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n.usmanova\AppData\Local\Microsoft\Windows\INetCache\Content.Outlook\TK820IGU\"/>
    </mc:Choice>
  </mc:AlternateContent>
  <xr:revisionPtr revIDLastSave="0" documentId="13_ncr:1_{F762A514-8284-4D85-818D-4B704EFDC676}" xr6:coauthVersionLast="47" xr6:coauthVersionMax="47" xr10:uidLastSave="{00000000-0000-0000-0000-000000000000}"/>
  <bookViews>
    <workbookView xWindow="1170" yWindow="60" windowWidth="25470" windowHeight="16140" xr2:uid="{00000000-000D-0000-FFFF-FFFF00000000}"/>
  </bookViews>
  <sheets>
    <sheet name="доходы" sheetId="6" r:id="rId1"/>
    <sheet name="расходы_РПР" sheetId="2" r:id="rId2"/>
    <sheet name="расходы МП" sheetId="4" r:id="rId3"/>
    <sheet name="источники" sheetId="5" r:id="rId4"/>
  </sheets>
  <definedNames>
    <definedName name="_xlnm.Print_Titles" localSheetId="0">доходы!$4:$5</definedName>
    <definedName name="_xlnm.Print_Titles" localSheetId="1">расходы_РПР!$4:$5</definedName>
  </definedNames>
  <calcPr calcId="181029"/>
</workbook>
</file>

<file path=xl/calcChain.xml><?xml version="1.0" encoding="utf-8"?>
<calcChain xmlns="http://schemas.openxmlformats.org/spreadsheetml/2006/main">
  <c r="H7" i="5" l="1"/>
  <c r="H6" i="5" s="1"/>
  <c r="O11" i="2"/>
  <c r="M10" i="6"/>
  <c r="H28" i="4" l="1"/>
  <c r="G28" i="4"/>
  <c r="I20" i="4"/>
  <c r="M24" i="6"/>
  <c r="L24" i="6"/>
  <c r="O26" i="6"/>
  <c r="N26" i="6" l="1"/>
  <c r="G7" i="5" l="1"/>
  <c r="G6" i="5" s="1"/>
  <c r="D6" i="5" l="1"/>
  <c r="D7" i="5"/>
  <c r="J27" i="4"/>
  <c r="J26" i="4"/>
  <c r="J25" i="4"/>
  <c r="J23" i="4"/>
  <c r="J21" i="4"/>
  <c r="J19" i="4"/>
  <c r="J18" i="4"/>
  <c r="J17" i="4"/>
  <c r="J15" i="4"/>
  <c r="J14" i="4"/>
  <c r="J13" i="4"/>
  <c r="J12" i="4"/>
  <c r="J11" i="4"/>
  <c r="J10" i="4"/>
  <c r="J9" i="4"/>
  <c r="J8" i="4"/>
  <c r="J7" i="4"/>
  <c r="J6" i="4"/>
  <c r="I27" i="4"/>
  <c r="I26" i="4"/>
  <c r="I25" i="4"/>
  <c r="I24" i="4"/>
  <c r="I22" i="4"/>
  <c r="I19" i="4"/>
  <c r="I18" i="4"/>
  <c r="I17" i="4"/>
  <c r="I16" i="4"/>
  <c r="I15" i="4"/>
  <c r="I14" i="4"/>
  <c r="I13" i="4"/>
  <c r="I11" i="4"/>
  <c r="I10" i="4"/>
  <c r="I9" i="4"/>
  <c r="I8" i="4"/>
  <c r="I7" i="4"/>
  <c r="I6" i="4"/>
  <c r="O7" i="2"/>
  <c r="N7" i="2"/>
  <c r="O48" i="2"/>
  <c r="N48" i="2"/>
  <c r="M47" i="2"/>
  <c r="L47" i="2"/>
  <c r="O46" i="2"/>
  <c r="M44" i="2"/>
  <c r="L44" i="2"/>
  <c r="O43" i="2"/>
  <c r="N43" i="2"/>
  <c r="O42" i="2"/>
  <c r="N42" i="2"/>
  <c r="O41" i="2"/>
  <c r="N41" i="2"/>
  <c r="O40" i="2"/>
  <c r="N40" i="2"/>
  <c r="O39" i="2"/>
  <c r="N39" i="2"/>
  <c r="M38" i="2"/>
  <c r="L38" i="2"/>
  <c r="O37" i="2"/>
  <c r="N37" i="2"/>
  <c r="M36" i="2"/>
  <c r="L36" i="2"/>
  <c r="O35" i="2"/>
  <c r="N35" i="2"/>
  <c r="O34" i="2"/>
  <c r="N34" i="2"/>
  <c r="O33" i="2"/>
  <c r="N33" i="2"/>
  <c r="O32" i="2"/>
  <c r="N32" i="2"/>
  <c r="O31" i="2"/>
  <c r="N31" i="2"/>
  <c r="O30" i="2"/>
  <c r="N30" i="2"/>
  <c r="M29" i="2"/>
  <c r="L29" i="2"/>
  <c r="O28" i="2"/>
  <c r="N28" i="2"/>
  <c r="O27" i="2"/>
  <c r="N27" i="2"/>
  <c r="O26" i="2"/>
  <c r="N26" i="2"/>
  <c r="O25" i="2"/>
  <c r="N25" i="2"/>
  <c r="M24" i="2"/>
  <c r="L24" i="2"/>
  <c r="O23" i="2"/>
  <c r="N23" i="2"/>
  <c r="O22" i="2"/>
  <c r="N22" i="2"/>
  <c r="O21" i="2"/>
  <c r="N21" i="2"/>
  <c r="M20" i="2"/>
  <c r="L20" i="2"/>
  <c r="O19" i="2"/>
  <c r="N19" i="2"/>
  <c r="O18" i="2"/>
  <c r="N18" i="2"/>
  <c r="O17" i="2"/>
  <c r="N17" i="2"/>
  <c r="M16" i="2"/>
  <c r="L16" i="2"/>
  <c r="O15" i="2"/>
  <c r="N15" i="2"/>
  <c r="M14" i="2"/>
  <c r="L14" i="2"/>
  <c r="O13" i="2"/>
  <c r="N13" i="2"/>
  <c r="N12" i="2"/>
  <c r="N11" i="2"/>
  <c r="O10" i="2"/>
  <c r="N10" i="2"/>
  <c r="O9" i="2"/>
  <c r="N9" i="2"/>
  <c r="O8" i="2"/>
  <c r="N8" i="2"/>
  <c r="M6" i="2"/>
  <c r="L6" i="2"/>
  <c r="O44" i="6"/>
  <c r="O43" i="6"/>
  <c r="O42" i="6"/>
  <c r="N42" i="6"/>
  <c r="O41" i="6"/>
  <c r="N41" i="6"/>
  <c r="O40" i="6"/>
  <c r="N40" i="6"/>
  <c r="O39" i="6"/>
  <c r="N39" i="6"/>
  <c r="M37" i="6"/>
  <c r="L37" i="6"/>
  <c r="L36" i="6"/>
  <c r="L34" i="6" s="1"/>
  <c r="O33" i="6"/>
  <c r="N33" i="6"/>
  <c r="O32" i="6"/>
  <c r="N32" i="6"/>
  <c r="O31" i="6"/>
  <c r="N31" i="6"/>
  <c r="O30" i="6"/>
  <c r="N30" i="6"/>
  <c r="O29" i="6"/>
  <c r="N29" i="6"/>
  <c r="O28" i="6"/>
  <c r="N28" i="6"/>
  <c r="O27" i="6"/>
  <c r="N27" i="6"/>
  <c r="O25" i="6"/>
  <c r="N25" i="6"/>
  <c r="O23" i="6"/>
  <c r="O22" i="6"/>
  <c r="N22" i="6"/>
  <c r="O21" i="6"/>
  <c r="N21" i="6"/>
  <c r="O20" i="6"/>
  <c r="N20" i="6"/>
  <c r="O19" i="6"/>
  <c r="N19" i="6"/>
  <c r="O18" i="6"/>
  <c r="N18" i="6"/>
  <c r="M17" i="6"/>
  <c r="L17" i="6"/>
  <c r="O16" i="6"/>
  <c r="N16" i="6"/>
  <c r="O15" i="6"/>
  <c r="O14" i="6"/>
  <c r="O13" i="6"/>
  <c r="N13" i="6"/>
  <c r="M12" i="6"/>
  <c r="L12" i="6"/>
  <c r="O11" i="6"/>
  <c r="N11" i="6"/>
  <c r="O10" i="6"/>
  <c r="L10" i="6"/>
  <c r="O9" i="6"/>
  <c r="N9" i="6"/>
  <c r="M8" i="6"/>
  <c r="L8" i="6"/>
  <c r="K44" i="6"/>
  <c r="G44" i="6"/>
  <c r="K43" i="6"/>
  <c r="K42" i="6"/>
  <c r="J42" i="6"/>
  <c r="G42" i="6"/>
  <c r="F42" i="6"/>
  <c r="K41" i="6"/>
  <c r="J41" i="6"/>
  <c r="G41" i="6"/>
  <c r="F41" i="6"/>
  <c r="K40" i="6"/>
  <c r="J40" i="6"/>
  <c r="G40" i="6"/>
  <c r="F40" i="6"/>
  <c r="K39" i="6"/>
  <c r="J39" i="6"/>
  <c r="F39" i="6"/>
  <c r="G38" i="6"/>
  <c r="I37" i="6"/>
  <c r="I36" i="6" s="1"/>
  <c r="H37" i="6"/>
  <c r="H36" i="6" s="1"/>
  <c r="H34" i="6" s="1"/>
  <c r="E37" i="6"/>
  <c r="D37" i="6"/>
  <c r="D36" i="6" s="1"/>
  <c r="D34" i="6" s="1"/>
  <c r="C37" i="6"/>
  <c r="C36" i="6" s="1"/>
  <c r="C34" i="6" s="1"/>
  <c r="E36" i="6"/>
  <c r="F35" i="6"/>
  <c r="C35" i="6"/>
  <c r="K33" i="6"/>
  <c r="J33" i="6"/>
  <c r="G33" i="6"/>
  <c r="F33" i="6"/>
  <c r="K32" i="6"/>
  <c r="J32" i="6"/>
  <c r="G32" i="6"/>
  <c r="F32" i="6"/>
  <c r="K31" i="6"/>
  <c r="J31" i="6"/>
  <c r="G31" i="6"/>
  <c r="F31" i="6"/>
  <c r="K30" i="6"/>
  <c r="J30" i="6"/>
  <c r="G30" i="6"/>
  <c r="F30" i="6"/>
  <c r="K29" i="6"/>
  <c r="J29" i="6"/>
  <c r="G29" i="6"/>
  <c r="F29" i="6"/>
  <c r="K28" i="6"/>
  <c r="J28" i="6"/>
  <c r="G28" i="6"/>
  <c r="F28" i="6"/>
  <c r="K27" i="6"/>
  <c r="J27" i="6"/>
  <c r="G27" i="6"/>
  <c r="F27" i="6"/>
  <c r="K25" i="6"/>
  <c r="J25" i="6"/>
  <c r="G25" i="6"/>
  <c r="F25" i="6"/>
  <c r="I24" i="6"/>
  <c r="J24" i="6" s="1"/>
  <c r="H24" i="6"/>
  <c r="E24" i="6"/>
  <c r="G24" i="6" s="1"/>
  <c r="D24" i="6"/>
  <c r="C24" i="6"/>
  <c r="K23" i="6"/>
  <c r="K22" i="6"/>
  <c r="J22" i="6"/>
  <c r="G22" i="6"/>
  <c r="F22" i="6"/>
  <c r="K21" i="6"/>
  <c r="J21" i="6"/>
  <c r="G21" i="6"/>
  <c r="F21" i="6"/>
  <c r="K20" i="6"/>
  <c r="J20" i="6"/>
  <c r="G20" i="6"/>
  <c r="F20" i="6"/>
  <c r="K19" i="6"/>
  <c r="J19" i="6"/>
  <c r="G19" i="6"/>
  <c r="F19" i="6"/>
  <c r="K18" i="6"/>
  <c r="J18" i="6"/>
  <c r="G18" i="6"/>
  <c r="F18" i="6"/>
  <c r="I17" i="6"/>
  <c r="K17" i="6" s="1"/>
  <c r="H17" i="6"/>
  <c r="E17" i="6"/>
  <c r="D17" i="6"/>
  <c r="C17" i="6"/>
  <c r="K16" i="6"/>
  <c r="J16" i="6"/>
  <c r="G16" i="6"/>
  <c r="F16" i="6"/>
  <c r="K15" i="6"/>
  <c r="K14" i="6"/>
  <c r="G14" i="6"/>
  <c r="K13" i="6"/>
  <c r="J13" i="6"/>
  <c r="G13" i="6"/>
  <c r="F13" i="6"/>
  <c r="I12" i="6"/>
  <c r="J12" i="6" s="1"/>
  <c r="H12" i="6"/>
  <c r="E12" i="6"/>
  <c r="D12" i="6"/>
  <c r="C12" i="6"/>
  <c r="K11" i="6"/>
  <c r="J11" i="6"/>
  <c r="G11" i="6"/>
  <c r="F11" i="6"/>
  <c r="I10" i="6"/>
  <c r="H10" i="6"/>
  <c r="E10" i="6"/>
  <c r="E7" i="6" s="1"/>
  <c r="D10" i="6"/>
  <c r="C10" i="6"/>
  <c r="K9" i="6"/>
  <c r="J9" i="6"/>
  <c r="G9" i="6"/>
  <c r="F9" i="6"/>
  <c r="I8" i="6"/>
  <c r="H8" i="6"/>
  <c r="E8" i="6"/>
  <c r="G8" i="6" s="1"/>
  <c r="D8" i="6"/>
  <c r="C8" i="6"/>
  <c r="C7" i="6" s="1"/>
  <c r="C6" i="6" s="1"/>
  <c r="O17" i="6" l="1"/>
  <c r="F8" i="6"/>
  <c r="J10" i="6"/>
  <c r="D7" i="6"/>
  <c r="D6" i="6" s="1"/>
  <c r="G17" i="6"/>
  <c r="L7" i="6"/>
  <c r="L6" i="6" s="1"/>
  <c r="K12" i="6"/>
  <c r="F37" i="6"/>
  <c r="O8" i="6"/>
  <c r="F36" i="6"/>
  <c r="I7" i="6"/>
  <c r="K7" i="6" s="1"/>
  <c r="H7" i="6"/>
  <c r="H6" i="6" s="1"/>
  <c r="G37" i="6"/>
  <c r="K8" i="6"/>
  <c r="O12" i="6"/>
  <c r="N17" i="6"/>
  <c r="I28" i="4"/>
  <c r="N47" i="2"/>
  <c r="N44" i="2"/>
  <c r="N29" i="2"/>
  <c r="N24" i="2"/>
  <c r="N20" i="2"/>
  <c r="N6" i="2"/>
  <c r="L51" i="2"/>
  <c r="N14" i="2"/>
  <c r="N16" i="2"/>
  <c r="N36" i="2"/>
  <c r="N38" i="2"/>
  <c r="M51" i="2"/>
  <c r="N37" i="6"/>
  <c r="N24" i="6"/>
  <c r="O24" i="6"/>
  <c r="N8" i="6"/>
  <c r="N10" i="6"/>
  <c r="N12" i="6"/>
  <c r="M36" i="6"/>
  <c r="O37" i="6"/>
  <c r="M7" i="6"/>
  <c r="K36" i="6"/>
  <c r="J36" i="6"/>
  <c r="I34" i="6"/>
  <c r="G7" i="6"/>
  <c r="F7" i="6"/>
  <c r="G10" i="6"/>
  <c r="F12" i="6"/>
  <c r="K24" i="6"/>
  <c r="G36" i="6"/>
  <c r="J37" i="6"/>
  <c r="F10" i="6"/>
  <c r="J17" i="6"/>
  <c r="E34" i="6"/>
  <c r="G12" i="6"/>
  <c r="J8" i="6"/>
  <c r="F17" i="6"/>
  <c r="F24" i="6"/>
  <c r="K37" i="6"/>
  <c r="K10" i="6"/>
  <c r="J7" i="6" l="1"/>
  <c r="N51" i="2"/>
  <c r="O36" i="6"/>
  <c r="M34" i="6"/>
  <c r="M6" i="6" s="1"/>
  <c r="N36" i="6"/>
  <c r="O7" i="6"/>
  <c r="N7" i="6"/>
  <c r="K34" i="6"/>
  <c r="J34" i="6"/>
  <c r="G34" i="6"/>
  <c r="F34" i="6"/>
  <c r="E6" i="6"/>
  <c r="I6" i="6"/>
  <c r="N6" i="6" l="1"/>
  <c r="O6" i="6"/>
  <c r="N34" i="6"/>
  <c r="O34" i="6"/>
  <c r="K6" i="6"/>
  <c r="J6" i="6"/>
  <c r="F6" i="6"/>
  <c r="G6" i="6"/>
  <c r="F6" i="4" l="1"/>
  <c r="F27" i="4"/>
  <c r="F26" i="4"/>
  <c r="F25" i="4"/>
  <c r="F23" i="4"/>
  <c r="B28" i="4"/>
  <c r="J48" i="2"/>
  <c r="K48" i="2"/>
  <c r="K46" i="2"/>
  <c r="K43" i="2"/>
  <c r="K42" i="2"/>
  <c r="K41" i="2"/>
  <c r="K40" i="2"/>
  <c r="K39" i="2"/>
  <c r="K37" i="2"/>
  <c r="K36" i="2"/>
  <c r="K35" i="2"/>
  <c r="K34" i="2"/>
  <c r="K33" i="2"/>
  <c r="K32" i="2"/>
  <c r="K31" i="2"/>
  <c r="K30" i="2"/>
  <c r="K28" i="2"/>
  <c r="K27" i="2"/>
  <c r="K26" i="2"/>
  <c r="K25" i="2"/>
  <c r="K23" i="2"/>
  <c r="K22" i="2"/>
  <c r="K21" i="2"/>
  <c r="K17" i="2"/>
  <c r="K19" i="2"/>
  <c r="K18" i="2"/>
  <c r="K15" i="2"/>
  <c r="K13" i="2"/>
  <c r="K10" i="2"/>
  <c r="K9" i="2"/>
  <c r="K8" i="2"/>
  <c r="K7" i="2"/>
  <c r="J7" i="2"/>
  <c r="J11" i="2"/>
  <c r="I6" i="2"/>
  <c r="O6" i="2" s="1"/>
  <c r="H6" i="2"/>
  <c r="I47" i="2"/>
  <c r="H47" i="2"/>
  <c r="I44" i="2"/>
  <c r="O44" i="2" s="1"/>
  <c r="H44" i="2"/>
  <c r="J43" i="2"/>
  <c r="J42" i="2"/>
  <c r="J41" i="2"/>
  <c r="J40" i="2"/>
  <c r="J39" i="2"/>
  <c r="I38" i="2"/>
  <c r="O38" i="2" s="1"/>
  <c r="H38" i="2"/>
  <c r="J37" i="2"/>
  <c r="I36" i="2"/>
  <c r="O36" i="2" s="1"/>
  <c r="H36" i="2"/>
  <c r="J35" i="2"/>
  <c r="J34" i="2"/>
  <c r="J33" i="2"/>
  <c r="J32" i="2"/>
  <c r="J31" i="2"/>
  <c r="J30" i="2"/>
  <c r="I29" i="2"/>
  <c r="H29" i="2"/>
  <c r="J28" i="2"/>
  <c r="J27" i="2"/>
  <c r="J26" i="2"/>
  <c r="J25" i="2"/>
  <c r="I24" i="2"/>
  <c r="H24" i="2"/>
  <c r="J23" i="2"/>
  <c r="J22" i="2"/>
  <c r="J21" i="2"/>
  <c r="I20" i="2"/>
  <c r="O20" i="2" s="1"/>
  <c r="H20" i="2"/>
  <c r="J19" i="2"/>
  <c r="J18" i="2"/>
  <c r="J17" i="2"/>
  <c r="I16" i="2"/>
  <c r="O16" i="2" s="1"/>
  <c r="H16" i="2"/>
  <c r="J15" i="2"/>
  <c r="I14" i="2"/>
  <c r="H14" i="2"/>
  <c r="J13" i="2"/>
  <c r="J12" i="2"/>
  <c r="J10" i="2"/>
  <c r="J9" i="2"/>
  <c r="J8" i="2"/>
  <c r="F48" i="2"/>
  <c r="F45" i="2"/>
  <c r="F43" i="2"/>
  <c r="F42" i="2"/>
  <c r="F41" i="2"/>
  <c r="F40" i="2"/>
  <c r="F39" i="2"/>
  <c r="F37" i="2"/>
  <c r="F35" i="2"/>
  <c r="F34" i="2"/>
  <c r="F33" i="2"/>
  <c r="F32" i="2"/>
  <c r="F31" i="2"/>
  <c r="F30" i="2"/>
  <c r="F28" i="2"/>
  <c r="F27" i="2"/>
  <c r="F26" i="2"/>
  <c r="F25" i="2"/>
  <c r="F23" i="2"/>
  <c r="F22" i="2"/>
  <c r="F21" i="2"/>
  <c r="F19" i="2"/>
  <c r="F18" i="2"/>
  <c r="F17" i="2"/>
  <c r="F15" i="2"/>
  <c r="F13" i="2"/>
  <c r="F12" i="2"/>
  <c r="F10" i="2"/>
  <c r="F9" i="2"/>
  <c r="F8" i="2"/>
  <c r="F7" i="2"/>
  <c r="E10" i="4"/>
  <c r="E6" i="4"/>
  <c r="E7" i="4"/>
  <c r="E8" i="4"/>
  <c r="E9" i="4"/>
  <c r="E11" i="4"/>
  <c r="E12" i="4"/>
  <c r="E13" i="4"/>
  <c r="E14" i="4"/>
  <c r="E15" i="4"/>
  <c r="E16" i="4"/>
  <c r="E17" i="4"/>
  <c r="E18" i="4"/>
  <c r="E19" i="4"/>
  <c r="E21" i="4"/>
  <c r="E22" i="4"/>
  <c r="E23" i="4"/>
  <c r="E24" i="4"/>
  <c r="E25" i="4"/>
  <c r="E26" i="4"/>
  <c r="E27" i="4"/>
  <c r="D28" i="4"/>
  <c r="J28" i="4" s="1"/>
  <c r="E16" i="2"/>
  <c r="D16" i="2"/>
  <c r="G18" i="2"/>
  <c r="C28" i="4"/>
  <c r="F7" i="4"/>
  <c r="F8" i="4"/>
  <c r="F9" i="4"/>
  <c r="F10" i="4"/>
  <c r="F11" i="4"/>
  <c r="F12" i="4"/>
  <c r="F13" i="4"/>
  <c r="F14" i="4"/>
  <c r="F15" i="4"/>
  <c r="F17" i="4"/>
  <c r="F18" i="4"/>
  <c r="F19" i="4"/>
  <c r="F21" i="4"/>
  <c r="E47" i="2"/>
  <c r="F47" i="2" s="1"/>
  <c r="D47" i="2"/>
  <c r="E44" i="2"/>
  <c r="D44" i="2"/>
  <c r="F44" i="2" s="1"/>
  <c r="E38" i="2"/>
  <c r="D38" i="2"/>
  <c r="E6" i="2"/>
  <c r="D6" i="2"/>
  <c r="E14" i="2"/>
  <c r="D14" i="2"/>
  <c r="F14" i="2" s="1"/>
  <c r="E20" i="2"/>
  <c r="D20" i="2"/>
  <c r="E24" i="2"/>
  <c r="D24" i="2"/>
  <c r="E29" i="2"/>
  <c r="D29" i="2"/>
  <c r="E36" i="2"/>
  <c r="D36" i="2"/>
  <c r="F36" i="2" s="1"/>
  <c r="C49" i="2"/>
  <c r="G7" i="2"/>
  <c r="G8" i="2"/>
  <c r="G10" i="2"/>
  <c r="G13" i="2"/>
  <c r="G15" i="2"/>
  <c r="G17" i="2"/>
  <c r="G22" i="2"/>
  <c r="G23" i="2"/>
  <c r="G25" i="2"/>
  <c r="G26" i="2"/>
  <c r="G27" i="2"/>
  <c r="G28" i="2"/>
  <c r="G30" i="2"/>
  <c r="G31" i="2"/>
  <c r="G32" i="2"/>
  <c r="G33" i="2"/>
  <c r="G34" i="2"/>
  <c r="G35" i="2"/>
  <c r="G37" i="2"/>
  <c r="G39" i="2"/>
  <c r="G40" i="2"/>
  <c r="G41" i="2"/>
  <c r="G42" i="2"/>
  <c r="G43" i="2"/>
  <c r="G45" i="2"/>
  <c r="G48" i="2"/>
  <c r="C47" i="2"/>
  <c r="C44" i="2"/>
  <c r="C38" i="2"/>
  <c r="C36" i="2"/>
  <c r="C29" i="2"/>
  <c r="C24" i="2"/>
  <c r="C20" i="2"/>
  <c r="C16" i="2"/>
  <c r="C14" i="2"/>
  <c r="G14" i="2" s="1"/>
  <c r="C6" i="2"/>
  <c r="K47" i="2" l="1"/>
  <c r="O47" i="2"/>
  <c r="K38" i="2"/>
  <c r="K29" i="2"/>
  <c r="O29" i="2"/>
  <c r="K24" i="2"/>
  <c r="O24" i="2"/>
  <c r="K20" i="2"/>
  <c r="K16" i="2"/>
  <c r="K14" i="2"/>
  <c r="O14" i="2"/>
  <c r="K6" i="2"/>
  <c r="K44" i="2"/>
  <c r="J24" i="2"/>
  <c r="J14" i="2"/>
  <c r="F38" i="2"/>
  <c r="G47" i="2"/>
  <c r="J29" i="2"/>
  <c r="J44" i="2"/>
  <c r="J38" i="2"/>
  <c r="J36" i="2"/>
  <c r="J20" i="2"/>
  <c r="J16" i="2"/>
  <c r="J6" i="2"/>
  <c r="H51" i="2"/>
  <c r="I51" i="2"/>
  <c r="J47" i="2"/>
  <c r="E28" i="4"/>
  <c r="F16" i="2"/>
  <c r="G29" i="2"/>
  <c r="F29" i="2"/>
  <c r="F24" i="2"/>
  <c r="F20" i="2"/>
  <c r="D51" i="2"/>
  <c r="F6" i="2"/>
  <c r="G44" i="2"/>
  <c r="F28" i="4"/>
  <c r="G38" i="2"/>
  <c r="C51" i="2"/>
  <c r="E51" i="2"/>
  <c r="G20" i="2"/>
  <c r="G6" i="2"/>
  <c r="G16" i="2"/>
  <c r="G24" i="2"/>
  <c r="G36" i="2"/>
  <c r="O51" i="2" l="1"/>
  <c r="K51" i="2"/>
  <c r="J51" i="2"/>
  <c r="F51" i="2"/>
  <c r="G51" i="2"/>
</calcChain>
</file>

<file path=xl/sharedStrings.xml><?xml version="1.0" encoding="utf-8"?>
<sst xmlns="http://schemas.openxmlformats.org/spreadsheetml/2006/main" count="307" uniqueCount="219">
  <si>
    <t>Наименование показателя</t>
  </si>
  <si>
    <t>Разд.</t>
  </si>
  <si>
    <t xml:space="preserve">    ОБЩЕГОСУДАРСТВЕННЫЕ ВОПРОСЫ</t>
  </si>
  <si>
    <t>0100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</si>
  <si>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</si>
  <si>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</si>
  <si>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</si>
  <si>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</si>
  <si>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Судебная система</t>
  </si>
  <si>
    <t>0105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</si>
  <si>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</si>
  <si>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</si>
  <si>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Резервные фонды</t>
  </si>
  <si>
    <t>0111</t>
  </si>
  <si>
    <t xml:space="preserve">      Другие общегосударственные вопросы</t>
  </si>
  <si>
    <t>0113</t>
  </si>
  <si>
    <t xml:space="preserve">    НАЦИОНАЛЬНАЯ ОБОРОНА</t>
  </si>
  <si>
    <t>0200</t>
  </si>
  <si>
    <t xml:space="preserve">      Мобилизационная и вневойсковая подготовка</t>
  </si>
  <si>
    <t>0203</t>
  </si>
  <si>
    <t xml:space="preserve">    НАЦИОНАЛЬНАЯ БЕЗОПАСНОСТЬ И ПРАВООХРАНИТЕЛЬНАЯ ДЕЯТЕЛЬНОСТЬ</t>
  </si>
  <si>
    <t>0300</t>
  </si>
  <si>
    <t xml:space="preserve">      Защита населения и территории от чрезвычайных ситуаций природного и техногенного характера, гражданская оборона</t>
  </si>
  <si>
    <t>0309</t>
  </si>
  <si>
    <t xml:space="preserve">      Другие вопросы в области национальной безопасности и правоохранительной деятельности</t>
  </si>
  <si>
    <t>0314</t>
  </si>
  <si>
    <t xml:space="preserve">    НАЦИОНАЛЬНАЯ ЭКОНОМИКА</t>
  </si>
  <si>
    <t>0400</t>
  </si>
  <si>
    <t xml:space="preserve">      Общеэкономические вопросы</t>
  </si>
  <si>
    <t>0401</t>
  </si>
  <si>
    <t xml:space="preserve">      Дорожное хозяйство (дорожные фонды)</t>
  </si>
  <si>
    <t>0409</t>
  </si>
  <si>
    <t xml:space="preserve">      Другие вопросы в области национальной экономики</t>
  </si>
  <si>
    <t>0412</t>
  </si>
  <si>
    <t xml:space="preserve">    ЖИЛИЩНО-КОММУНАЛЬНОЕ ХОЗЯЙСТВО</t>
  </si>
  <si>
    <t>0500</t>
  </si>
  <si>
    <t xml:space="preserve">      Жилищное хозяйство</t>
  </si>
  <si>
    <t>0501</t>
  </si>
  <si>
    <t xml:space="preserve">      Коммунальное хозяйство</t>
  </si>
  <si>
    <t>0502</t>
  </si>
  <si>
    <t xml:space="preserve">      Благоустройство</t>
  </si>
  <si>
    <t>0503</t>
  </si>
  <si>
    <t xml:space="preserve">      Другие вопросы в области жилищно-коммунального хозяйства</t>
  </si>
  <si>
    <t>0505</t>
  </si>
  <si>
    <t xml:space="preserve">    ОБРАЗОВАНИЕ</t>
  </si>
  <si>
    <t>0700</t>
  </si>
  <si>
    <t xml:space="preserve">      Дошкольное образование</t>
  </si>
  <si>
    <t>0701</t>
  </si>
  <si>
    <t xml:space="preserve">      Общее образование</t>
  </si>
  <si>
    <t>0702</t>
  </si>
  <si>
    <t xml:space="preserve">      Дополнительное образование детей</t>
  </si>
  <si>
    <t>0703</t>
  </si>
  <si>
    <t xml:space="preserve">      Профессиональная подготовка, переподготовка и повышение квалификации</t>
  </si>
  <si>
    <t>0705</t>
  </si>
  <si>
    <t xml:space="preserve">      Молодежная политика</t>
  </si>
  <si>
    <t>0707</t>
  </si>
  <si>
    <t xml:space="preserve">      Другие вопросы в области образования</t>
  </si>
  <si>
    <t>0709</t>
  </si>
  <si>
    <t xml:space="preserve">    КУЛЬТУРА, КИНЕМАТОГРАФИЯ</t>
  </si>
  <si>
    <t>0800</t>
  </si>
  <si>
    <t xml:space="preserve">      Культура</t>
  </si>
  <si>
    <t>0801</t>
  </si>
  <si>
    <t xml:space="preserve">    СОЦИАЛЬНАЯ ПОЛИТИКА</t>
  </si>
  <si>
    <t>1000</t>
  </si>
  <si>
    <t xml:space="preserve">      Пенсионное обеспечение</t>
  </si>
  <si>
    <t>1001</t>
  </si>
  <si>
    <t xml:space="preserve">      Социальное обслуживание населения</t>
  </si>
  <si>
    <t>1002</t>
  </si>
  <si>
    <t xml:space="preserve">      Социальное обеспечение населения</t>
  </si>
  <si>
    <t>1003</t>
  </si>
  <si>
    <t xml:space="preserve">      Охрана семьи и детства</t>
  </si>
  <si>
    <t>1004</t>
  </si>
  <si>
    <t xml:space="preserve">      Другие вопросы в области социальной политики</t>
  </si>
  <si>
    <t>1006</t>
  </si>
  <si>
    <t xml:space="preserve">    ФИЗИЧЕСКАЯ КУЛЬТУРА И СПОРТ</t>
  </si>
  <si>
    <t>1100</t>
  </si>
  <si>
    <t xml:space="preserve">      Физическая культура</t>
  </si>
  <si>
    <t>1101</t>
  </si>
  <si>
    <t xml:space="preserve">      Массовый спорт</t>
  </si>
  <si>
    <t>1102</t>
  </si>
  <si>
    <t xml:space="preserve">    СРЕДСТВА МАССОВОЙ ИНФОРМАЦИИ</t>
  </si>
  <si>
    <t>1200</t>
  </si>
  <si>
    <t xml:space="preserve">      Периодическая печать и издательства</t>
  </si>
  <si>
    <t>1202</t>
  </si>
  <si>
    <t>ВСЕГО РАСХОДОВ:</t>
  </si>
  <si>
    <t>Уточненная роспись</t>
  </si>
  <si>
    <t>% исполнения</t>
  </si>
  <si>
    <t>Исполнение</t>
  </si>
  <si>
    <t>Динамика к соответствующему периоду прошлого года, %</t>
  </si>
  <si>
    <t>(тыс. руб.)</t>
  </si>
  <si>
    <t xml:space="preserve">ОБСЛУЖИВАНИЕ ГОСУДАРСТВЕННОГО (МУНИЦИПАЛЬНОГО) ДОЛГА
</t>
  </si>
  <si>
    <t>Обслуживание государственного (муниципального) внутреннего долга</t>
  </si>
  <si>
    <t>-</t>
  </si>
  <si>
    <t xml:space="preserve">    Непрограммное направление деятельности</t>
  </si>
  <si>
    <t>(%) исполнения</t>
  </si>
  <si>
    <t xml:space="preserve">   МП "Развитие образования"</t>
  </si>
  <si>
    <t xml:space="preserve">    МП "Социальная поддержка населения"</t>
  </si>
  <si>
    <t xml:space="preserve">    МП "Развитие культуры"</t>
  </si>
  <si>
    <t xml:space="preserve">    МП "Энергосбережение и повышение энергетической эффективности"</t>
  </si>
  <si>
    <t xml:space="preserve">    МП "Обеспечение безопасности жизнедеятельности населения"</t>
  </si>
  <si>
    <t xml:space="preserve">    МП "Развитие туризма"</t>
  </si>
  <si>
    <t xml:space="preserve">    МП "Управление муниципальными финансами"</t>
  </si>
  <si>
    <t xml:space="preserve">    МП "Развитие физической культуры и спорта"</t>
  </si>
  <si>
    <t xml:space="preserve">    МП "Ремонт автомобильных дорог"</t>
  </si>
  <si>
    <t xml:space="preserve">    МП "Профилактика правонарушений"</t>
  </si>
  <si>
    <t xml:space="preserve">    МП "Развитие малого и среднего предпринимательства"</t>
  </si>
  <si>
    <t xml:space="preserve">    МП "Капитальный ремонт муниципального жилищного фонда"</t>
  </si>
  <si>
    <t xml:space="preserve">    МП "Газификация муниципального образования"</t>
  </si>
  <si>
    <t xml:space="preserve">    МП "Повышение безопасности дорожного движения"</t>
  </si>
  <si>
    <t xml:space="preserve">    МП "Благоустройство территории"</t>
  </si>
  <si>
    <t xml:space="preserve">    МП "Формирование современной городской среды"</t>
  </si>
  <si>
    <t xml:space="preserve">    МП "Программа конкретных дел"</t>
  </si>
  <si>
    <t xml:space="preserve">    МП "Профилактика терроризма и экстремизма"</t>
  </si>
  <si>
    <t xml:space="preserve"> МП "Переселение граждан из аварийного жилищного фонда"</t>
  </si>
  <si>
    <t xml:space="preserve">   МП "Обеспечение жильём молодых семей"</t>
  </si>
  <si>
    <t>0310</t>
  </si>
  <si>
    <t>Исполнено     I полугодие 2021 г.</t>
  </si>
  <si>
    <t>I полугодие 2022 г.</t>
  </si>
  <si>
    <t xml:space="preserve">       Гражданская оборона</t>
  </si>
  <si>
    <t xml:space="preserve">      Обеспечение проведения выборов и референдумов</t>
  </si>
  <si>
    <t>0107</t>
  </si>
  <si>
    <t>Исполнено за I полугодие 2022 г.</t>
  </si>
  <si>
    <t>Код дохода по бюджетной классификации</t>
  </si>
  <si>
    <t>исполнено на 01.07.2021 г.</t>
  </si>
  <si>
    <t>на 01.07.2022 г.</t>
  </si>
  <si>
    <t>Уточненный годовой план</t>
  </si>
  <si>
    <t>Исполнено</t>
  </si>
  <si>
    <t>Доходы бюджета - всего
в том числе:</t>
  </si>
  <si>
    <t>X</t>
  </si>
  <si>
    <t>НАЛОГОВЫЕ И НЕНАЛОГОВЫЕ ДОХОДЫ</t>
  </si>
  <si>
    <t>000 100 00000 00 0000 000</t>
  </si>
  <si>
    <t>НАЛОГИ НА ПРИБЫЛЬ, ДОХОДЫ</t>
  </si>
  <si>
    <t>000 101 00000 00 0000 000</t>
  </si>
  <si>
    <t>Налог на доходы физических лиц</t>
  </si>
  <si>
    <t>000 101 02000 01 0000 110</t>
  </si>
  <si>
    <t>НАЛОГИ НА ТОВАРЫ (РАБОТЫ, УСЛУГИ), РЕАЛИЗУЕМЫЕ НА ТЕРРИТОРИИ РОССИЙСКОЙ ФЕДЕРАЦИИ</t>
  </si>
  <si>
    <t>000 103 00000 00 0000 000</t>
  </si>
  <si>
    <t>Акцизы по подакцизным товарам (продукции), производимым на территории Российской Федерации</t>
  </si>
  <si>
    <t>000 103 02000 01 0000 110</t>
  </si>
  <si>
    <t>НАЛОГИ НА СОВОКУПНЫЙ ДОХОД</t>
  </si>
  <si>
    <t>000 105 00000 00 0000 000</t>
  </si>
  <si>
    <t>Налог, взимаемый в связи с применением упрощенной системы налогообложения</t>
  </si>
  <si>
    <t>000 105 01000 00 0000 110</t>
  </si>
  <si>
    <t>Единый налог на вмененный доход для отдельных видов деятельности</t>
  </si>
  <si>
    <t>000 105 02000 02 0000 110</t>
  </si>
  <si>
    <t>Единый сельскохозяйственный налог</t>
  </si>
  <si>
    <t>000 105 03000 01 0000 110</t>
  </si>
  <si>
    <t>Налог, взимаемый в связи с применением патентной системы налогообложения</t>
  </si>
  <si>
    <t>000 105 04000 02 0000 110</t>
  </si>
  <si>
    <t>НАЛОГИ НА ИМУЩЕСТВО</t>
  </si>
  <si>
    <t>000 106 00000 00 0000 000</t>
  </si>
  <si>
    <t>Налог на имущество физических лиц</t>
  </si>
  <si>
    <t>000 106 01000 00 0000 110</t>
  </si>
  <si>
    <t>Налог на имущество организаций</t>
  </si>
  <si>
    <t>000 106 02000 02 0000 110</t>
  </si>
  <si>
    <t>Земельный налог с организаций</t>
  </si>
  <si>
    <t>000 106 06030 00 0000 110</t>
  </si>
  <si>
    <t>Земельный налог с физических лиц</t>
  </si>
  <si>
    <t>000 106 06040 00 0000 110</t>
  </si>
  <si>
    <t>ГОСУДАРСТВЕННАЯ ПОШЛИНА</t>
  </si>
  <si>
    <t>000 108 00000 00 0000 000</t>
  </si>
  <si>
    <t>ЗАДОЛЖЕННОСТЬ И ПЕРЕРАСЧЕТЫ ПО ОТМЕНЕННЫМ НАЛОГАМ, СБОРАМ И ИНЫМ ОБЯЗАТЕЛЬНЫМ ПЛАТЕЖАМ</t>
  </si>
  <si>
    <t>000 109 00000 00 0000 000</t>
  </si>
  <si>
    <t>ДОХОДЫ ОТ ИСПОЛЬЗОВАНИЯ ИМУЩЕСТВА, НАХОДЯЩЕГОСЯ В ГОСУДАРСТВЕННОЙ И МУНИЦИПАЛЬНОЙ СОБСТВЕННОСТИ</t>
  </si>
  <si>
    <t>000 111 00000 00 0000 000</t>
  </si>
  <si>
    <t>000 111 05000 00 0000 120</t>
  </si>
  <si>
    <t>Платежи от государственных и муниципальных унитарных предприятий</t>
  </si>
  <si>
    <t>000 111 07000 00 0000 120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</si>
  <si>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</si>
  <si>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000 111 09000 00 0000 120</t>
  </si>
  <si>
    <t>ПЛАТЕЖИ ПРИ ПОЛЬЗОВАНИИ ПРИРОДНЫМИ РЕСУРСАМИ</t>
  </si>
  <si>
    <t>000 112 00000 00 0000 000</t>
  </si>
  <si>
    <t>ДОХОДЫ ОТ ОКАЗАНИЯ ПЛАТНЫХ УСЛУГ И КОМПЕНСАЦИИ ЗАТРАТ ГОСУДАРСТВА</t>
  </si>
  <si>
    <t>000 113 00000 00 0000 000</t>
  </si>
  <si>
    <t>ДОХОДЫ ОТ ПРОДАЖИ МАТЕРИАЛЬНЫХ И НЕМАТЕРИАЛЬНЫХ АКТИВОВ</t>
  </si>
  <si>
    <t>000 114 00000 00 0000 000</t>
  </si>
  <si>
    <t>ШТРАФЫ, САНКЦИИ, ВОЗМЕЩЕНИЕ УЩЕРБА</t>
  </si>
  <si>
    <t>000 116 00000 00 0000 000</t>
  </si>
  <si>
    <t>ПРОЧИЕ НЕНАЛОГОВЫЕ ДОХОДЫ</t>
  </si>
  <si>
    <t>000 117 00000 00 0000 000</t>
  </si>
  <si>
    <t>БЕЗВОЗМЕЗДНЫЕ ПОСТУПЛЕНИЯ</t>
  </si>
  <si>
    <t>000 200 00000 00 0000 000</t>
  </si>
  <si>
    <t>БЕЗВОЗМЕЗДНЫЕ ПОСТУПЛЕНИЯ ОТ НЕРЕЗИДЕНТОВ</t>
  </si>
  <si>
    <t>000 201 00000 00 0000 000</t>
  </si>
  <si>
    <t>БЕЗВОЗМЕЗДНЫЕ ПОСТУПЛЕНИЯ ОТ ДРУГИХ БЮДЖЕТОВ БЮДЖЕТНОЙ СИСТЕМЫ РОССИЙСКОЙ ФЕДЕРАЦИИ</t>
  </si>
  <si>
    <t>000 202 00000 00 0000 000</t>
  </si>
  <si>
    <t>Дотации бюджетам бюджетной системы Российской Федерации</t>
  </si>
  <si>
    <t>000 202 10000 00 0000 150</t>
  </si>
  <si>
    <t>Дотации на выравнивание бюджетной обеспеченности</t>
  </si>
  <si>
    <t>000 202 15001 00 0000 150</t>
  </si>
  <si>
    <t>Прочие дотации</t>
  </si>
  <si>
    <t>000 202 19999 00 0000 150</t>
  </si>
  <si>
    <t>Субсидии бюджетам бюджетной системы Российской Федерации (межбюджетные субсидии)</t>
  </si>
  <si>
    <t>000 202 20000 00 0000 150</t>
  </si>
  <si>
    <t>Субвенции бюджетам бюджетной системы Российской Федерации</t>
  </si>
  <si>
    <t>000 202 30000 00 0000 150</t>
  </si>
  <si>
    <t>Иные межбюджетные трансферты</t>
  </si>
  <si>
    <t>000 202 40000 00 0000 150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</si>
  <si>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</si>
  <si>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000 218 00000 00 0000 000</t>
  </si>
  <si>
    <t>ВОЗВРАТ ОСТАТКОВ СУБСИДИЙ, СУБВЕНЦИЙ И ИНЫХ МЕЖБЮДЖЕТНЫХ ТРАНСФЕРТОВ, ИМЕЮЩИХ ЦЕЛЕВОЕ НАЗНАЧЕНИЕ, ПРОШЛЫХ ЛЕТ</t>
  </si>
  <si>
    <t>000 219 00000 00 0000 000</t>
  </si>
  <si>
    <t>Источники финансирования дефицита бюджетов - всего</t>
  </si>
  <si>
    <t>Изменение остатков средств</t>
  </si>
  <si>
    <t xml:space="preserve">  Увеличение прочих остатков денежных средств бюджетов городских округов</t>
  </si>
  <si>
    <t xml:space="preserve">   Уменьшение прочих остатков денежных средств бюджетов городских округов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</si>
  <si>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</si>
  <si>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 от сдачи в аренду имущества, составляющего казну городских округов (за исключением земельных участков)</t>
  </si>
  <si>
    <t xml:space="preserve">    МП "Комплексное развитие жилищно-коммунального хозяйства"</t>
  </si>
  <si>
    <t>на 01.10.2023 г.</t>
  </si>
  <si>
    <t>на 01.10.2024 г.</t>
  </si>
  <si>
    <t>за 9 месяцев 2023 г.</t>
  </si>
  <si>
    <t>Сведения об исполнении расходов бюджета Светлогорского городского округа по разделам и подразделам классификации расходов бюджета за 9 месяцев 2024 года</t>
  </si>
  <si>
    <t>за 9 месяцев 2024 г.</t>
  </si>
  <si>
    <t>Сведения об исполнении бюджета Светлогорского городского округа по расходам в разрезе муниципальных программ за 9 месяцев 2024 года</t>
  </si>
  <si>
    <t>за 9 месяцев 2023 года</t>
  </si>
  <si>
    <t>за 9 месяцев 2024 года</t>
  </si>
  <si>
    <t>Сведения об исполнении бюджета Светлогорского городского округа по источникам финансирования дефицита бюджета за 9 месяцев 2024 года</t>
  </si>
  <si>
    <t xml:space="preserve">Сведения об исполнении  бюджета Светлогорского городского округа по доходам за 9 месяцев 2024 года в сравнении с запланированными значениями и соответствующим периодом прошлого года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</si>
</sst>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2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0"/>
      <name val="Arial Cy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8"/>
      <color indexed="56"/>
      <name val="Cambria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170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1" fontId="1" fillId="0" borderId="2">
      <alignment horizontal="left" vertical="top" wrapText="1" indent="2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14" fillId="0" borderId="1"/>
    <xf numFmtId="0" fontId="15" fillId="6" borderId="1"/>
    <xf numFmtId="0" fontId="15" fillId="6" borderId="1"/>
    <xf numFmtId="0" fontId="15" fillId="6" borderId="1"/>
    <xf numFmtId="0" fontId="15" fillId="7" borderId="1"/>
    <xf numFmtId="0" fontId="15" fillId="7" borderId="1"/>
    <xf numFmtId="0" fontId="15" fillId="7" borderId="1"/>
    <xf numFmtId="0" fontId="15" fillId="8" borderId="1"/>
    <xf numFmtId="0" fontId="15" fillId="8" borderId="1"/>
    <xf numFmtId="0" fontId="15" fillId="8" borderId="1"/>
    <xf numFmtId="0" fontId="15" fillId="9" borderId="1"/>
    <xf numFmtId="0" fontId="15" fillId="9" borderId="1"/>
    <xf numFmtId="0" fontId="15" fillId="9" borderId="1"/>
    <xf numFmtId="0" fontId="15" fillId="10" borderId="1"/>
    <xf numFmtId="0" fontId="15" fillId="10" borderId="1"/>
    <xf numFmtId="0" fontId="15" fillId="10" borderId="1"/>
    <xf numFmtId="0" fontId="15" fillId="11" borderId="1"/>
    <xf numFmtId="0" fontId="15" fillId="11" borderId="1"/>
    <xf numFmtId="0" fontId="15" fillId="11" borderId="1"/>
    <xf numFmtId="0" fontId="15" fillId="12" borderId="1"/>
    <xf numFmtId="0" fontId="15" fillId="12" borderId="1"/>
    <xf numFmtId="0" fontId="15" fillId="12" borderId="1"/>
    <xf numFmtId="0" fontId="15" fillId="13" borderId="1"/>
    <xf numFmtId="0" fontId="15" fillId="13" borderId="1"/>
    <xf numFmtId="0" fontId="15" fillId="13" borderId="1"/>
    <xf numFmtId="0" fontId="15" fillId="14" borderId="1"/>
    <xf numFmtId="0" fontId="15" fillId="14" borderId="1"/>
    <xf numFmtId="0" fontId="15" fillId="14" borderId="1"/>
    <xf numFmtId="0" fontId="15" fillId="9" borderId="1"/>
    <xf numFmtId="0" fontId="15" fillId="9" borderId="1"/>
    <xf numFmtId="0" fontId="15" fillId="9" borderId="1"/>
    <xf numFmtId="0" fontId="15" fillId="12" borderId="1"/>
    <xf numFmtId="0" fontId="15" fillId="12" borderId="1"/>
    <xf numFmtId="0" fontId="15" fillId="12" borderId="1"/>
    <xf numFmtId="0" fontId="15" fillId="15" borderId="1"/>
    <xf numFmtId="0" fontId="15" fillId="15" borderId="1"/>
    <xf numFmtId="0" fontId="15" fillId="15" borderId="1"/>
    <xf numFmtId="0" fontId="16" fillId="16" borderId="1"/>
    <xf numFmtId="0" fontId="16" fillId="16" borderId="1"/>
    <xf numFmtId="0" fontId="16" fillId="16" borderId="1"/>
    <xf numFmtId="0" fontId="16" fillId="13" borderId="1"/>
    <xf numFmtId="0" fontId="16" fillId="13" borderId="1"/>
    <xf numFmtId="0" fontId="16" fillId="13" borderId="1"/>
    <xf numFmtId="0" fontId="16" fillId="14" borderId="1"/>
    <xf numFmtId="0" fontId="16" fillId="14" borderId="1"/>
    <xf numFmtId="0" fontId="16" fillId="14" borderId="1"/>
    <xf numFmtId="0" fontId="16" fillId="17" borderId="1"/>
    <xf numFmtId="0" fontId="16" fillId="17" borderId="1"/>
    <xf numFmtId="0" fontId="16" fillId="17" borderId="1"/>
    <xf numFmtId="0" fontId="16" fillId="18" borderId="1"/>
    <xf numFmtId="0" fontId="16" fillId="18" borderId="1"/>
    <xf numFmtId="0" fontId="16" fillId="18" borderId="1"/>
    <xf numFmtId="0" fontId="16" fillId="19" borderId="1"/>
    <xf numFmtId="0" fontId="16" fillId="19" borderId="1"/>
    <xf numFmtId="0" fontId="16" fillId="19" borderId="1"/>
    <xf numFmtId="0" fontId="16" fillId="20" borderId="1"/>
    <xf numFmtId="0" fontId="16" fillId="20" borderId="1"/>
    <xf numFmtId="0" fontId="16" fillId="20" borderId="1"/>
    <xf numFmtId="0" fontId="16" fillId="20" borderId="1"/>
    <xf numFmtId="0" fontId="16" fillId="21" borderId="1"/>
    <xf numFmtId="0" fontId="16" fillId="21" borderId="1"/>
    <xf numFmtId="0" fontId="16" fillId="21" borderId="1"/>
    <xf numFmtId="0" fontId="16" fillId="21" borderId="1"/>
    <xf numFmtId="0" fontId="16" fillId="22" borderId="1"/>
    <xf numFmtId="0" fontId="16" fillId="22" borderId="1"/>
    <xf numFmtId="0" fontId="16" fillId="22" borderId="1"/>
    <xf numFmtId="0" fontId="16" fillId="22" borderId="1"/>
    <xf numFmtId="0" fontId="16" fillId="17" borderId="1"/>
    <xf numFmtId="0" fontId="16" fillId="17" borderId="1"/>
    <xf numFmtId="0" fontId="16" fillId="17" borderId="1"/>
    <xf numFmtId="0" fontId="16" fillId="17" borderId="1"/>
    <xf numFmtId="0" fontId="16" fillId="18" borderId="1"/>
    <xf numFmtId="0" fontId="16" fillId="18" borderId="1"/>
    <xf numFmtId="0" fontId="16" fillId="18" borderId="1"/>
    <xf numFmtId="0" fontId="16" fillId="18" borderId="1"/>
    <xf numFmtId="0" fontId="16" fillId="23" borderId="1"/>
    <xf numFmtId="0" fontId="16" fillId="23" borderId="1"/>
    <xf numFmtId="0" fontId="16" fillId="23" borderId="1"/>
    <xf numFmtId="0" fontId="16" fillId="23" borderId="1"/>
    <xf numFmtId="0" fontId="17" fillId="11" borderId="10"/>
    <xf numFmtId="0" fontId="17" fillId="11" borderId="10"/>
    <xf numFmtId="0" fontId="17" fillId="11" borderId="10"/>
    <xf numFmtId="0" fontId="17" fillId="11" borderId="10"/>
    <xf numFmtId="0" fontId="18" fillId="24" borderId="11"/>
    <xf numFmtId="0" fontId="18" fillId="24" borderId="11"/>
    <xf numFmtId="0" fontId="18" fillId="24" borderId="11"/>
    <xf numFmtId="0" fontId="18" fillId="24" borderId="11"/>
    <xf numFmtId="0" fontId="19" fillId="24" borderId="10"/>
    <xf numFmtId="0" fontId="19" fillId="24" borderId="10"/>
    <xf numFmtId="0" fontId="19" fillId="24" borderId="10"/>
    <xf numFmtId="0" fontId="19" fillId="24" borderId="10"/>
    <xf numFmtId="0" fontId="20" fillId="0" borderId="12"/>
    <xf numFmtId="0" fontId="20" fillId="0" borderId="12"/>
    <xf numFmtId="0" fontId="21" fillId="0" borderId="13"/>
    <xf numFmtId="0" fontId="21" fillId="0" borderId="13"/>
    <xf numFmtId="0" fontId="21" fillId="0" borderId="13"/>
    <xf numFmtId="0" fontId="21" fillId="0" borderId="13"/>
    <xf numFmtId="0" fontId="22" fillId="0" borderId="14"/>
    <xf numFmtId="0" fontId="22" fillId="0" borderId="14"/>
    <xf numFmtId="0" fontId="22" fillId="0" borderId="1"/>
    <xf numFmtId="0" fontId="22" fillId="0" borderId="1"/>
    <xf numFmtId="0" fontId="23" fillId="0" borderId="15"/>
    <xf numFmtId="0" fontId="23" fillId="0" borderId="15"/>
    <xf numFmtId="0" fontId="23" fillId="0" borderId="15"/>
    <xf numFmtId="0" fontId="23" fillId="0" borderId="15"/>
    <xf numFmtId="0" fontId="24" fillId="25" borderId="16"/>
    <xf numFmtId="0" fontId="24" fillId="25" borderId="16"/>
    <xf numFmtId="0" fontId="24" fillId="25" borderId="16"/>
    <xf numFmtId="0" fontId="24" fillId="25" borderId="16"/>
    <xf numFmtId="0" fontId="25" fillId="0" borderId="1"/>
    <xf numFmtId="0" fontId="25" fillId="0" borderId="1"/>
    <xf numFmtId="0" fontId="26" fillId="26" borderId="1"/>
    <xf numFmtId="0" fontId="26" fillId="26" borderId="1"/>
    <xf numFmtId="0" fontId="26" fillId="26" borderId="1"/>
    <xf numFmtId="0" fontId="26" fillId="26" borderId="1"/>
    <xf numFmtId="0" fontId="14" fillId="0" borderId="1"/>
    <xf numFmtId="0" fontId="14" fillId="0" borderId="1"/>
    <xf numFmtId="0" fontId="32" fillId="0" borderId="1"/>
    <xf numFmtId="0" fontId="33" fillId="0" borderId="1"/>
    <xf numFmtId="0" fontId="14" fillId="0" borderId="1"/>
    <xf numFmtId="0" fontId="14" fillId="0" borderId="1"/>
    <xf numFmtId="0" fontId="27" fillId="7" borderId="1"/>
    <xf numFmtId="0" fontId="27" fillId="7" borderId="1"/>
    <xf numFmtId="0" fontId="27" fillId="7" borderId="1"/>
    <xf numFmtId="0" fontId="27" fillId="7" borderId="1"/>
    <xf numFmtId="0" fontId="28" fillId="0" borderId="1"/>
    <xf numFmtId="0" fontId="28" fillId="0" borderId="1"/>
    <xf numFmtId="0" fontId="28" fillId="0" borderId="1"/>
    <xf numFmtId="0" fontId="28" fillId="0" borderId="1"/>
    <xf numFmtId="0" fontId="14" fillId="27" borderId="17"/>
    <xf numFmtId="0" fontId="14" fillId="27" borderId="17"/>
    <xf numFmtId="0" fontId="14" fillId="27" borderId="17"/>
    <xf numFmtId="0" fontId="14" fillId="27" borderId="17"/>
    <xf numFmtId="0" fontId="29" fillId="0" borderId="18"/>
    <xf numFmtId="0" fontId="29" fillId="0" borderId="18"/>
    <xf numFmtId="0" fontId="29" fillId="0" borderId="18"/>
    <xf numFmtId="0" fontId="29" fillId="0" borderId="18"/>
    <xf numFmtId="0" fontId="30" fillId="0" borderId="1"/>
    <xf numFmtId="0" fontId="30" fillId="0" borderId="1"/>
    <xf numFmtId="0" fontId="30" fillId="0" borderId="1"/>
    <xf numFmtId="0" fontId="30" fillId="0" borderId="1"/>
    <xf numFmtId="0" fontId="31" fillId="8" borderId="1"/>
    <xf numFmtId="0" fontId="31" fillId="8" borderId="1"/>
    <xf numFmtId="0" fontId="31" fillId="8" borderId="1"/>
    <xf numFmtId="0" fontId="31" fillId="8" borderId="1"/>
  </cellStyleXfs>
  <cellXfs count="114">
    <xf numFmtId="0" fontId="0" fillId="0" borderId="0" xfId="0"/>
    <xf numFmtId="0" fontId="7" fillId="0" borderId="1" xfId="2" applyFont="1"/>
    <xf numFmtId="0" fontId="8" fillId="0" borderId="0" xfId="0" applyFont="1" applyProtection="1">
      <protection locked="0"/>
    </xf>
    <xf numFmtId="0" fontId="10" fillId="0" borderId="2" xfId="7" applyFont="1">
      <alignment vertical="top" wrapText="1"/>
    </xf>
    <xf numFmtId="1" fontId="7" fillId="0" borderId="2" xfId="8" applyFont="1">
      <alignment horizontal="center" vertical="top" shrinkToFit="1"/>
    </xf>
    <xf numFmtId="0" fontId="7" fillId="0" borderId="2" xfId="7" applyFont="1">
      <alignment vertical="top" wrapText="1"/>
    </xf>
    <xf numFmtId="4" fontId="7" fillId="0" borderId="2" xfId="8" applyNumberFormat="1" applyFont="1">
      <alignment horizontal="center" vertical="top" shrinkToFit="1"/>
    </xf>
    <xf numFmtId="4" fontId="7" fillId="0" borderId="1" xfId="2" applyNumberFormat="1" applyFont="1"/>
    <xf numFmtId="4" fontId="8" fillId="0" borderId="0" xfId="0" applyNumberFormat="1" applyFont="1" applyProtection="1">
      <protection locked="0"/>
    </xf>
    <xf numFmtId="0" fontId="11" fillId="5" borderId="1" xfId="3" applyFont="1" applyFill="1">
      <alignment horizontal="center" wrapText="1"/>
    </xf>
    <xf numFmtId="4" fontId="10" fillId="5" borderId="4" xfId="6" applyNumberFormat="1" applyFont="1" applyFill="1" applyBorder="1">
      <alignment horizontal="center" vertical="center" wrapText="1"/>
    </xf>
    <xf numFmtId="0" fontId="10" fillId="5" borderId="8" xfId="6" applyFont="1" applyFill="1" applyBorder="1">
      <alignment horizontal="center" vertical="center" wrapText="1"/>
    </xf>
    <xf numFmtId="4" fontId="7" fillId="5" borderId="2" xfId="9" applyFont="1" applyFill="1">
      <alignment horizontal="right" vertical="top" shrinkToFit="1"/>
    </xf>
    <xf numFmtId="10" fontId="7" fillId="5" borderId="9" xfId="10" applyFont="1" applyFill="1" applyBorder="1">
      <alignment horizontal="right" vertical="top" shrinkToFit="1"/>
    </xf>
    <xf numFmtId="4" fontId="7" fillId="5" borderId="1" xfId="2" applyNumberFormat="1" applyFont="1" applyFill="1"/>
    <xf numFmtId="0" fontId="7" fillId="5" borderId="1" xfId="2" applyFont="1" applyFill="1"/>
    <xf numFmtId="4" fontId="7" fillId="5" borderId="1" xfId="14" applyNumberFormat="1" applyFont="1" applyFill="1">
      <alignment horizontal="left" wrapText="1"/>
    </xf>
    <xf numFmtId="0" fontId="7" fillId="5" borderId="1" xfId="14" applyFont="1" applyFill="1">
      <alignment horizontal="left" wrapText="1"/>
    </xf>
    <xf numFmtId="4" fontId="8" fillId="5" borderId="0" xfId="0" applyNumberFormat="1" applyFont="1" applyFill="1" applyProtection="1">
      <protection locked="0"/>
    </xf>
    <xf numFmtId="0" fontId="8" fillId="5" borderId="0" xfId="0" applyFont="1" applyFill="1" applyProtection="1">
      <protection locked="0"/>
    </xf>
    <xf numFmtId="1" fontId="10" fillId="0" borderId="2" xfId="8" applyFont="1">
      <alignment horizontal="center" vertical="top" shrinkToFit="1"/>
    </xf>
    <xf numFmtId="4" fontId="10" fillId="0" borderId="2" xfId="8" applyNumberFormat="1" applyFont="1">
      <alignment horizontal="center" vertical="top" shrinkToFit="1"/>
    </xf>
    <xf numFmtId="4" fontId="10" fillId="5" borderId="2" xfId="9" applyFont="1" applyFill="1">
      <alignment horizontal="right" vertical="top" shrinkToFit="1"/>
    </xf>
    <xf numFmtId="10" fontId="10" fillId="5" borderId="9" xfId="10" applyFont="1" applyFill="1" applyBorder="1">
      <alignment horizontal="right" vertical="top" shrinkToFit="1"/>
    </xf>
    <xf numFmtId="0" fontId="13" fillId="0" borderId="0" xfId="0" applyFont="1" applyProtection="1">
      <protection locked="0"/>
    </xf>
    <xf numFmtId="10" fontId="10" fillId="5" borderId="9" xfId="13" applyFont="1" applyFill="1" applyBorder="1">
      <alignment horizontal="right" vertical="top" shrinkToFit="1"/>
    </xf>
    <xf numFmtId="164" fontId="7" fillId="0" borderId="1" xfId="2" applyNumberFormat="1" applyFont="1" applyAlignment="1">
      <alignment horizontal="center" vertical="top"/>
    </xf>
    <xf numFmtId="164" fontId="10" fillId="0" borderId="7" xfId="2" applyNumberFormat="1" applyFont="1" applyBorder="1" applyAlignment="1">
      <alignment horizontal="center" vertical="top"/>
    </xf>
    <xf numFmtId="164" fontId="7" fillId="0" borderId="7" xfId="2" applyNumberFormat="1" applyFont="1" applyBorder="1" applyAlignment="1">
      <alignment horizontal="center" vertical="top"/>
    </xf>
    <xf numFmtId="164" fontId="8" fillId="0" borderId="0" xfId="0" applyNumberFormat="1" applyFont="1" applyAlignment="1" applyProtection="1">
      <alignment horizontal="center" vertical="top"/>
      <protection locked="0"/>
    </xf>
    <xf numFmtId="4" fontId="10" fillId="0" borderId="2" xfId="11" applyNumberFormat="1" applyFont="1" applyAlignment="1">
      <alignment horizontal="center"/>
    </xf>
    <xf numFmtId="0" fontId="10" fillId="0" borderId="2" xfId="6" applyFont="1">
      <alignment horizontal="center" vertical="center" wrapText="1"/>
    </xf>
    <xf numFmtId="0" fontId="10" fillId="0" borderId="2" xfId="11" applyFont="1">
      <alignment horizontal="left"/>
    </xf>
    <xf numFmtId="4" fontId="7" fillId="0" borderId="2" xfId="7" applyNumberFormat="1" applyFont="1" applyAlignment="1">
      <alignment horizontal="center" vertical="center" wrapText="1"/>
    </xf>
    <xf numFmtId="4" fontId="10" fillId="0" borderId="2" xfId="11" applyNumberFormat="1" applyFont="1" applyAlignment="1">
      <alignment horizontal="center" vertical="center"/>
    </xf>
    <xf numFmtId="0" fontId="8" fillId="0" borderId="0" xfId="0" applyFont="1"/>
    <xf numFmtId="4" fontId="8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/>
    </xf>
    <xf numFmtId="164" fontId="7" fillId="0" borderId="9" xfId="8" applyNumberFormat="1" applyFont="1" applyBorder="1">
      <alignment horizontal="center" vertical="top" shrinkToFit="1"/>
    </xf>
    <xf numFmtId="164" fontId="10" fillId="0" borderId="9" xfId="11" applyNumberFormat="1" applyFont="1" applyBorder="1" applyAlignment="1">
      <alignment horizontal="center"/>
    </xf>
    <xf numFmtId="164" fontId="8" fillId="0" borderId="7" xfId="0" applyNumberFormat="1" applyFont="1" applyBorder="1" applyAlignment="1">
      <alignment horizontal="center"/>
    </xf>
    <xf numFmtId="164" fontId="13" fillId="0" borderId="7" xfId="0" applyNumberFormat="1" applyFont="1" applyBorder="1" applyAlignment="1">
      <alignment horizontal="center"/>
    </xf>
    <xf numFmtId="49" fontId="7" fillId="0" borderId="2" xfId="8" applyNumberFormat="1" applyFont="1">
      <alignment horizontal="center" vertical="top" shrinkToFit="1"/>
    </xf>
    <xf numFmtId="0" fontId="10" fillId="0" borderId="3" xfId="6" applyFont="1" applyBorder="1">
      <alignment horizontal="center" vertical="center" wrapText="1"/>
    </xf>
    <xf numFmtId="0" fontId="35" fillId="0" borderId="0" xfId="0" applyFont="1"/>
    <xf numFmtId="0" fontId="36" fillId="0" borderId="0" xfId="0" applyFont="1"/>
    <xf numFmtId="4" fontId="35" fillId="0" borderId="0" xfId="0" applyNumberFormat="1" applyFont="1"/>
    <xf numFmtId="164" fontId="35" fillId="0" borderId="0" xfId="0" applyNumberFormat="1" applyFont="1"/>
    <xf numFmtId="0" fontId="37" fillId="0" borderId="7" xfId="0" applyFont="1" applyBorder="1" applyAlignment="1">
      <alignment horizontal="center" vertical="center" wrapText="1"/>
    </xf>
    <xf numFmtId="49" fontId="37" fillId="0" borderId="26" xfId="0" applyNumberFormat="1" applyFont="1" applyBorder="1" applyAlignment="1">
      <alignment vertical="center" wrapText="1"/>
    </xf>
    <xf numFmtId="49" fontId="38" fillId="0" borderId="27" xfId="0" applyNumberFormat="1" applyFont="1" applyBorder="1" applyAlignment="1">
      <alignment horizontal="center" vertical="center"/>
    </xf>
    <xf numFmtId="4" fontId="37" fillId="0" borderId="27" xfId="0" applyNumberFormat="1" applyFont="1" applyBorder="1" applyAlignment="1">
      <alignment horizontal="center" vertical="center"/>
    </xf>
    <xf numFmtId="164" fontId="37" fillId="0" borderId="27" xfId="0" applyNumberFormat="1" applyFont="1" applyBorder="1" applyAlignment="1">
      <alignment horizontal="center" vertical="center"/>
    </xf>
    <xf numFmtId="164" fontId="35" fillId="0" borderId="7" xfId="0" applyNumberFormat="1" applyFont="1" applyBorder="1" applyAlignment="1">
      <alignment horizontal="center" vertical="center"/>
    </xf>
    <xf numFmtId="0" fontId="37" fillId="0" borderId="23" xfId="0" applyFont="1" applyBorder="1" applyAlignment="1">
      <alignment horizontal="left" vertical="center" wrapText="1" indent="1" shrinkToFit="1"/>
    </xf>
    <xf numFmtId="49" fontId="38" fillId="0" borderId="28" xfId="0" applyNumberFormat="1" applyFont="1" applyBorder="1" applyAlignment="1">
      <alignment horizontal="center" vertical="center"/>
    </xf>
    <xf numFmtId="4" fontId="37" fillId="0" borderId="28" xfId="0" applyNumberFormat="1" applyFont="1" applyBorder="1" applyAlignment="1">
      <alignment horizontal="center" vertical="center"/>
    </xf>
    <xf numFmtId="164" fontId="37" fillId="0" borderId="28" xfId="0" applyNumberFormat="1" applyFont="1" applyBorder="1" applyAlignment="1">
      <alignment horizontal="center" vertical="center"/>
    </xf>
    <xf numFmtId="0" fontId="40" fillId="0" borderId="23" xfId="0" applyFont="1" applyBorder="1" applyAlignment="1">
      <alignment horizontal="left" vertical="center" wrapText="1" indent="1" shrinkToFit="1"/>
    </xf>
    <xf numFmtId="49" fontId="41" fillId="0" borderId="28" xfId="0" applyNumberFormat="1" applyFont="1" applyBorder="1" applyAlignment="1">
      <alignment horizontal="center" vertical="center"/>
    </xf>
    <xf numFmtId="4" fontId="40" fillId="0" borderId="28" xfId="0" applyNumberFormat="1" applyFont="1" applyBorder="1" applyAlignment="1">
      <alignment horizontal="center" vertical="center"/>
    </xf>
    <xf numFmtId="164" fontId="40" fillId="0" borderId="28" xfId="0" applyNumberFormat="1" applyFont="1" applyBorder="1" applyAlignment="1">
      <alignment horizontal="center" vertical="center"/>
    </xf>
    <xf numFmtId="49" fontId="40" fillId="0" borderId="7" xfId="0" applyNumberFormat="1" applyFont="1" applyBorder="1" applyAlignment="1">
      <alignment vertical="center" wrapText="1"/>
    </xf>
    <xf numFmtId="0" fontId="40" fillId="0" borderId="7" xfId="0" applyFont="1" applyBorder="1" applyAlignment="1">
      <alignment horizontal="left" vertical="center" wrapText="1"/>
    </xf>
    <xf numFmtId="4" fontId="8" fillId="0" borderId="7" xfId="0" applyNumberFormat="1" applyFont="1" applyBorder="1"/>
    <xf numFmtId="0" fontId="8" fillId="0" borderId="7" xfId="0" applyFont="1" applyBorder="1"/>
    <xf numFmtId="4" fontId="8" fillId="0" borderId="0" xfId="0" applyNumberFormat="1" applyFont="1"/>
    <xf numFmtId="0" fontId="37" fillId="28" borderId="23" xfId="0" applyFont="1" applyFill="1" applyBorder="1" applyAlignment="1">
      <alignment horizontal="left" vertical="center" wrapText="1" indent="1" shrinkToFit="1"/>
    </xf>
    <xf numFmtId="49" fontId="38" fillId="28" borderId="28" xfId="0" applyNumberFormat="1" applyFont="1" applyFill="1" applyBorder="1" applyAlignment="1">
      <alignment horizontal="center" vertical="center"/>
    </xf>
    <xf numFmtId="4" fontId="37" fillId="28" borderId="28" xfId="0" applyNumberFormat="1" applyFont="1" applyFill="1" applyBorder="1" applyAlignment="1">
      <alignment horizontal="center" vertical="center"/>
    </xf>
    <xf numFmtId="164" fontId="37" fillId="28" borderId="28" xfId="0" applyNumberFormat="1" applyFont="1" applyFill="1" applyBorder="1" applyAlignment="1">
      <alignment horizontal="center" vertical="center"/>
    </xf>
    <xf numFmtId="164" fontId="35" fillId="28" borderId="7" xfId="0" applyNumberFormat="1" applyFont="1" applyFill="1" applyBorder="1" applyAlignment="1">
      <alignment horizontal="center" vertical="center"/>
    </xf>
    <xf numFmtId="0" fontId="12" fillId="0" borderId="0" xfId="0" applyFont="1"/>
    <xf numFmtId="4" fontId="13" fillId="0" borderId="7" xfId="0" applyNumberFormat="1" applyFont="1" applyBorder="1"/>
    <xf numFmtId="49" fontId="13" fillId="0" borderId="7" xfId="0" applyNumberFormat="1" applyFont="1" applyBorder="1" applyAlignment="1">
      <alignment vertical="center" wrapText="1"/>
    </xf>
    <xf numFmtId="4" fontId="37" fillId="0" borderId="23" xfId="0" applyNumberFormat="1" applyFont="1" applyBorder="1" applyAlignment="1">
      <alignment horizontal="center" vertical="center" wrapText="1"/>
    </xf>
    <xf numFmtId="0" fontId="39" fillId="0" borderId="21" xfId="0" applyFont="1" applyBorder="1" applyAlignment="1">
      <alignment horizontal="center" vertical="center" wrapText="1"/>
    </xf>
    <xf numFmtId="0" fontId="39" fillId="0" borderId="24" xfId="0" applyFont="1" applyBorder="1" applyAlignment="1">
      <alignment horizontal="center" vertical="center" wrapText="1"/>
    </xf>
    <xf numFmtId="164" fontId="37" fillId="0" borderId="22" xfId="0" applyNumberFormat="1" applyFont="1" applyBorder="1" applyAlignment="1">
      <alignment horizontal="center" vertical="center" wrapText="1"/>
    </xf>
    <xf numFmtId="164" fontId="39" fillId="0" borderId="25" xfId="0" applyNumberFormat="1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49" fontId="37" fillId="0" borderId="21" xfId="0" applyNumberFormat="1" applyFont="1" applyBorder="1" applyAlignment="1">
      <alignment horizontal="center" vertical="center" wrapText="1"/>
    </xf>
    <xf numFmtId="49" fontId="38" fillId="0" borderId="7" xfId="0" applyNumberFormat="1" applyFont="1" applyBorder="1" applyAlignment="1">
      <alignment horizontal="center" vertical="center" wrapText="1"/>
    </xf>
    <xf numFmtId="4" fontId="37" fillId="0" borderId="22" xfId="0" applyNumberFormat="1" applyFont="1" applyBorder="1" applyAlignment="1">
      <alignment horizontal="center" vertical="center" wrapText="1"/>
    </xf>
    <xf numFmtId="4" fontId="39" fillId="0" borderId="25" xfId="0" applyNumberFormat="1" applyFont="1" applyBorder="1" applyAlignment="1">
      <alignment horizontal="center" vertical="center" wrapText="1"/>
    </xf>
    <xf numFmtId="0" fontId="10" fillId="5" borderId="5" xfId="6" applyFont="1" applyFill="1" applyBorder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164" fontId="10" fillId="0" borderId="7" xfId="2" applyNumberFormat="1" applyFont="1" applyBorder="1" applyAlignment="1">
      <alignment horizontal="center" vertical="top" wrapText="1"/>
    </xf>
    <xf numFmtId="164" fontId="0" fillId="0" borderId="7" xfId="0" applyNumberFormat="1" applyBorder="1" applyAlignment="1">
      <alignment horizontal="center" vertical="top" wrapText="1"/>
    </xf>
    <xf numFmtId="0" fontId="9" fillId="0" borderId="1" xfId="4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7" fillId="0" borderId="1" xfId="5" applyFont="1" applyAlignment="1">
      <alignment horizontal="right" wrapText="1"/>
    </xf>
    <xf numFmtId="0" fontId="0" fillId="0" borderId="1" xfId="0" applyBorder="1" applyAlignment="1">
      <alignment wrapText="1"/>
    </xf>
    <xf numFmtId="0" fontId="11" fillId="0" borderId="1" xfId="3" applyFont="1">
      <alignment horizontal="center" wrapText="1"/>
    </xf>
    <xf numFmtId="0" fontId="10" fillId="0" borderId="2" xfId="11" applyFont="1">
      <alignment horizontal="left"/>
    </xf>
    <xf numFmtId="0" fontId="7" fillId="0" borderId="1" xfId="14" applyFont="1">
      <alignment horizontal="left" wrapText="1"/>
    </xf>
    <xf numFmtId="4" fontId="10" fillId="0" borderId="3" xfId="6" applyNumberFormat="1" applyFont="1" applyBorder="1">
      <alignment horizontal="center" vertical="center" wrapText="1"/>
    </xf>
    <xf numFmtId="4" fontId="12" fillId="0" borderId="4" xfId="0" applyNumberFormat="1" applyFont="1" applyBorder="1" applyAlignment="1">
      <alignment horizontal="center" vertical="center" wrapText="1"/>
    </xf>
    <xf numFmtId="0" fontId="10" fillId="0" borderId="2" xfId="6" applyFont="1">
      <alignment horizontal="center" vertical="center" wrapText="1"/>
    </xf>
    <xf numFmtId="4" fontId="10" fillId="0" borderId="9" xfId="6" applyNumberFormat="1" applyFont="1" applyBorder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164" fontId="10" fillId="0" borderId="3" xfId="6" applyNumberFormat="1" applyFont="1" applyBorder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64" fontId="13" fillId="0" borderId="20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" fontId="13" fillId="0" borderId="4" xfId="0" applyNumberFormat="1" applyFont="1" applyBorder="1" applyAlignment="1">
      <alignment horizontal="center" vertical="center" wrapText="1"/>
    </xf>
    <xf numFmtId="0" fontId="10" fillId="0" borderId="3" xfId="6" applyFont="1" applyBorder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164" fontId="10" fillId="0" borderId="29" xfId="6" applyNumberFormat="1" applyFont="1" applyBorder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164" fontId="10" fillId="0" borderId="7" xfId="6" applyNumberFormat="1" applyFont="1" applyBorder="1">
      <alignment horizontal="center" vertical="center" wrapText="1"/>
    </xf>
    <xf numFmtId="164" fontId="13" fillId="0" borderId="22" xfId="0" applyNumberFormat="1" applyFont="1" applyBorder="1" applyAlignment="1">
      <alignment horizontal="center" vertical="center" wrapText="1"/>
    </xf>
  </cellXfs>
  <cellStyles count="170">
    <cellStyle name="20% - Акцент1 2" xfId="26" xr:uid="{F43348D0-CC9C-467B-877A-2B11B9C18BE4}"/>
    <cellStyle name="20% - Акцент1 3" xfId="27" xr:uid="{6AD3A633-25BE-4A27-8D4C-529F9B055A62}"/>
    <cellStyle name="20% - Акцент1 4" xfId="28" xr:uid="{EE05658A-AAE5-4090-8DAD-C3CD76DB4C46}"/>
    <cellStyle name="20% - Акцент2 2" xfId="29" xr:uid="{FBD19F0E-1805-4DBE-91B2-78B58033D0BA}"/>
    <cellStyle name="20% - Акцент2 3" xfId="30" xr:uid="{8E826EF5-1E1F-4E62-B286-9F42A7F3F511}"/>
    <cellStyle name="20% - Акцент2 4" xfId="31" xr:uid="{B928AFA4-F96A-4106-91AA-E659282CFE6C}"/>
    <cellStyle name="20% - Акцент3 2" xfId="32" xr:uid="{1FD95197-2EF3-4660-9E51-2AEC8BA8D00A}"/>
    <cellStyle name="20% - Акцент3 3" xfId="33" xr:uid="{58A5A2E5-BB6F-4689-A77D-F7E63C7B8050}"/>
    <cellStyle name="20% - Акцент3 4" xfId="34" xr:uid="{84DAA227-9949-42A4-A8F8-F88C8CD87A6E}"/>
    <cellStyle name="20% - Акцент4 2" xfId="35" xr:uid="{CE98339F-2605-4FDC-8961-3AD54E5468CE}"/>
    <cellStyle name="20% - Акцент4 3" xfId="36" xr:uid="{5B15E7BB-21C7-4662-A14D-E1CF3C1757D4}"/>
    <cellStyle name="20% - Акцент4 4" xfId="37" xr:uid="{9E0E7055-DDB8-4538-BE46-96708CDF93BC}"/>
    <cellStyle name="20% - Акцент5 2" xfId="38" xr:uid="{D08EA91C-D032-49A0-B791-8B50096DD0EE}"/>
    <cellStyle name="20% - Акцент5 3" xfId="39" xr:uid="{7E5B4918-5BC6-4272-A579-F9467235294C}"/>
    <cellStyle name="20% - Акцент5 4" xfId="40" xr:uid="{C3E86F2E-DE17-4FBA-9BCA-07F121692F3B}"/>
    <cellStyle name="20% - Акцент6 2" xfId="41" xr:uid="{C2EDCD7A-F8E1-4FBD-8B43-2C0889F6FF96}"/>
    <cellStyle name="20% - Акцент6 3" xfId="42" xr:uid="{BA70FA0A-9862-4BEC-B300-CDC494454A8D}"/>
    <cellStyle name="20% - Акцент6 4" xfId="43" xr:uid="{C1FF61E3-7556-42DB-922E-C34BE22E9760}"/>
    <cellStyle name="40% - Акцент1 2" xfId="44" xr:uid="{D558B557-CDA7-4AED-8D23-289E80D0B8D9}"/>
    <cellStyle name="40% - Акцент1 3" xfId="45" xr:uid="{806454DC-B0AE-4F54-8C71-35E52D9A70CC}"/>
    <cellStyle name="40% - Акцент1 4" xfId="46" xr:uid="{EF81B349-ABEE-475E-B45A-D10C3535636E}"/>
    <cellStyle name="40% - Акцент2 2" xfId="47" xr:uid="{49C658B8-2B44-4A36-B7A3-F2045AC653E3}"/>
    <cellStyle name="40% - Акцент2 3" xfId="48" xr:uid="{F782ED5A-0AF7-4543-BAE8-4372ECC93648}"/>
    <cellStyle name="40% - Акцент2 4" xfId="49" xr:uid="{5A9DB141-359E-4422-864A-8A2700C31525}"/>
    <cellStyle name="40% - Акцент3 2" xfId="50" xr:uid="{DF349629-CC7E-496B-BE65-0BF2E23E1A43}"/>
    <cellStyle name="40% - Акцент3 3" xfId="51" xr:uid="{0AD3BB3F-FF59-4432-AB92-20F3C705B9DA}"/>
    <cellStyle name="40% - Акцент3 4" xfId="52" xr:uid="{C24BF36A-F1EC-4DA4-89F3-7D19FD853ACB}"/>
    <cellStyle name="40% - Акцент4 2" xfId="53" xr:uid="{BFD30844-F2FD-4C40-AFBE-EA41455D6021}"/>
    <cellStyle name="40% - Акцент4 3" xfId="54" xr:uid="{4D6A4DB3-E048-4B44-959B-9B6EDF9372F3}"/>
    <cellStyle name="40% - Акцент4 4" xfId="55" xr:uid="{45897BA5-0D82-4A9B-905C-6315E09ECAA0}"/>
    <cellStyle name="40% - Акцент5 2" xfId="56" xr:uid="{F69602BC-5D49-49E8-8048-7EB89E6D6406}"/>
    <cellStyle name="40% - Акцент5 3" xfId="57" xr:uid="{9C210D3E-2C8B-40F8-9C4E-CEA739E73ED0}"/>
    <cellStyle name="40% - Акцент5 4" xfId="58" xr:uid="{58EBFBD2-808A-4334-AAA1-F2C8387EF9F2}"/>
    <cellStyle name="40% - Акцент6 2" xfId="59" xr:uid="{A0A553DC-8617-4B66-B47B-BFC2208CACAF}"/>
    <cellStyle name="40% - Акцент6 3" xfId="60" xr:uid="{87A95909-EFD6-4A93-96D7-80FBD0B1E7F7}"/>
    <cellStyle name="40% - Акцент6 4" xfId="61" xr:uid="{FB73BF3F-31BE-44F7-9E39-3B68980BD3A6}"/>
    <cellStyle name="60% - Акцент1 2" xfId="62" xr:uid="{4D230414-BF72-4035-8196-E90B4A0F5580}"/>
    <cellStyle name="60% - Акцент1 3" xfId="63" xr:uid="{3D244133-4518-41F4-BC77-51471A2CF44D}"/>
    <cellStyle name="60% - Акцент1 4" xfId="64" xr:uid="{8606CBB0-1384-42C9-9BED-19DD6E9FDB15}"/>
    <cellStyle name="60% - Акцент2 2" xfId="65" xr:uid="{6B7ED3BE-E1FC-42B2-9A5F-EF7F0B20C573}"/>
    <cellStyle name="60% - Акцент2 3" xfId="66" xr:uid="{930C7C7F-66B7-480F-A6D9-18C1F2ECE46D}"/>
    <cellStyle name="60% - Акцент2 4" xfId="67" xr:uid="{293B884D-9B41-4096-ADC9-8ECD7671FBBD}"/>
    <cellStyle name="60% - Акцент3 2" xfId="68" xr:uid="{6D324C5C-FE30-47A7-99A0-5D2A40BFA179}"/>
    <cellStyle name="60% - Акцент3 3" xfId="69" xr:uid="{854E87CA-E68E-4DEE-B067-B2F0B28FE0A7}"/>
    <cellStyle name="60% - Акцент3 4" xfId="70" xr:uid="{CC96CA90-D1D1-40E8-97F3-7AB5B502F922}"/>
    <cellStyle name="60% - Акцент4 2" xfId="71" xr:uid="{B7898975-1DB6-4667-970D-06E102E248C9}"/>
    <cellStyle name="60% - Акцент4 3" xfId="72" xr:uid="{5F55F5CB-221F-4443-A5FC-50A7896B4920}"/>
    <cellStyle name="60% - Акцент4 4" xfId="73" xr:uid="{C98FED07-2C5C-484B-9C91-94C8B3B4408F}"/>
    <cellStyle name="60% - Акцент5 2" xfId="74" xr:uid="{89BBAFFE-9B1B-4D73-AFA9-12255FED9691}"/>
    <cellStyle name="60% - Акцент5 3" xfId="75" xr:uid="{ACBEEA38-9A61-4309-89BF-3DBAB50C4CE3}"/>
    <cellStyle name="60% - Акцент5 4" xfId="76" xr:uid="{FDD4F920-F51D-4FD4-9810-A49DFADF6146}"/>
    <cellStyle name="60% - Акцент6 2" xfId="77" xr:uid="{2144DEAC-473F-4301-B522-07D031B0C42E}"/>
    <cellStyle name="60% - Акцент6 3" xfId="78" xr:uid="{F15417C6-CBA3-4655-A891-DADB6206D149}"/>
    <cellStyle name="60% - Акцент6 4" xfId="79" xr:uid="{5417A6B3-94F6-4AD4-8E12-8CE635D357E2}"/>
    <cellStyle name="br" xfId="17" xr:uid="{00000000-0005-0000-0000-000011000000}"/>
    <cellStyle name="col" xfId="16" xr:uid="{00000000-0005-0000-0000-000010000000}"/>
    <cellStyle name="style0" xfId="18" xr:uid="{00000000-0005-0000-0000-000012000000}"/>
    <cellStyle name="td" xfId="19" xr:uid="{00000000-0005-0000-0000-000013000000}"/>
    <cellStyle name="tr" xfId="15" xr:uid="{00000000-0005-0000-0000-00000F000000}"/>
    <cellStyle name="xl21" xfId="20" xr:uid="{00000000-0005-0000-0000-000014000000}"/>
    <cellStyle name="xl22" xfId="6" xr:uid="{00000000-0005-0000-0000-000006000000}"/>
    <cellStyle name="xl23" xfId="21" xr:uid="{00000000-0005-0000-0000-000015000000}"/>
    <cellStyle name="xl24" xfId="2" xr:uid="{00000000-0005-0000-0000-000002000000}"/>
    <cellStyle name="xl25" xfId="8" xr:uid="{00000000-0005-0000-0000-000008000000}"/>
    <cellStyle name="xl26" xfId="11" xr:uid="{00000000-0005-0000-0000-00000B000000}"/>
    <cellStyle name="xl27" xfId="22" xr:uid="{00000000-0005-0000-0000-000016000000}"/>
    <cellStyle name="xl28" xfId="12" xr:uid="{00000000-0005-0000-0000-00000C000000}"/>
    <cellStyle name="xl29" xfId="1" xr:uid="{00000000-0005-0000-0000-000001000000}"/>
    <cellStyle name="xl30" xfId="14" xr:uid="{00000000-0005-0000-0000-00000E000000}"/>
    <cellStyle name="xl31" xfId="23" xr:uid="{00000000-0005-0000-0000-000017000000}"/>
    <cellStyle name="xl32" xfId="13" xr:uid="{00000000-0005-0000-0000-00000D000000}"/>
    <cellStyle name="xl33" xfId="3" xr:uid="{00000000-0005-0000-0000-000003000000}"/>
    <cellStyle name="xl34" xfId="4" xr:uid="{00000000-0005-0000-0000-000004000000}"/>
    <cellStyle name="xl35" xfId="5" xr:uid="{00000000-0005-0000-0000-000005000000}"/>
    <cellStyle name="xl36" xfId="24" xr:uid="{00000000-0005-0000-0000-000018000000}"/>
    <cellStyle name="xl37" xfId="7" xr:uid="{00000000-0005-0000-0000-000007000000}"/>
    <cellStyle name="xl38" xfId="9" xr:uid="{00000000-0005-0000-0000-000009000000}"/>
    <cellStyle name="xl39" xfId="10" xr:uid="{00000000-0005-0000-0000-00000A000000}"/>
    <cellStyle name="Акцент1 2" xfId="81" xr:uid="{D358D10B-715D-4D63-B60B-C6B08DB69987}"/>
    <cellStyle name="Акцент1 3" xfId="82" xr:uid="{356C4EE3-0D7F-4040-A02F-EE6C151E1929}"/>
    <cellStyle name="Акцент1 4" xfId="83" xr:uid="{5B124D62-B26F-409A-8878-5B311102B982}"/>
    <cellStyle name="Акцент1 5" xfId="80" xr:uid="{BFE1DE99-5911-40DE-9838-C656A5ED595B}"/>
    <cellStyle name="Акцент2 2" xfId="85" xr:uid="{43C3C9EC-88C8-4222-8F5C-2B96A92EA40A}"/>
    <cellStyle name="Акцент2 3" xfId="86" xr:uid="{B427A3F0-48F4-4E1A-8FCB-60FB7738ACBD}"/>
    <cellStyle name="Акцент2 4" xfId="87" xr:uid="{D88675D1-3137-4961-8F21-707E6E8CED7D}"/>
    <cellStyle name="Акцент2 5" xfId="84" xr:uid="{B8172AC3-ABF5-423B-8B78-C778B502A53A}"/>
    <cellStyle name="Акцент3 2" xfId="89" xr:uid="{7751DC71-0F08-4204-86DA-6BBFD3B7771B}"/>
    <cellStyle name="Акцент3 3" xfId="90" xr:uid="{64C942D1-F3D2-447D-B7E4-EAA5E15712C1}"/>
    <cellStyle name="Акцент3 4" xfId="91" xr:uid="{C0868F17-4E97-42D1-9CCF-A43FC73D2134}"/>
    <cellStyle name="Акцент3 5" xfId="88" xr:uid="{AC5079AD-4188-481C-88A6-347EA5D285C2}"/>
    <cellStyle name="Акцент4 2" xfId="93" xr:uid="{A7D8B00E-BD79-4CFC-BBDB-87D762F748C9}"/>
    <cellStyle name="Акцент4 3" xfId="94" xr:uid="{3782EA31-9E01-455A-94C3-484EEE424A57}"/>
    <cellStyle name="Акцент4 4" xfId="95" xr:uid="{71340C57-952F-4157-8358-614975F3948A}"/>
    <cellStyle name="Акцент4 5" xfId="92" xr:uid="{6791EBC0-AE06-4D04-8D27-1B411BF9BD7B}"/>
    <cellStyle name="Акцент5 2" xfId="97" xr:uid="{E56CC46F-D95E-4276-92C8-F38A2C869FF6}"/>
    <cellStyle name="Акцент5 3" xfId="98" xr:uid="{659C5F2A-05D2-4119-B237-953DC00D52D9}"/>
    <cellStyle name="Акцент5 4" xfId="99" xr:uid="{452B354A-FEAC-474E-BC31-2D9D248C1481}"/>
    <cellStyle name="Акцент5 5" xfId="96" xr:uid="{7FA88C2F-A7D7-4F45-9B3B-301A1EBD3F11}"/>
    <cellStyle name="Акцент6 2" xfId="101" xr:uid="{5EC18D15-A68E-4B15-81DE-669AB8DAF592}"/>
    <cellStyle name="Акцент6 3" xfId="102" xr:uid="{FC7501FE-3058-44DA-A3DF-CA353ECD17FE}"/>
    <cellStyle name="Акцент6 4" xfId="103" xr:uid="{F981C385-8C9A-4A0F-9AED-319663D2BB5B}"/>
    <cellStyle name="Акцент6 5" xfId="100" xr:uid="{102CFDA4-9A64-42FD-98BA-2FF51FD96BEA}"/>
    <cellStyle name="Ввод  2" xfId="105" xr:uid="{2F993EC4-8932-4B19-8FD9-E136FAC6FBE5}"/>
    <cellStyle name="Ввод  3" xfId="106" xr:uid="{4A7C1336-9857-46E4-B3B7-156B54855FBB}"/>
    <cellStyle name="Ввод  4" xfId="107" xr:uid="{78D407CD-8AE7-436F-BF1E-5C98FC6D9CC5}"/>
    <cellStyle name="Ввод  5" xfId="104" xr:uid="{198790CD-78B6-48C2-86FB-EB07C231B1F5}"/>
    <cellStyle name="Вывод 2" xfId="109" xr:uid="{5CD2CBB6-E0BA-4044-8750-8C04D9AA8F30}"/>
    <cellStyle name="Вывод 3" xfId="110" xr:uid="{80277547-4C88-4BF5-8E41-D6ED9E17B32C}"/>
    <cellStyle name="Вывод 4" xfId="111" xr:uid="{50F1B0D0-0A17-40D2-8E84-36FA3211E6DE}"/>
    <cellStyle name="Вывод 5" xfId="108" xr:uid="{D21D1194-9230-4114-97FE-CBBD0919065F}"/>
    <cellStyle name="Вычисление 2" xfId="113" xr:uid="{96C3B1D4-5AE4-442E-956A-181472A58B0C}"/>
    <cellStyle name="Вычисление 3" xfId="114" xr:uid="{0356C3F8-1AAE-4829-B8E8-AC23711103A7}"/>
    <cellStyle name="Вычисление 4" xfId="115" xr:uid="{D3E9FE14-8716-4F83-BA39-CC91F742E2C1}"/>
    <cellStyle name="Вычисление 5" xfId="112" xr:uid="{5616DB35-5721-4EC6-BEED-9ABA9C1B0C3F}"/>
    <cellStyle name="Заголовок 1 2" xfId="117" xr:uid="{2F5F9485-FF32-4BBF-A9A6-C3532A2E0296}"/>
    <cellStyle name="Заголовок 1 3" xfId="116" xr:uid="{34DFB4B8-C690-4480-9091-EE4BC0BD80A4}"/>
    <cellStyle name="Заголовок 2 2" xfId="119" xr:uid="{A261A6FF-15AB-4A42-9789-7DC15059A357}"/>
    <cellStyle name="Заголовок 2 3" xfId="120" xr:uid="{C4E6ECA7-DDCD-4297-AFCB-3175A471607F}"/>
    <cellStyle name="Заголовок 2 4" xfId="121" xr:uid="{D2012AA2-EDF6-4F34-AE87-0AC0DD44BDC3}"/>
    <cellStyle name="Заголовок 2 5" xfId="118" xr:uid="{5653F95C-82DE-4068-BD6B-376B0E887117}"/>
    <cellStyle name="Заголовок 3 2" xfId="123" xr:uid="{751DEDAF-689F-48F9-A705-BD46CF531CA4}"/>
    <cellStyle name="Заголовок 3 3" xfId="122" xr:uid="{F80EB042-74FC-4E0F-8F40-19EC8097A68B}"/>
    <cellStyle name="Заголовок 4 2" xfId="125" xr:uid="{3620141D-81F4-4F58-BA08-DF3DDC9A3D4F}"/>
    <cellStyle name="Заголовок 4 3" xfId="124" xr:uid="{2826BECE-E7A0-4391-85EF-CEF18D49DAC1}"/>
    <cellStyle name="Итог 2" xfId="127" xr:uid="{24E5FB16-E0B8-42BA-942E-A472B90FFF97}"/>
    <cellStyle name="Итог 3" xfId="128" xr:uid="{596C8339-BE90-4228-9F73-A61A053A7E46}"/>
    <cellStyle name="Итог 4" xfId="129" xr:uid="{D6E3B5FA-4938-4811-A7F6-3BFD7C91E4D5}"/>
    <cellStyle name="Итог 5" xfId="126" xr:uid="{41721FDB-1607-4BD0-8217-CF5F2CD3F795}"/>
    <cellStyle name="Контрольная ячейка 2" xfId="131" xr:uid="{681258A4-55D1-4F8F-876A-7C6BDC5AFACF}"/>
    <cellStyle name="Контрольная ячейка 3" xfId="132" xr:uid="{9FFE64B5-1278-4F83-A08A-00ACA34621F1}"/>
    <cellStyle name="Контрольная ячейка 4" xfId="133" xr:uid="{5A01A94F-7333-4427-BB3A-FAF0983E2F28}"/>
    <cellStyle name="Контрольная ячейка 5" xfId="130" xr:uid="{47776B17-1771-4FDF-B1B4-2220AB1A451A}"/>
    <cellStyle name="Название 2" xfId="135" xr:uid="{ADCE0DEA-4D8B-44FA-AA0E-E3038EE01C1A}"/>
    <cellStyle name="Название 3" xfId="134" xr:uid="{747C373A-87DC-4A48-9EF3-0E97D914852F}"/>
    <cellStyle name="Нейтральный 2" xfId="137" xr:uid="{46098A34-2CA6-49C4-A3A8-72183FE6A33F}"/>
    <cellStyle name="Нейтральный 3" xfId="138" xr:uid="{4945C49C-67CF-40DC-B82E-FE6EA9654854}"/>
    <cellStyle name="Нейтральный 4" xfId="139" xr:uid="{736384CA-65D8-45F7-A49F-4052F8F7CCD4}"/>
    <cellStyle name="Нейтральный 5" xfId="136" xr:uid="{B1EC7221-E70B-4425-9359-2D6B2FD5EF25}"/>
    <cellStyle name="Обычный" xfId="0" builtinId="0"/>
    <cellStyle name="Обычный 2" xfId="140" xr:uid="{CEAE9CE9-5929-4FD5-AF6B-E9674052DF8A}"/>
    <cellStyle name="Обычный 2 2" xfId="141" xr:uid="{4035D842-4CE8-46E1-9818-00B67086AABE}"/>
    <cellStyle name="Обычный 2 3" xfId="142" xr:uid="{8E7AA5F7-D592-4A56-AD62-33F9DF0370CD}"/>
    <cellStyle name="Обычный 3" xfId="143" xr:uid="{FE5BECA0-D5F4-473F-8CDC-78BBBEEA4268}"/>
    <cellStyle name="Обычный 3 2" xfId="144" xr:uid="{2FB22B1B-CBE4-46C2-8E23-65F5DE221EF4}"/>
    <cellStyle name="Обычный 4" xfId="145" xr:uid="{EAB42F3B-9D26-440E-BBAD-375D90A99870}"/>
    <cellStyle name="Обычный 5" xfId="25" xr:uid="{E07CE34E-AE70-4CB9-A1E3-3F9AB22AA64C}"/>
    <cellStyle name="Плохой 2" xfId="147" xr:uid="{E7C24F38-F31D-4121-BB05-04905EF9DCF5}"/>
    <cellStyle name="Плохой 3" xfId="148" xr:uid="{0BE4CCA3-EADC-4DF4-9082-03F0B6315D68}"/>
    <cellStyle name="Плохой 4" xfId="149" xr:uid="{D35A86ED-8BE4-4B01-9DCE-E6584FB858D5}"/>
    <cellStyle name="Плохой 5" xfId="146" xr:uid="{8A3B0592-AB2B-4103-9E6F-C031A5EA1ABD}"/>
    <cellStyle name="Пояснение 2" xfId="151" xr:uid="{60A068C9-99CC-4464-8D27-01CEFA0B8276}"/>
    <cellStyle name="Пояснение 3" xfId="152" xr:uid="{CBBE9211-D153-4107-AC3F-BE74072DFBC6}"/>
    <cellStyle name="Пояснение 4" xfId="153" xr:uid="{C79E7E5F-00C5-4393-A534-EE8D7232849B}"/>
    <cellStyle name="Пояснение 5" xfId="150" xr:uid="{AAF5EBBB-4D27-4BC0-B51B-46C4AB6DFC63}"/>
    <cellStyle name="Примечание 2" xfId="155" xr:uid="{8E09D299-93CD-4E97-9B43-5DFD42FCECAB}"/>
    <cellStyle name="Примечание 3" xfId="156" xr:uid="{D1707EE5-FCE2-4BF7-B085-AAEB2CB703CA}"/>
    <cellStyle name="Примечание 4" xfId="157" xr:uid="{77C6634F-B0DE-4BCF-BA06-699A144BDB2E}"/>
    <cellStyle name="Примечание 5" xfId="154" xr:uid="{FF693C56-24BC-4CF3-A97C-4F5BAA073738}"/>
    <cellStyle name="Связанная ячейка 2" xfId="159" xr:uid="{626FB55E-F421-439C-9CE2-F54429028FB8}"/>
    <cellStyle name="Связанная ячейка 3" xfId="160" xr:uid="{303D9B15-49DC-4592-AE68-DB9A8F21E04B}"/>
    <cellStyle name="Связанная ячейка 4" xfId="161" xr:uid="{B4CA446C-E84D-4D42-9F76-38674EF26346}"/>
    <cellStyle name="Связанная ячейка 5" xfId="158" xr:uid="{8EBCABFE-7044-4D13-B1B0-097BB57A7862}"/>
    <cellStyle name="Текст предупреждения 2" xfId="163" xr:uid="{7A230507-3557-4F36-8971-30976505B16B}"/>
    <cellStyle name="Текст предупреждения 3" xfId="164" xr:uid="{732FFE9C-2BF0-4231-99FE-58DB42277E4B}"/>
    <cellStyle name="Текст предупреждения 4" xfId="165" xr:uid="{FA238025-653E-484F-8F9A-B59BE522E044}"/>
    <cellStyle name="Текст предупреждения 5" xfId="162" xr:uid="{E5C27111-D7A9-45EB-829F-027573DE2798}"/>
    <cellStyle name="Хороший 2" xfId="167" xr:uid="{5FFE080E-F099-43D8-ABB0-24D14F29BE97}"/>
    <cellStyle name="Хороший 3" xfId="168" xr:uid="{529E124E-1824-484D-8703-F92A3AC17185}"/>
    <cellStyle name="Хороший 4" xfId="169" xr:uid="{08EB0C63-AC94-4830-B8C7-4ADF01BAA1C8}"/>
    <cellStyle name="Хороший 5" xfId="166" xr:uid="{B9C31EF4-98F5-4777-916B-232B71DC0965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64AC9-D5D8-4356-8966-9079F6BEDD3A}">
  <dimension ref="A2:O46"/>
  <sheetViews>
    <sheetView tabSelected="1" workbookViewId="0">
      <selection activeCell="A3" sqref="A3"/>
    </sheetView>
  </sheetViews>
  <sheetFormatPr defaultRowHeight="12.75" x14ac:dyDescent="0.2"/>
  <cols>
    <col min="1" max="1" width="39.5703125" style="44" customWidth="1"/>
    <col min="2" max="2" width="22" style="45" customWidth="1"/>
    <col min="3" max="3" width="15.5703125" style="46" hidden="1" customWidth="1"/>
    <col min="4" max="4" width="13" style="44" hidden="1" customWidth="1"/>
    <col min="5" max="5" width="16.7109375" style="44" hidden="1" customWidth="1"/>
    <col min="6" max="6" width="11.140625" style="44" hidden="1" customWidth="1"/>
    <col min="7" max="7" width="13.7109375" style="47" hidden="1" customWidth="1"/>
    <col min="8" max="8" width="13" style="44" hidden="1" customWidth="1"/>
    <col min="9" max="9" width="16.5703125" style="44" customWidth="1"/>
    <col min="10" max="10" width="11.140625" style="44" hidden="1" customWidth="1"/>
    <col min="11" max="11" width="13.7109375" style="47" hidden="1" customWidth="1"/>
    <col min="12" max="12" width="13" style="44" customWidth="1"/>
    <col min="13" max="13" width="11.42578125" style="44" customWidth="1"/>
    <col min="14" max="14" width="11.140625" style="44" customWidth="1"/>
    <col min="15" max="15" width="13.7109375" style="47" customWidth="1"/>
    <col min="16" max="16384" width="9.140625" style="44"/>
  </cols>
  <sheetData>
    <row r="2" spans="1:15" ht="45.75" customHeight="1" x14ac:dyDescent="0.25">
      <c r="A2" s="80" t="s">
        <v>218</v>
      </c>
      <c r="B2" s="80"/>
      <c r="C2" s="80"/>
      <c r="D2" s="80"/>
      <c r="E2" s="80"/>
      <c r="F2" s="80"/>
      <c r="G2" s="80"/>
      <c r="H2" s="81"/>
      <c r="I2" s="81"/>
      <c r="J2" s="81"/>
      <c r="K2" s="81"/>
      <c r="L2" s="82"/>
      <c r="M2" s="82"/>
      <c r="N2" s="82"/>
      <c r="O2" s="82"/>
    </row>
    <row r="3" spans="1:15" x14ac:dyDescent="0.2">
      <c r="F3" s="44" t="s">
        <v>89</v>
      </c>
      <c r="J3" s="44" t="s">
        <v>89</v>
      </c>
      <c r="N3" s="44" t="s">
        <v>89</v>
      </c>
    </row>
    <row r="4" spans="1:15" x14ac:dyDescent="0.2">
      <c r="A4" s="83" t="s">
        <v>0</v>
      </c>
      <c r="B4" s="84" t="s">
        <v>122</v>
      </c>
      <c r="C4" s="85" t="s">
        <v>123</v>
      </c>
      <c r="D4" s="75" t="s">
        <v>124</v>
      </c>
      <c r="E4" s="76"/>
      <c r="F4" s="77"/>
      <c r="G4" s="78" t="s">
        <v>88</v>
      </c>
      <c r="H4" s="75" t="s">
        <v>209</v>
      </c>
      <c r="I4" s="76"/>
      <c r="J4" s="77"/>
      <c r="K4" s="78" t="s">
        <v>88</v>
      </c>
      <c r="L4" s="75" t="s">
        <v>210</v>
      </c>
      <c r="M4" s="76"/>
      <c r="N4" s="77"/>
      <c r="O4" s="78" t="s">
        <v>88</v>
      </c>
    </row>
    <row r="5" spans="1:15" ht="26.25" thickBot="1" x14ac:dyDescent="0.25">
      <c r="A5" s="83"/>
      <c r="B5" s="84"/>
      <c r="C5" s="86"/>
      <c r="D5" s="48" t="s">
        <v>125</v>
      </c>
      <c r="E5" s="48" t="s">
        <v>126</v>
      </c>
      <c r="F5" s="48" t="s">
        <v>86</v>
      </c>
      <c r="G5" s="79"/>
      <c r="H5" s="48" t="s">
        <v>125</v>
      </c>
      <c r="I5" s="48" t="s">
        <v>126</v>
      </c>
      <c r="J5" s="48" t="s">
        <v>86</v>
      </c>
      <c r="K5" s="79"/>
      <c r="L5" s="48" t="s">
        <v>125</v>
      </c>
      <c r="M5" s="48" t="s">
        <v>126</v>
      </c>
      <c r="N5" s="48" t="s">
        <v>86</v>
      </c>
      <c r="O5" s="79"/>
    </row>
    <row r="6" spans="1:15" ht="25.5" x14ac:dyDescent="0.2">
      <c r="A6" s="49" t="s">
        <v>127</v>
      </c>
      <c r="B6" s="50" t="s">
        <v>128</v>
      </c>
      <c r="C6" s="51">
        <f>C7+C34</f>
        <v>317904.7</v>
      </c>
      <c r="D6" s="51">
        <f>D7+D34</f>
        <v>1167807</v>
      </c>
      <c r="E6" s="51">
        <f>E7+E34</f>
        <v>367887.75</v>
      </c>
      <c r="F6" s="52">
        <f>E6/D6</f>
        <v>0.31502444325132489</v>
      </c>
      <c r="G6" s="53">
        <f>E6/C6</f>
        <v>1.1572265210297299</v>
      </c>
      <c r="H6" s="51">
        <f>H7+H34</f>
        <v>1355356.81</v>
      </c>
      <c r="I6" s="51">
        <f>I7+I34</f>
        <v>629174</v>
      </c>
      <c r="J6" s="52">
        <f>I6/H6</f>
        <v>0.46421281492657274</v>
      </c>
      <c r="K6" s="53">
        <f>I6/E6</f>
        <v>1.7102336242508753</v>
      </c>
      <c r="L6" s="51">
        <f>L7+L34</f>
        <v>2116019</v>
      </c>
      <c r="M6" s="51">
        <f>M7+M34</f>
        <v>1825194.0899999999</v>
      </c>
      <c r="N6" s="52">
        <f>M6/L6</f>
        <v>0.8625603503560223</v>
      </c>
      <c r="O6" s="53">
        <f>M6/I6</f>
        <v>2.9009369268278724</v>
      </c>
    </row>
    <row r="7" spans="1:15" ht="25.5" x14ac:dyDescent="0.2">
      <c r="A7" s="67" t="s">
        <v>129</v>
      </c>
      <c r="B7" s="68" t="s">
        <v>130</v>
      </c>
      <c r="C7" s="69">
        <f>C8+C10+C12+C17+C22+C23+C24+C29+C30+C31+C32+C33</f>
        <v>179810.9</v>
      </c>
      <c r="D7" s="69">
        <f>D8+D10+D12+D17+D22+D24+D29+D30+D31+D32+D33</f>
        <v>621346.81000000006</v>
      </c>
      <c r="E7" s="69">
        <f>E8+E10+E12+E17+E22+E24+E29+E30+E31+E32+E33+E23</f>
        <v>243104.33000000002</v>
      </c>
      <c r="F7" s="70">
        <f>E7/D7</f>
        <v>0.3912538474286204</v>
      </c>
      <c r="G7" s="71">
        <f t="shared" ref="G7:G44" si="0">E7/C7</f>
        <v>1.351999962182493</v>
      </c>
      <c r="H7" s="69">
        <f>H8+H10+H12+H17+H22+H24+H29+H30+H31+H32+H33</f>
        <v>652919.31000000006</v>
      </c>
      <c r="I7" s="69">
        <f>I8+I10+I12+I17+I22+I24+I29+I30+I31+I32+I33+I23</f>
        <v>429647</v>
      </c>
      <c r="J7" s="70">
        <f>I7/H7</f>
        <v>0.65803996515281493</v>
      </c>
      <c r="K7" s="71">
        <f>I7/E7</f>
        <v>1.7673358594641237</v>
      </c>
      <c r="L7" s="69">
        <f>L8+L10+L12+L17+L22+L24+L29+L30+L31+L32+L33</f>
        <v>748103</v>
      </c>
      <c r="M7" s="69">
        <f>M8+M10+M12+M17+M22+M24+M29+M30+M31+M32+M33+M23</f>
        <v>751134.09</v>
      </c>
      <c r="N7" s="70">
        <f>M7/L7</f>
        <v>1.0040517014368342</v>
      </c>
      <c r="O7" s="71">
        <f>M7/I7</f>
        <v>1.7482586635074839</v>
      </c>
    </row>
    <row r="8" spans="1:15" x14ac:dyDescent="0.2">
      <c r="A8" s="54" t="s">
        <v>131</v>
      </c>
      <c r="B8" s="55" t="s">
        <v>132</v>
      </c>
      <c r="C8" s="56">
        <f>C9</f>
        <v>53572.49</v>
      </c>
      <c r="D8" s="56">
        <f>D9</f>
        <v>149500</v>
      </c>
      <c r="E8" s="56">
        <f>E9</f>
        <v>65440.26</v>
      </c>
      <c r="F8" s="57">
        <f>E8/D8</f>
        <v>0.43772749163879598</v>
      </c>
      <c r="G8" s="53">
        <f t="shared" si="0"/>
        <v>1.2215273174720833</v>
      </c>
      <c r="H8" s="56">
        <f>H9</f>
        <v>155800</v>
      </c>
      <c r="I8" s="56">
        <f>I9</f>
        <v>113602</v>
      </c>
      <c r="J8" s="57">
        <f>I8/H8</f>
        <v>0.72915275994865214</v>
      </c>
      <c r="K8" s="53">
        <f t="shared" ref="K8:K44" si="1">I8/E8</f>
        <v>1.7359649854691896</v>
      </c>
      <c r="L8" s="56">
        <f>L9</f>
        <v>195390</v>
      </c>
      <c r="M8" s="56">
        <f>M9</f>
        <v>159215.09</v>
      </c>
      <c r="N8" s="57">
        <f>M8/L8</f>
        <v>0.81485792517529043</v>
      </c>
      <c r="O8" s="53">
        <f t="shared" ref="O8:O34" si="2">M8/I8</f>
        <v>1.4015166106230523</v>
      </c>
    </row>
    <row r="9" spans="1:15" x14ac:dyDescent="0.2">
      <c r="A9" s="58" t="s">
        <v>133</v>
      </c>
      <c r="B9" s="59" t="s">
        <v>134</v>
      </c>
      <c r="C9" s="60">
        <v>53572.49</v>
      </c>
      <c r="D9" s="60">
        <v>149500</v>
      </c>
      <c r="E9" s="60">
        <v>65440.26</v>
      </c>
      <c r="F9" s="61">
        <f>E9/D9</f>
        <v>0.43772749163879598</v>
      </c>
      <c r="G9" s="53">
        <f t="shared" si="0"/>
        <v>1.2215273174720833</v>
      </c>
      <c r="H9" s="60">
        <v>155800</v>
      </c>
      <c r="I9" s="60">
        <v>113602</v>
      </c>
      <c r="J9" s="61">
        <f>I9/H9</f>
        <v>0.72915275994865214</v>
      </c>
      <c r="K9" s="53">
        <f t="shared" si="1"/>
        <v>1.7359649854691896</v>
      </c>
      <c r="L9" s="60">
        <v>195390</v>
      </c>
      <c r="M9" s="60">
        <v>159215.09</v>
      </c>
      <c r="N9" s="61">
        <f>M9/L9</f>
        <v>0.81485792517529043</v>
      </c>
      <c r="O9" s="53">
        <f t="shared" si="2"/>
        <v>1.4015166106230523</v>
      </c>
    </row>
    <row r="10" spans="1:15" ht="51" x14ac:dyDescent="0.2">
      <c r="A10" s="54" t="s">
        <v>135</v>
      </c>
      <c r="B10" s="55" t="s">
        <v>136</v>
      </c>
      <c r="C10" s="56">
        <f>C11</f>
        <v>3119.61</v>
      </c>
      <c r="D10" s="56">
        <f>D11</f>
        <v>7004.2</v>
      </c>
      <c r="E10" s="56">
        <f>E11</f>
        <v>3793.26</v>
      </c>
      <c r="F10" s="57">
        <f t="shared" ref="F10:F42" si="3">E10/D10</f>
        <v>0.54156934410782109</v>
      </c>
      <c r="G10" s="53">
        <f t="shared" si="0"/>
        <v>1.2159404540952234</v>
      </c>
      <c r="H10" s="56">
        <f>H11</f>
        <v>7036.3</v>
      </c>
      <c r="I10" s="56">
        <f>I11</f>
        <v>5925</v>
      </c>
      <c r="J10" s="57">
        <f t="shared" ref="J10:J13" si="4">I10/H10</f>
        <v>0.84206187911260177</v>
      </c>
      <c r="K10" s="53">
        <f t="shared" si="1"/>
        <v>1.5619809873301591</v>
      </c>
      <c r="L10" s="56">
        <f>L11</f>
        <v>8526</v>
      </c>
      <c r="M10" s="56">
        <f>M11</f>
        <v>6096</v>
      </c>
      <c r="N10" s="57">
        <f t="shared" ref="N10:N13" si="5">M10/L10</f>
        <v>0.71498944405348341</v>
      </c>
      <c r="O10" s="53">
        <f t="shared" si="2"/>
        <v>1.028860759493671</v>
      </c>
    </row>
    <row r="11" spans="1:15" ht="38.25" x14ac:dyDescent="0.2">
      <c r="A11" s="58" t="s">
        <v>137</v>
      </c>
      <c r="B11" s="59" t="s">
        <v>138</v>
      </c>
      <c r="C11" s="60">
        <v>3119.61</v>
      </c>
      <c r="D11" s="60">
        <v>7004.2</v>
      </c>
      <c r="E11" s="60">
        <v>3793.26</v>
      </c>
      <c r="F11" s="61">
        <f t="shared" si="3"/>
        <v>0.54156934410782109</v>
      </c>
      <c r="G11" s="53">
        <f t="shared" si="0"/>
        <v>1.2159404540952234</v>
      </c>
      <c r="H11" s="60">
        <v>7036.3</v>
      </c>
      <c r="I11" s="60">
        <v>5925</v>
      </c>
      <c r="J11" s="61">
        <f t="shared" si="4"/>
        <v>0.84206187911260177</v>
      </c>
      <c r="K11" s="53">
        <f t="shared" si="1"/>
        <v>1.5619809873301591</v>
      </c>
      <c r="L11" s="60">
        <v>8526</v>
      </c>
      <c r="M11" s="60">
        <v>6096</v>
      </c>
      <c r="N11" s="61">
        <f t="shared" si="5"/>
        <v>0.71498944405348341</v>
      </c>
      <c r="O11" s="53">
        <f t="shared" si="2"/>
        <v>1.028860759493671</v>
      </c>
    </row>
    <row r="12" spans="1:15" x14ac:dyDescent="0.2">
      <c r="A12" s="54" t="s">
        <v>139</v>
      </c>
      <c r="B12" s="55" t="s">
        <v>140</v>
      </c>
      <c r="C12" s="56">
        <f>C13+C14+C15+C16</f>
        <v>39636.39</v>
      </c>
      <c r="D12" s="56">
        <f>D13+D14+D15+D16</f>
        <v>56162</v>
      </c>
      <c r="E12" s="56">
        <f>E13+E14+E15+E16</f>
        <v>31525.72</v>
      </c>
      <c r="F12" s="57">
        <f t="shared" si="3"/>
        <v>0.56133542252768776</v>
      </c>
      <c r="G12" s="53">
        <f t="shared" si="0"/>
        <v>0.79537314069217713</v>
      </c>
      <c r="H12" s="56">
        <f>H13+H14+H15+H16</f>
        <v>72140</v>
      </c>
      <c r="I12" s="56">
        <f>I13+I14+I15+I16</f>
        <v>42299</v>
      </c>
      <c r="J12" s="57">
        <f t="shared" si="4"/>
        <v>0.5863459939007486</v>
      </c>
      <c r="K12" s="53">
        <f t="shared" si="1"/>
        <v>1.3417298637430009</v>
      </c>
      <c r="L12" s="56">
        <f>L13+L14+L15+L16</f>
        <v>87678</v>
      </c>
      <c r="M12" s="56">
        <f>M13+M14+M15+M16</f>
        <v>72795</v>
      </c>
      <c r="N12" s="57">
        <f t="shared" si="5"/>
        <v>0.83025388352836516</v>
      </c>
      <c r="O12" s="53">
        <f t="shared" si="2"/>
        <v>1.7209626705123053</v>
      </c>
    </row>
    <row r="13" spans="1:15" ht="25.5" x14ac:dyDescent="0.2">
      <c r="A13" s="58" t="s">
        <v>141</v>
      </c>
      <c r="B13" s="59" t="s">
        <v>142</v>
      </c>
      <c r="C13" s="60">
        <v>20687.77</v>
      </c>
      <c r="D13" s="60">
        <v>46412</v>
      </c>
      <c r="E13" s="60">
        <v>23863.759999999998</v>
      </c>
      <c r="F13" s="61">
        <f t="shared" si="3"/>
        <v>0.5141721968456433</v>
      </c>
      <c r="G13" s="53">
        <f t="shared" si="0"/>
        <v>1.1535201715796337</v>
      </c>
      <c r="H13" s="60">
        <v>54660</v>
      </c>
      <c r="I13" s="60">
        <v>31808</v>
      </c>
      <c r="J13" s="61">
        <f t="shared" si="4"/>
        <v>0.58192462495426267</v>
      </c>
      <c r="K13" s="53">
        <f t="shared" si="1"/>
        <v>1.3328997609764766</v>
      </c>
      <c r="L13" s="60">
        <v>67956</v>
      </c>
      <c r="M13" s="60">
        <v>52931</v>
      </c>
      <c r="N13" s="61">
        <f t="shared" si="5"/>
        <v>0.77890105362293249</v>
      </c>
      <c r="O13" s="53">
        <f t="shared" si="2"/>
        <v>1.6640782193158954</v>
      </c>
    </row>
    <row r="14" spans="1:15" ht="25.5" x14ac:dyDescent="0.2">
      <c r="A14" s="58" t="s">
        <v>143</v>
      </c>
      <c r="B14" s="59" t="s">
        <v>144</v>
      </c>
      <c r="C14" s="60">
        <v>5414.98</v>
      </c>
      <c r="D14" s="60">
        <v>0</v>
      </c>
      <c r="E14" s="60">
        <v>-95.85</v>
      </c>
      <c r="F14" s="61" t="s">
        <v>92</v>
      </c>
      <c r="G14" s="53">
        <f t="shared" si="0"/>
        <v>-1.7700896402202779E-2</v>
      </c>
      <c r="H14" s="60"/>
      <c r="I14" s="60">
        <v>-265</v>
      </c>
      <c r="J14" s="61" t="s">
        <v>92</v>
      </c>
      <c r="K14" s="53">
        <f t="shared" si="1"/>
        <v>2.7647365675534692</v>
      </c>
      <c r="L14" s="60">
        <v>15</v>
      </c>
      <c r="M14" s="60">
        <v>15</v>
      </c>
      <c r="N14" s="61" t="s">
        <v>92</v>
      </c>
      <c r="O14" s="53">
        <f t="shared" si="2"/>
        <v>-5.6603773584905662E-2</v>
      </c>
    </row>
    <row r="15" spans="1:15" x14ac:dyDescent="0.2">
      <c r="A15" s="58" t="s">
        <v>145</v>
      </c>
      <c r="B15" s="59" t="s">
        <v>146</v>
      </c>
      <c r="C15" s="60">
        <v>8422.08</v>
      </c>
      <c r="D15" s="60">
        <v>0</v>
      </c>
      <c r="E15" s="60">
        <v>75.83</v>
      </c>
      <c r="F15" s="61" t="s">
        <v>92</v>
      </c>
      <c r="G15" s="53" t="s">
        <v>92</v>
      </c>
      <c r="H15" s="60">
        <v>880</v>
      </c>
      <c r="I15" s="60">
        <v>1522</v>
      </c>
      <c r="J15" s="61" t="s">
        <v>92</v>
      </c>
      <c r="K15" s="53">
        <f t="shared" si="1"/>
        <v>20.07121192140314</v>
      </c>
      <c r="L15" s="60">
        <v>1607</v>
      </c>
      <c r="M15" s="60">
        <v>1130</v>
      </c>
      <c r="N15" s="61" t="s">
        <v>92</v>
      </c>
      <c r="O15" s="53">
        <f t="shared" si="2"/>
        <v>0.74244415243101181</v>
      </c>
    </row>
    <row r="16" spans="1:15" ht="25.5" x14ac:dyDescent="0.2">
      <c r="A16" s="58" t="s">
        <v>147</v>
      </c>
      <c r="B16" s="59" t="s">
        <v>148</v>
      </c>
      <c r="C16" s="60">
        <v>5111.5600000000004</v>
      </c>
      <c r="D16" s="60">
        <v>9750</v>
      </c>
      <c r="E16" s="60">
        <v>7681.98</v>
      </c>
      <c r="F16" s="61">
        <f t="shared" si="3"/>
        <v>0.78789538461538455</v>
      </c>
      <c r="G16" s="53">
        <f t="shared" si="0"/>
        <v>1.5028640962837174</v>
      </c>
      <c r="H16" s="60">
        <v>16600</v>
      </c>
      <c r="I16" s="60">
        <v>9234</v>
      </c>
      <c r="J16" s="61">
        <f t="shared" ref="J16:J22" si="6">I16/H16</f>
        <v>0.55626506024096389</v>
      </c>
      <c r="K16" s="53">
        <f t="shared" si="1"/>
        <v>1.2020338506478798</v>
      </c>
      <c r="L16" s="60">
        <v>18100</v>
      </c>
      <c r="M16" s="60">
        <v>18719</v>
      </c>
      <c r="N16" s="61">
        <f t="shared" ref="N16:N22" si="7">M16/L16</f>
        <v>1.0341988950276244</v>
      </c>
      <c r="O16" s="53">
        <f t="shared" si="2"/>
        <v>2.0271821529131469</v>
      </c>
    </row>
    <row r="17" spans="1:15" x14ac:dyDescent="0.2">
      <c r="A17" s="54" t="s">
        <v>149</v>
      </c>
      <c r="B17" s="55" t="s">
        <v>150</v>
      </c>
      <c r="C17" s="56">
        <f>C18+C19+C20+C21</f>
        <v>24154.429999999997</v>
      </c>
      <c r="D17" s="56">
        <f>D18+D19+D20+D21</f>
        <v>104984.34</v>
      </c>
      <c r="E17" s="56">
        <f>E18+E19+E20+E21</f>
        <v>42451.199999999997</v>
      </c>
      <c r="F17" s="57">
        <f t="shared" si="3"/>
        <v>0.40435744988252531</v>
      </c>
      <c r="G17" s="53">
        <f t="shared" si="0"/>
        <v>1.7574912759274386</v>
      </c>
      <c r="H17" s="56">
        <f>H18+H19+H20+H21</f>
        <v>112160</v>
      </c>
      <c r="I17" s="56">
        <f>I18+I19+I20+I21</f>
        <v>48568</v>
      </c>
      <c r="J17" s="57">
        <f t="shared" si="6"/>
        <v>0.43302425106990017</v>
      </c>
      <c r="K17" s="53">
        <f t="shared" si="1"/>
        <v>1.1440901552841851</v>
      </c>
      <c r="L17" s="56">
        <f>L18+L19+L20+L21</f>
        <v>113719</v>
      </c>
      <c r="M17" s="56">
        <f>M18+M19+M20+M21</f>
        <v>74063</v>
      </c>
      <c r="N17" s="57">
        <f t="shared" si="7"/>
        <v>0.65128078861052241</v>
      </c>
      <c r="O17" s="53">
        <f t="shared" si="2"/>
        <v>1.5249341129962115</v>
      </c>
    </row>
    <row r="18" spans="1:15" x14ac:dyDescent="0.2">
      <c r="A18" s="58" t="s">
        <v>151</v>
      </c>
      <c r="B18" s="59" t="s">
        <v>152</v>
      </c>
      <c r="C18" s="60">
        <v>219.24</v>
      </c>
      <c r="D18" s="60">
        <v>24500</v>
      </c>
      <c r="E18" s="60">
        <v>2960.79</v>
      </c>
      <c r="F18" s="61">
        <f t="shared" si="3"/>
        <v>0.12084857142857143</v>
      </c>
      <c r="G18" s="53">
        <f t="shared" si="0"/>
        <v>13.504789272030651</v>
      </c>
      <c r="H18" s="60">
        <v>22180</v>
      </c>
      <c r="I18" s="60">
        <v>4862</v>
      </c>
      <c r="J18" s="61">
        <f t="shared" si="6"/>
        <v>0.21920649233543732</v>
      </c>
      <c r="K18" s="53">
        <f t="shared" si="1"/>
        <v>1.6421292965728742</v>
      </c>
      <c r="L18" s="60">
        <v>28100</v>
      </c>
      <c r="M18" s="60">
        <v>16890</v>
      </c>
      <c r="N18" s="61">
        <f t="shared" si="7"/>
        <v>0.60106761565836297</v>
      </c>
      <c r="O18" s="53">
        <f t="shared" si="2"/>
        <v>3.473879062114356</v>
      </c>
    </row>
    <row r="19" spans="1:15" x14ac:dyDescent="0.2">
      <c r="A19" s="58" t="s">
        <v>153</v>
      </c>
      <c r="B19" s="59" t="s">
        <v>154</v>
      </c>
      <c r="C19" s="60">
        <v>9042.9699999999993</v>
      </c>
      <c r="D19" s="60">
        <v>20780</v>
      </c>
      <c r="E19" s="60">
        <v>13597.89</v>
      </c>
      <c r="F19" s="61">
        <f t="shared" si="3"/>
        <v>0.6543739172281039</v>
      </c>
      <c r="G19" s="53">
        <f t="shared" si="0"/>
        <v>1.503697347221101</v>
      </c>
      <c r="H19" s="60">
        <v>29050</v>
      </c>
      <c r="I19" s="60">
        <v>20485</v>
      </c>
      <c r="J19" s="61">
        <f t="shared" si="6"/>
        <v>0.70516351118760756</v>
      </c>
      <c r="K19" s="53">
        <f t="shared" si="1"/>
        <v>1.5064837265193352</v>
      </c>
      <c r="L19" s="60">
        <v>39799</v>
      </c>
      <c r="M19" s="60">
        <v>31792</v>
      </c>
      <c r="N19" s="61">
        <f t="shared" si="7"/>
        <v>0.7988140405537828</v>
      </c>
      <c r="O19" s="53">
        <f t="shared" si="2"/>
        <v>1.5519648523309739</v>
      </c>
    </row>
    <row r="20" spans="1:15" x14ac:dyDescent="0.2">
      <c r="A20" s="58" t="s">
        <v>155</v>
      </c>
      <c r="B20" s="59" t="s">
        <v>156</v>
      </c>
      <c r="C20" s="60">
        <v>13683.74</v>
      </c>
      <c r="D20" s="60">
        <v>52484.34</v>
      </c>
      <c r="E20" s="60">
        <v>24445.68</v>
      </c>
      <c r="F20" s="61">
        <f t="shared" si="3"/>
        <v>0.46577093281538839</v>
      </c>
      <c r="G20" s="53">
        <f t="shared" si="0"/>
        <v>1.7864765042305686</v>
      </c>
      <c r="H20" s="60">
        <v>53900</v>
      </c>
      <c r="I20" s="60">
        <v>21721</v>
      </c>
      <c r="J20" s="61">
        <f t="shared" si="6"/>
        <v>0.402987012987013</v>
      </c>
      <c r="K20" s="53">
        <f t="shared" si="1"/>
        <v>0.88854145190479461</v>
      </c>
      <c r="L20" s="60">
        <v>38380</v>
      </c>
      <c r="M20" s="60">
        <v>21673</v>
      </c>
      <c r="N20" s="61">
        <f t="shared" si="7"/>
        <v>0.56469515372589896</v>
      </c>
      <c r="O20" s="53">
        <f t="shared" si="2"/>
        <v>0.99779015699093043</v>
      </c>
    </row>
    <row r="21" spans="1:15" x14ac:dyDescent="0.2">
      <c r="A21" s="58" t="s">
        <v>157</v>
      </c>
      <c r="B21" s="59" t="s">
        <v>158</v>
      </c>
      <c r="C21" s="60">
        <v>1208.48</v>
      </c>
      <c r="D21" s="60">
        <v>7220</v>
      </c>
      <c r="E21" s="60">
        <v>1446.84</v>
      </c>
      <c r="F21" s="61">
        <f t="shared" si="3"/>
        <v>0.20039335180055401</v>
      </c>
      <c r="G21" s="53">
        <f t="shared" si="0"/>
        <v>1.1972395074804711</v>
      </c>
      <c r="H21" s="60">
        <v>7030</v>
      </c>
      <c r="I21" s="60">
        <v>1500</v>
      </c>
      <c r="J21" s="61">
        <f t="shared" si="6"/>
        <v>0.21337126600284495</v>
      </c>
      <c r="K21" s="53">
        <f t="shared" si="1"/>
        <v>1.0367421414945674</v>
      </c>
      <c r="L21" s="60">
        <v>7440</v>
      </c>
      <c r="M21" s="60">
        <v>3708</v>
      </c>
      <c r="N21" s="61">
        <f t="shared" si="7"/>
        <v>0.49838709677419357</v>
      </c>
      <c r="O21" s="53">
        <f t="shared" si="2"/>
        <v>2.472</v>
      </c>
    </row>
    <row r="22" spans="1:15" x14ac:dyDescent="0.2">
      <c r="A22" s="54" t="s">
        <v>159</v>
      </c>
      <c r="B22" s="55" t="s">
        <v>160</v>
      </c>
      <c r="C22" s="56">
        <v>2142.91</v>
      </c>
      <c r="D22" s="56">
        <v>4480</v>
      </c>
      <c r="E22" s="56">
        <v>2411.46</v>
      </c>
      <c r="F22" s="57">
        <f t="shared" si="3"/>
        <v>0.5382723214285714</v>
      </c>
      <c r="G22" s="53">
        <f t="shared" si="0"/>
        <v>1.1253202421006949</v>
      </c>
      <c r="H22" s="56">
        <v>5000</v>
      </c>
      <c r="I22" s="56">
        <v>3801</v>
      </c>
      <c r="J22" s="57">
        <f t="shared" si="6"/>
        <v>0.76019999999999999</v>
      </c>
      <c r="K22" s="53">
        <f t="shared" si="1"/>
        <v>1.5762235326316836</v>
      </c>
      <c r="L22" s="56">
        <v>5000</v>
      </c>
      <c r="M22" s="56">
        <v>5549</v>
      </c>
      <c r="N22" s="57">
        <f t="shared" si="7"/>
        <v>1.1097999999999999</v>
      </c>
      <c r="O22" s="53">
        <f t="shared" si="2"/>
        <v>1.4598789792159959</v>
      </c>
    </row>
    <row r="23" spans="1:15" ht="38.25" x14ac:dyDescent="0.2">
      <c r="A23" s="54" t="s">
        <v>161</v>
      </c>
      <c r="B23" s="55" t="s">
        <v>162</v>
      </c>
      <c r="C23" s="56">
        <v>0</v>
      </c>
      <c r="D23" s="56"/>
      <c r="E23" s="56">
        <v>122.76</v>
      </c>
      <c r="F23" s="57"/>
      <c r="G23" s="53" t="s">
        <v>92</v>
      </c>
      <c r="H23" s="56"/>
      <c r="I23" s="56">
        <v>0</v>
      </c>
      <c r="J23" s="57"/>
      <c r="K23" s="53">
        <f t="shared" si="1"/>
        <v>0</v>
      </c>
      <c r="L23" s="56"/>
      <c r="M23" s="56">
        <v>-1</v>
      </c>
      <c r="N23" s="57"/>
      <c r="O23" s="53" t="e">
        <f t="shared" si="2"/>
        <v>#DIV/0!</v>
      </c>
    </row>
    <row r="24" spans="1:15" ht="51" x14ac:dyDescent="0.2">
      <c r="A24" s="54" t="s">
        <v>163</v>
      </c>
      <c r="B24" s="55" t="s">
        <v>164</v>
      </c>
      <c r="C24" s="56">
        <f>C25+C27+C28</f>
        <v>46098.81</v>
      </c>
      <c r="D24" s="56">
        <f>D25+D27+D28</f>
        <v>118299</v>
      </c>
      <c r="E24" s="56">
        <f>E25+E27+E28</f>
        <v>43997.950000000004</v>
      </c>
      <c r="F24" s="57">
        <f t="shared" si="3"/>
        <v>0.37192157161091816</v>
      </c>
      <c r="G24" s="53">
        <f t="shared" si="0"/>
        <v>0.95442702317044636</v>
      </c>
      <c r="H24" s="56">
        <f>H25+H27+H28</f>
        <v>129788.81999999999</v>
      </c>
      <c r="I24" s="56">
        <f>I25+I27+I28</f>
        <v>73641</v>
      </c>
      <c r="J24" s="57">
        <f t="shared" ref="J24:J37" si="8">I24/H24</f>
        <v>0.56739093552125675</v>
      </c>
      <c r="K24" s="53">
        <f t="shared" si="1"/>
        <v>1.6737370718408469</v>
      </c>
      <c r="L24" s="56">
        <f>L25+L27+L28+L26</f>
        <v>116101</v>
      </c>
      <c r="M24" s="56">
        <f>M25+M27+M28+M26</f>
        <v>71183</v>
      </c>
      <c r="N24" s="57">
        <f t="shared" ref="N24:N34" si="9">M24/L24</f>
        <v>0.61311272082066481</v>
      </c>
      <c r="O24" s="53">
        <f t="shared" si="2"/>
        <v>0.96662185467334771</v>
      </c>
    </row>
    <row r="25" spans="1:15" ht="89.25" x14ac:dyDescent="0.2">
      <c r="A25" s="58" t="s">
        <v>206</v>
      </c>
      <c r="B25" s="59" t="s">
        <v>165</v>
      </c>
      <c r="C25" s="60">
        <v>43408</v>
      </c>
      <c r="D25" s="60">
        <v>114053</v>
      </c>
      <c r="E25" s="60">
        <v>40688.97</v>
      </c>
      <c r="F25" s="61">
        <f t="shared" si="3"/>
        <v>0.35675492972565387</v>
      </c>
      <c r="G25" s="53">
        <f t="shared" si="0"/>
        <v>0.93736108551419095</v>
      </c>
      <c r="H25" s="60">
        <v>125973.7</v>
      </c>
      <c r="I25" s="60">
        <v>71310</v>
      </c>
      <c r="J25" s="61">
        <f t="shared" si="8"/>
        <v>0.5660705369454101</v>
      </c>
      <c r="K25" s="53">
        <f t="shared" si="1"/>
        <v>1.752563409690636</v>
      </c>
      <c r="L25" s="60">
        <v>110696</v>
      </c>
      <c r="M25" s="60">
        <v>66903</v>
      </c>
      <c r="N25" s="61">
        <f t="shared" si="9"/>
        <v>0.60438498229384985</v>
      </c>
      <c r="O25" s="53">
        <f t="shared" si="2"/>
        <v>0.93819941102229698</v>
      </c>
    </row>
    <row r="26" spans="1:15" ht="38.25" x14ac:dyDescent="0.2">
      <c r="A26" s="58" t="s">
        <v>207</v>
      </c>
      <c r="B26" s="59" t="s">
        <v>165</v>
      </c>
      <c r="C26" s="60"/>
      <c r="D26" s="60"/>
      <c r="E26" s="60"/>
      <c r="F26" s="61"/>
      <c r="G26" s="53"/>
      <c r="H26" s="60"/>
      <c r="I26" s="60"/>
      <c r="J26" s="61"/>
      <c r="K26" s="53"/>
      <c r="L26" s="60">
        <v>1705</v>
      </c>
      <c r="M26" s="60">
        <v>1396</v>
      </c>
      <c r="N26" s="61">
        <f t="shared" si="9"/>
        <v>0.81876832844574776</v>
      </c>
      <c r="O26" s="53" t="e">
        <f t="shared" si="2"/>
        <v>#DIV/0!</v>
      </c>
    </row>
    <row r="27" spans="1:15" ht="25.5" x14ac:dyDescent="0.2">
      <c r="A27" s="58" t="s">
        <v>166</v>
      </c>
      <c r="B27" s="59" t="s">
        <v>167</v>
      </c>
      <c r="C27" s="60">
        <v>1146.57</v>
      </c>
      <c r="D27" s="60">
        <v>566</v>
      </c>
      <c r="E27" s="60">
        <v>2140.5700000000002</v>
      </c>
      <c r="F27" s="61">
        <f t="shared" si="3"/>
        <v>3.7819257950530036</v>
      </c>
      <c r="G27" s="53">
        <f t="shared" si="0"/>
        <v>1.8669335496306376</v>
      </c>
      <c r="H27" s="60">
        <v>672</v>
      </c>
      <c r="I27" s="60">
        <v>671</v>
      </c>
      <c r="J27" s="61">
        <f t="shared" si="8"/>
        <v>0.99851190476190477</v>
      </c>
      <c r="K27" s="53">
        <f t="shared" si="1"/>
        <v>0.31346790808055797</v>
      </c>
      <c r="L27" s="60">
        <v>1184</v>
      </c>
      <c r="M27" s="60">
        <v>1184</v>
      </c>
      <c r="N27" s="61">
        <f t="shared" si="9"/>
        <v>1</v>
      </c>
      <c r="O27" s="53">
        <f t="shared" si="2"/>
        <v>1.7645305514157974</v>
      </c>
    </row>
    <row r="28" spans="1:15" ht="102" x14ac:dyDescent="0.2">
      <c r="A28" s="58" t="s">
        <v>168</v>
      </c>
      <c r="B28" s="59" t="s">
        <v>169</v>
      </c>
      <c r="C28" s="60">
        <v>1544.24</v>
      </c>
      <c r="D28" s="60">
        <v>3680</v>
      </c>
      <c r="E28" s="60">
        <v>1168.4100000000001</v>
      </c>
      <c r="F28" s="61">
        <f t="shared" si="3"/>
        <v>0.31750271739130437</v>
      </c>
      <c r="G28" s="53">
        <f t="shared" si="0"/>
        <v>0.7566246179350361</v>
      </c>
      <c r="H28" s="60">
        <v>3143.12</v>
      </c>
      <c r="I28" s="60">
        <v>1660</v>
      </c>
      <c r="J28" s="61">
        <f t="shared" si="8"/>
        <v>0.52813764666955132</v>
      </c>
      <c r="K28" s="53">
        <f t="shared" si="1"/>
        <v>1.4207341600979106</v>
      </c>
      <c r="L28" s="60">
        <v>2516</v>
      </c>
      <c r="M28" s="60">
        <v>1700</v>
      </c>
      <c r="N28" s="61">
        <f t="shared" si="9"/>
        <v>0.67567567567567566</v>
      </c>
      <c r="O28" s="53">
        <f t="shared" si="2"/>
        <v>1.0240963855421688</v>
      </c>
    </row>
    <row r="29" spans="1:15" ht="25.5" x14ac:dyDescent="0.2">
      <c r="A29" s="54" t="s">
        <v>170</v>
      </c>
      <c r="B29" s="55" t="s">
        <v>171</v>
      </c>
      <c r="C29" s="56">
        <v>2.67</v>
      </c>
      <c r="D29" s="56">
        <v>308</v>
      </c>
      <c r="E29" s="56">
        <v>23.69</v>
      </c>
      <c r="F29" s="57">
        <f t="shared" si="3"/>
        <v>7.6915584415584423E-2</v>
      </c>
      <c r="G29" s="53">
        <f t="shared" si="0"/>
        <v>8.8726591760299627</v>
      </c>
      <c r="H29" s="56">
        <v>1115</v>
      </c>
      <c r="I29" s="56">
        <v>1340</v>
      </c>
      <c r="J29" s="57">
        <f t="shared" si="8"/>
        <v>1.2017937219730941</v>
      </c>
      <c r="K29" s="53">
        <f t="shared" si="1"/>
        <v>56.563951034191639</v>
      </c>
      <c r="L29" s="56">
        <v>1647</v>
      </c>
      <c r="M29" s="56">
        <v>22</v>
      </c>
      <c r="N29" s="57">
        <f t="shared" si="9"/>
        <v>1.3357619914996965E-2</v>
      </c>
      <c r="O29" s="53">
        <f t="shared" si="2"/>
        <v>1.6417910447761194E-2</v>
      </c>
    </row>
    <row r="30" spans="1:15" ht="38.25" x14ac:dyDescent="0.2">
      <c r="A30" s="54" t="s">
        <v>172</v>
      </c>
      <c r="B30" s="55" t="s">
        <v>173</v>
      </c>
      <c r="C30" s="56">
        <v>332.34</v>
      </c>
      <c r="D30" s="56">
        <v>276.60000000000002</v>
      </c>
      <c r="E30" s="56">
        <v>1033.24</v>
      </c>
      <c r="F30" s="57">
        <f t="shared" si="3"/>
        <v>3.735502530730296</v>
      </c>
      <c r="G30" s="53">
        <f t="shared" si="0"/>
        <v>3.108984774628393</v>
      </c>
      <c r="H30" s="56">
        <v>124285.92</v>
      </c>
      <c r="I30" s="56">
        <v>9948</v>
      </c>
      <c r="J30" s="57">
        <f t="shared" si="8"/>
        <v>8.0041246828281107E-2</v>
      </c>
      <c r="K30" s="53">
        <f t="shared" si="1"/>
        <v>9.6279663969648865</v>
      </c>
      <c r="L30" s="56">
        <v>140822</v>
      </c>
      <c r="M30" s="56">
        <v>294440</v>
      </c>
      <c r="N30" s="57">
        <f t="shared" si="9"/>
        <v>2.0908664839300677</v>
      </c>
      <c r="O30" s="53">
        <f t="shared" si="2"/>
        <v>29.597909127462806</v>
      </c>
    </row>
    <row r="31" spans="1:15" ht="38.25" x14ac:dyDescent="0.2">
      <c r="A31" s="54" t="s">
        <v>174</v>
      </c>
      <c r="B31" s="55" t="s">
        <v>175</v>
      </c>
      <c r="C31" s="56">
        <v>5883.94</v>
      </c>
      <c r="D31" s="56">
        <v>32030.3</v>
      </c>
      <c r="E31" s="56">
        <v>27582.47</v>
      </c>
      <c r="F31" s="57">
        <f t="shared" si="3"/>
        <v>0.86113679859383152</v>
      </c>
      <c r="G31" s="53">
        <f t="shared" si="0"/>
        <v>4.6877551436622404</v>
      </c>
      <c r="H31" s="56">
        <v>40270.129999999997</v>
      </c>
      <c r="I31" s="56">
        <v>130021</v>
      </c>
      <c r="J31" s="57">
        <f t="shared" si="8"/>
        <v>3.2287206423222377</v>
      </c>
      <c r="K31" s="53">
        <f t="shared" si="1"/>
        <v>4.7138998066525586</v>
      </c>
      <c r="L31" s="56">
        <v>74220</v>
      </c>
      <c r="M31" s="56">
        <v>64648</v>
      </c>
      <c r="N31" s="57">
        <f t="shared" si="9"/>
        <v>0.87103206682834811</v>
      </c>
      <c r="O31" s="53">
        <f t="shared" si="2"/>
        <v>0.49721198883257323</v>
      </c>
    </row>
    <row r="32" spans="1:15" ht="25.5" x14ac:dyDescent="0.2">
      <c r="A32" s="54" t="s">
        <v>176</v>
      </c>
      <c r="B32" s="55" t="s">
        <v>177</v>
      </c>
      <c r="C32" s="56">
        <v>1492.53</v>
      </c>
      <c r="D32" s="56">
        <v>4000</v>
      </c>
      <c r="E32" s="56">
        <v>2304.29</v>
      </c>
      <c r="F32" s="57">
        <f t="shared" si="3"/>
        <v>0.57607249999999999</v>
      </c>
      <c r="G32" s="53">
        <f t="shared" si="0"/>
        <v>1.5438818650211386</v>
      </c>
      <c r="H32" s="56">
        <v>5000</v>
      </c>
      <c r="I32" s="56">
        <v>2614</v>
      </c>
      <c r="J32" s="57">
        <f t="shared" si="8"/>
        <v>0.52280000000000004</v>
      </c>
      <c r="K32" s="53">
        <f t="shared" si="1"/>
        <v>1.1344058256556249</v>
      </c>
      <c r="L32" s="56">
        <v>5000</v>
      </c>
      <c r="M32" s="56">
        <v>3147</v>
      </c>
      <c r="N32" s="57">
        <f t="shared" si="9"/>
        <v>0.62939999999999996</v>
      </c>
      <c r="O32" s="53">
        <f t="shared" si="2"/>
        <v>1.203902065799541</v>
      </c>
    </row>
    <row r="33" spans="1:15" x14ac:dyDescent="0.2">
      <c r="A33" s="54" t="s">
        <v>178</v>
      </c>
      <c r="B33" s="55" t="s">
        <v>179</v>
      </c>
      <c r="C33" s="56">
        <v>3374.78</v>
      </c>
      <c r="D33" s="56">
        <v>144302.37</v>
      </c>
      <c r="E33" s="56">
        <v>22418.03</v>
      </c>
      <c r="F33" s="57">
        <f t="shared" si="3"/>
        <v>0.15535455169585918</v>
      </c>
      <c r="G33" s="53">
        <f t="shared" si="0"/>
        <v>6.6428122722073724</v>
      </c>
      <c r="H33" s="56">
        <v>323.14</v>
      </c>
      <c r="I33" s="56">
        <v>-2112</v>
      </c>
      <c r="J33" s="57">
        <f t="shared" si="8"/>
        <v>-6.5358668069567374</v>
      </c>
      <c r="K33" s="53">
        <f t="shared" si="1"/>
        <v>-9.4209883740899628E-2</v>
      </c>
      <c r="L33" s="56">
        <v>0</v>
      </c>
      <c r="M33" s="56">
        <v>-23</v>
      </c>
      <c r="N33" s="57" t="e">
        <f t="shared" si="9"/>
        <v>#DIV/0!</v>
      </c>
      <c r="O33" s="53">
        <f t="shared" si="2"/>
        <v>1.0890151515151516E-2</v>
      </c>
    </row>
    <row r="34" spans="1:15" x14ac:dyDescent="0.2">
      <c r="A34" s="67" t="s">
        <v>180</v>
      </c>
      <c r="B34" s="68" t="s">
        <v>181</v>
      </c>
      <c r="C34" s="69">
        <f>C35+C36+C44+C43</f>
        <v>138093.80000000002</v>
      </c>
      <c r="D34" s="69">
        <f>D35+D36</f>
        <v>546460.19000000006</v>
      </c>
      <c r="E34" s="69">
        <f>E35+E36+E43+E44</f>
        <v>124783.42000000001</v>
      </c>
      <c r="F34" s="70">
        <f t="shared" si="3"/>
        <v>0.22834860120368511</v>
      </c>
      <c r="G34" s="71">
        <f t="shared" si="0"/>
        <v>0.90361348590595669</v>
      </c>
      <c r="H34" s="69">
        <f>H35+H36+H43+H44</f>
        <v>702437.5</v>
      </c>
      <c r="I34" s="69">
        <f>I35+I36+I43+I44</f>
        <v>199527</v>
      </c>
      <c r="J34" s="70">
        <f t="shared" si="8"/>
        <v>0.28404947059346919</v>
      </c>
      <c r="K34" s="71">
        <f t="shared" si="1"/>
        <v>1.598986467913766</v>
      </c>
      <c r="L34" s="69">
        <f>L35+L36+L43+L44</f>
        <v>1367916</v>
      </c>
      <c r="M34" s="69">
        <f>M35+M36+M43+M44</f>
        <v>1074060</v>
      </c>
      <c r="N34" s="70">
        <f t="shared" si="9"/>
        <v>0.78517979174159813</v>
      </c>
      <c r="O34" s="71">
        <f t="shared" si="2"/>
        <v>5.3830308680028267</v>
      </c>
    </row>
    <row r="35" spans="1:15" ht="25.5" x14ac:dyDescent="0.2">
      <c r="A35" s="54" t="s">
        <v>182</v>
      </c>
      <c r="B35" s="55" t="s">
        <v>183</v>
      </c>
      <c r="C35" s="56">
        <f>0</f>
        <v>0</v>
      </c>
      <c r="D35" s="56">
        <v>51164.36</v>
      </c>
      <c r="E35" s="56">
        <v>0</v>
      </c>
      <c r="F35" s="57">
        <f t="shared" si="3"/>
        <v>0</v>
      </c>
      <c r="G35" s="53" t="s">
        <v>92</v>
      </c>
      <c r="H35" s="56"/>
      <c r="I35" s="56"/>
      <c r="J35" s="57"/>
      <c r="K35" s="53"/>
      <c r="L35" s="56"/>
      <c r="M35" s="56"/>
      <c r="N35" s="57"/>
      <c r="O35" s="53"/>
    </row>
    <row r="36" spans="1:15" ht="38.25" x14ac:dyDescent="0.2">
      <c r="A36" s="54" t="s">
        <v>184</v>
      </c>
      <c r="B36" s="55" t="s">
        <v>185</v>
      </c>
      <c r="C36" s="56">
        <f>C37+C40+C41+C42</f>
        <v>137952.21000000002</v>
      </c>
      <c r="D36" s="56">
        <f>D37+D40+D41+D42</f>
        <v>495295.83</v>
      </c>
      <c r="E36" s="56">
        <f>E37+E40+E41+E42</f>
        <v>124997.95000000001</v>
      </c>
      <c r="F36" s="57">
        <f t="shared" si="3"/>
        <v>0.25237028545142409</v>
      </c>
      <c r="G36" s="53">
        <f t="shared" si="0"/>
        <v>0.90609603137202366</v>
      </c>
      <c r="H36" s="56">
        <f>H37+H40+H41+H42</f>
        <v>702437.5</v>
      </c>
      <c r="I36" s="56">
        <f>I37+I40+I41+I42</f>
        <v>196864</v>
      </c>
      <c r="J36" s="57">
        <f t="shared" si="8"/>
        <v>0.2802583859774001</v>
      </c>
      <c r="K36" s="53">
        <f t="shared" si="1"/>
        <v>1.574937828980395</v>
      </c>
      <c r="L36" s="56">
        <f>L37+L40+L41+L42</f>
        <v>1288572</v>
      </c>
      <c r="M36" s="56">
        <f>M37+M40+M41+M42</f>
        <v>994716</v>
      </c>
      <c r="N36" s="57">
        <f t="shared" ref="N36:N37" si="10">M36/L36</f>
        <v>0.77195220755999661</v>
      </c>
      <c r="O36" s="53">
        <f t="shared" ref="O36:O37" si="11">M36/I36</f>
        <v>5.0528080299089728</v>
      </c>
    </row>
    <row r="37" spans="1:15" ht="25.5" x14ac:dyDescent="0.2">
      <c r="A37" s="54" t="s">
        <v>186</v>
      </c>
      <c r="B37" s="55" t="s">
        <v>187</v>
      </c>
      <c r="C37" s="56">
        <f>C38+C39</f>
        <v>11837.52</v>
      </c>
      <c r="D37" s="56">
        <f>D38+D39</f>
        <v>4567</v>
      </c>
      <c r="E37" s="56">
        <f>E38+E39</f>
        <v>4567</v>
      </c>
      <c r="F37" s="57">
        <f t="shared" si="3"/>
        <v>1</v>
      </c>
      <c r="G37" s="53">
        <f t="shared" si="0"/>
        <v>0.38580716231102458</v>
      </c>
      <c r="H37" s="56">
        <f>H38+H39</f>
        <v>4282</v>
      </c>
      <c r="I37" s="56">
        <f>I38+I39</f>
        <v>14488</v>
      </c>
      <c r="J37" s="57">
        <f t="shared" si="8"/>
        <v>3.3834656702475479</v>
      </c>
      <c r="K37" s="53">
        <f t="shared" si="1"/>
        <v>3.1723231880884608</v>
      </c>
      <c r="L37" s="56">
        <f>L38+L39</f>
        <v>6185</v>
      </c>
      <c r="M37" s="56">
        <f>M38+M39</f>
        <v>6185</v>
      </c>
      <c r="N37" s="57">
        <f t="shared" si="10"/>
        <v>1</v>
      </c>
      <c r="O37" s="53">
        <f t="shared" si="11"/>
        <v>0.42690502484815018</v>
      </c>
    </row>
    <row r="38" spans="1:15" ht="25.5" x14ac:dyDescent="0.2">
      <c r="A38" s="58" t="s">
        <v>188</v>
      </c>
      <c r="B38" s="59" t="s">
        <v>189</v>
      </c>
      <c r="C38" s="60">
        <v>4472.5200000000004</v>
      </c>
      <c r="D38" s="60">
        <v>0</v>
      </c>
      <c r="E38" s="60">
        <v>0</v>
      </c>
      <c r="F38" s="61" t="s">
        <v>92</v>
      </c>
      <c r="G38" s="53">
        <f t="shared" si="0"/>
        <v>0</v>
      </c>
      <c r="H38" s="60">
        <v>0</v>
      </c>
      <c r="I38" s="60">
        <v>0</v>
      </c>
      <c r="J38" s="61" t="s">
        <v>92</v>
      </c>
      <c r="K38" s="53"/>
      <c r="L38" s="60">
        <v>0</v>
      </c>
      <c r="M38" s="60">
        <v>0</v>
      </c>
      <c r="N38" s="61" t="s">
        <v>92</v>
      </c>
      <c r="O38" s="53"/>
    </row>
    <row r="39" spans="1:15" x14ac:dyDescent="0.2">
      <c r="A39" s="58" t="s">
        <v>190</v>
      </c>
      <c r="B39" s="59" t="s">
        <v>191</v>
      </c>
      <c r="C39" s="60">
        <v>7365</v>
      </c>
      <c r="D39" s="60">
        <v>4567</v>
      </c>
      <c r="E39" s="60">
        <v>4567</v>
      </c>
      <c r="F39" s="61">
        <f t="shared" si="3"/>
        <v>1</v>
      </c>
      <c r="G39" s="53" t="s">
        <v>92</v>
      </c>
      <c r="H39" s="60">
        <v>4282</v>
      </c>
      <c r="I39" s="60">
        <v>14488</v>
      </c>
      <c r="J39" s="61">
        <f t="shared" ref="J39:J42" si="12">I39/H39</f>
        <v>3.3834656702475479</v>
      </c>
      <c r="K39" s="53">
        <f t="shared" si="1"/>
        <v>3.1723231880884608</v>
      </c>
      <c r="L39" s="60">
        <v>6185</v>
      </c>
      <c r="M39" s="60">
        <v>6185</v>
      </c>
      <c r="N39" s="61">
        <f t="shared" ref="N39:N42" si="13">M39/L39</f>
        <v>1</v>
      </c>
      <c r="O39" s="53">
        <f t="shared" ref="O39:O44" si="14">M39/I39</f>
        <v>0.42690502484815018</v>
      </c>
    </row>
    <row r="40" spans="1:15" ht="38.25" x14ac:dyDescent="0.2">
      <c r="A40" s="54" t="s">
        <v>192</v>
      </c>
      <c r="B40" s="55" t="s">
        <v>193</v>
      </c>
      <c r="C40" s="56">
        <v>25563.64</v>
      </c>
      <c r="D40" s="56">
        <v>301382.11</v>
      </c>
      <c r="E40" s="56">
        <v>13438.12</v>
      </c>
      <c r="F40" s="57">
        <f t="shared" si="3"/>
        <v>4.4588313486822434E-2</v>
      </c>
      <c r="G40" s="53">
        <f t="shared" si="0"/>
        <v>0.52567318269229268</v>
      </c>
      <c r="H40" s="56">
        <v>478804.82</v>
      </c>
      <c r="I40" s="56">
        <v>31591</v>
      </c>
      <c r="J40" s="57">
        <f t="shared" si="12"/>
        <v>6.5978867965447802E-2</v>
      </c>
      <c r="K40" s="53">
        <f t="shared" si="1"/>
        <v>2.3508496724244163</v>
      </c>
      <c r="L40" s="56">
        <v>1048993</v>
      </c>
      <c r="M40" s="56">
        <v>829789</v>
      </c>
      <c r="N40" s="57">
        <f t="shared" si="13"/>
        <v>0.79103387725180241</v>
      </c>
      <c r="O40" s="53">
        <f t="shared" si="14"/>
        <v>26.26662657085879</v>
      </c>
    </row>
    <row r="41" spans="1:15" ht="25.5" x14ac:dyDescent="0.2">
      <c r="A41" s="54" t="s">
        <v>194</v>
      </c>
      <c r="B41" s="55" t="s">
        <v>195</v>
      </c>
      <c r="C41" s="56">
        <v>95450.98</v>
      </c>
      <c r="D41" s="56">
        <v>178786.92</v>
      </c>
      <c r="E41" s="56">
        <v>99570.21</v>
      </c>
      <c r="F41" s="57">
        <f t="shared" si="3"/>
        <v>0.55692111033625946</v>
      </c>
      <c r="G41" s="53">
        <f t="shared" si="0"/>
        <v>1.0431554500540487</v>
      </c>
      <c r="H41" s="56">
        <v>201852.59</v>
      </c>
      <c r="I41" s="56">
        <v>143993</v>
      </c>
      <c r="J41" s="57">
        <f t="shared" si="12"/>
        <v>0.71335720785153167</v>
      </c>
      <c r="K41" s="53">
        <f t="shared" si="1"/>
        <v>1.4461453882642208</v>
      </c>
      <c r="L41" s="56">
        <v>214484</v>
      </c>
      <c r="M41" s="56">
        <v>151960</v>
      </c>
      <c r="N41" s="57">
        <f t="shared" si="13"/>
        <v>0.70849107625743646</v>
      </c>
      <c r="O41" s="53">
        <f t="shared" si="14"/>
        <v>1.0553290784968714</v>
      </c>
    </row>
    <row r="42" spans="1:15" x14ac:dyDescent="0.2">
      <c r="A42" s="54" t="s">
        <v>196</v>
      </c>
      <c r="B42" s="55" t="s">
        <v>197</v>
      </c>
      <c r="C42" s="56">
        <v>5100.07</v>
      </c>
      <c r="D42" s="56">
        <v>10559.8</v>
      </c>
      <c r="E42" s="56">
        <v>7422.62</v>
      </c>
      <c r="F42" s="57">
        <f t="shared" si="3"/>
        <v>0.70291293395708254</v>
      </c>
      <c r="G42" s="53">
        <f t="shared" si="0"/>
        <v>1.4553957102549573</v>
      </c>
      <c r="H42" s="56">
        <v>17498.09</v>
      </c>
      <c r="I42" s="56">
        <v>6792</v>
      </c>
      <c r="J42" s="57">
        <f t="shared" si="12"/>
        <v>0.38815665024011192</v>
      </c>
      <c r="K42" s="53">
        <f t="shared" si="1"/>
        <v>0.91504078074857664</v>
      </c>
      <c r="L42" s="56">
        <v>18910</v>
      </c>
      <c r="M42" s="56">
        <v>6782</v>
      </c>
      <c r="N42" s="57">
        <f t="shared" si="13"/>
        <v>0.35864621893178211</v>
      </c>
      <c r="O42" s="53">
        <f t="shared" si="14"/>
        <v>0.99852767962308597</v>
      </c>
    </row>
    <row r="43" spans="1:15" ht="89.25" x14ac:dyDescent="0.2">
      <c r="A43" s="54" t="s">
        <v>198</v>
      </c>
      <c r="B43" s="55" t="s">
        <v>199</v>
      </c>
      <c r="C43" s="56">
        <v>1011.86</v>
      </c>
      <c r="D43" s="56">
        <v>0</v>
      </c>
      <c r="E43" s="56">
        <v>495.32</v>
      </c>
      <c r="F43" s="57" t="s">
        <v>92</v>
      </c>
      <c r="G43" s="53" t="s">
        <v>92</v>
      </c>
      <c r="H43" s="56">
        <v>0</v>
      </c>
      <c r="I43" s="56">
        <v>218245</v>
      </c>
      <c r="J43" s="57" t="s">
        <v>92</v>
      </c>
      <c r="K43" s="53">
        <f t="shared" si="1"/>
        <v>440.61414842929821</v>
      </c>
      <c r="L43" s="56">
        <v>83061</v>
      </c>
      <c r="M43" s="56">
        <v>83061</v>
      </c>
      <c r="N43" s="57" t="s">
        <v>92</v>
      </c>
      <c r="O43" s="53">
        <f t="shared" si="14"/>
        <v>0.38058603862631446</v>
      </c>
    </row>
    <row r="44" spans="1:15" ht="63.75" x14ac:dyDescent="0.2">
      <c r="A44" s="54" t="s">
        <v>200</v>
      </c>
      <c r="B44" s="55" t="s">
        <v>201</v>
      </c>
      <c r="C44" s="56">
        <v>-870.27</v>
      </c>
      <c r="D44" s="56">
        <v>0</v>
      </c>
      <c r="E44" s="56">
        <v>-709.85</v>
      </c>
      <c r="F44" s="57" t="s">
        <v>92</v>
      </c>
      <c r="G44" s="53">
        <f t="shared" si="0"/>
        <v>0.81566640238087029</v>
      </c>
      <c r="H44" s="56">
        <v>0</v>
      </c>
      <c r="I44" s="56">
        <v>-215582</v>
      </c>
      <c r="J44" s="57" t="s">
        <v>92</v>
      </c>
      <c r="K44" s="53">
        <f t="shared" si="1"/>
        <v>303.70078185532151</v>
      </c>
      <c r="L44" s="56">
        <v>-3717</v>
      </c>
      <c r="M44" s="56">
        <v>-3717</v>
      </c>
      <c r="N44" s="57" t="s">
        <v>92</v>
      </c>
      <c r="O44" s="53">
        <f t="shared" si="14"/>
        <v>1.724169921422011E-2</v>
      </c>
    </row>
    <row r="46" spans="1:15" x14ac:dyDescent="0.2">
      <c r="L46" s="46"/>
      <c r="M46" s="46"/>
    </row>
  </sheetData>
  <mergeCells count="10">
    <mergeCell ref="L4:N4"/>
    <mergeCell ref="O4:O5"/>
    <mergeCell ref="A2:O2"/>
    <mergeCell ref="A4:A5"/>
    <mergeCell ref="B4:B5"/>
    <mergeCell ref="C4:C5"/>
    <mergeCell ref="D4:F4"/>
    <mergeCell ref="G4:G5"/>
    <mergeCell ref="H4:J4"/>
    <mergeCell ref="K4:K5"/>
  </mergeCells>
  <pageMargins left="0.51181102362204722" right="0" top="0.15748031496062992" bottom="0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3"/>
  <sheetViews>
    <sheetView showGridLines="0" zoomScale="120" zoomScaleNormal="120" zoomScaleSheetLayoutView="100" workbookViewId="0">
      <pane ySplit="5" topLeftCell="A6" activePane="bottomLeft" state="frozen"/>
      <selection pane="bottomLeft" activeCell="A46" sqref="A46"/>
    </sheetView>
  </sheetViews>
  <sheetFormatPr defaultRowHeight="15" outlineLevelRow="1" x14ac:dyDescent="0.25"/>
  <cols>
    <col min="1" max="1" width="40" style="2" customWidth="1"/>
    <col min="2" max="2" width="7.7109375" style="2" customWidth="1"/>
    <col min="3" max="3" width="12" style="8" hidden="1" customWidth="1"/>
    <col min="4" max="4" width="14.7109375" style="18" hidden="1" customWidth="1"/>
    <col min="5" max="5" width="11.7109375" style="18" hidden="1" customWidth="1"/>
    <col min="6" max="6" width="11.7109375" style="19" hidden="1" customWidth="1"/>
    <col min="7" max="7" width="16.28515625" style="29" hidden="1" customWidth="1"/>
    <col min="8" max="8" width="14.7109375" style="18" hidden="1" customWidth="1"/>
    <col min="9" max="9" width="13.5703125" style="18" customWidth="1"/>
    <col min="10" max="10" width="11.7109375" style="19" hidden="1" customWidth="1"/>
    <col min="11" max="11" width="16.28515625" style="29" hidden="1" customWidth="1"/>
    <col min="12" max="12" width="14.7109375" style="18" customWidth="1"/>
    <col min="13" max="13" width="11.7109375" style="18" customWidth="1"/>
    <col min="14" max="14" width="11.7109375" style="19" customWidth="1"/>
    <col min="15" max="15" width="16.28515625" style="29" customWidth="1"/>
    <col min="16" max="16384" width="9.140625" style="2"/>
  </cols>
  <sheetData>
    <row r="1" spans="1:15" ht="15.95" customHeight="1" x14ac:dyDescent="0.25">
      <c r="A1" s="95"/>
      <c r="B1" s="95"/>
      <c r="C1" s="95"/>
      <c r="D1" s="95"/>
      <c r="E1" s="95"/>
      <c r="F1" s="9"/>
      <c r="G1" s="26"/>
      <c r="H1" s="2"/>
      <c r="I1" s="2"/>
      <c r="J1" s="9"/>
      <c r="K1" s="26"/>
      <c r="L1" s="2"/>
      <c r="M1" s="2"/>
      <c r="N1" s="9"/>
      <c r="O1" s="26"/>
    </row>
    <row r="2" spans="1:15" ht="36" customHeight="1" x14ac:dyDescent="0.25">
      <c r="A2" s="91" t="s">
        <v>212</v>
      </c>
      <c r="B2" s="91"/>
      <c r="C2" s="91"/>
      <c r="D2" s="91"/>
      <c r="E2" s="91"/>
      <c r="F2" s="92"/>
      <c r="G2" s="92"/>
      <c r="H2" s="82"/>
      <c r="I2" s="82"/>
      <c r="J2" s="82"/>
      <c r="K2" s="82"/>
      <c r="L2" s="82"/>
      <c r="M2" s="82"/>
      <c r="N2" s="82"/>
      <c r="O2" s="82"/>
    </row>
    <row r="3" spans="1:15" ht="12.75" customHeight="1" x14ac:dyDescent="0.25">
      <c r="A3" s="93" t="s">
        <v>89</v>
      </c>
      <c r="B3" s="93"/>
      <c r="C3" s="93"/>
      <c r="D3" s="93"/>
      <c r="E3" s="93"/>
      <c r="F3" s="93"/>
      <c r="G3" s="94"/>
      <c r="H3" s="94"/>
      <c r="I3" s="94"/>
      <c r="J3" s="94"/>
      <c r="K3" s="94"/>
      <c r="L3" s="94"/>
      <c r="M3" s="94"/>
      <c r="N3" s="94"/>
      <c r="O3" s="26"/>
    </row>
    <row r="4" spans="1:15" ht="23.25" customHeight="1" x14ac:dyDescent="0.25">
      <c r="A4" s="100" t="s">
        <v>0</v>
      </c>
      <c r="B4" s="100" t="s">
        <v>1</v>
      </c>
      <c r="C4" s="98" t="s">
        <v>116</v>
      </c>
      <c r="D4" s="87" t="s">
        <v>117</v>
      </c>
      <c r="E4" s="88"/>
      <c r="F4" s="88"/>
      <c r="G4" s="89" t="s">
        <v>88</v>
      </c>
      <c r="H4" s="87" t="s">
        <v>211</v>
      </c>
      <c r="I4" s="88"/>
      <c r="J4" s="88"/>
      <c r="K4" s="89" t="s">
        <v>88</v>
      </c>
      <c r="L4" s="87" t="s">
        <v>213</v>
      </c>
      <c r="M4" s="88"/>
      <c r="N4" s="88"/>
      <c r="O4" s="89" t="s">
        <v>88</v>
      </c>
    </row>
    <row r="5" spans="1:15" ht="37.5" customHeight="1" x14ac:dyDescent="0.25">
      <c r="A5" s="100"/>
      <c r="B5" s="100"/>
      <c r="C5" s="99"/>
      <c r="D5" s="10" t="s">
        <v>85</v>
      </c>
      <c r="E5" s="10" t="s">
        <v>87</v>
      </c>
      <c r="F5" s="11" t="s">
        <v>86</v>
      </c>
      <c r="G5" s="90"/>
      <c r="H5" s="10" t="s">
        <v>85</v>
      </c>
      <c r="I5" s="10" t="s">
        <v>87</v>
      </c>
      <c r="J5" s="11" t="s">
        <v>86</v>
      </c>
      <c r="K5" s="90"/>
      <c r="L5" s="10" t="s">
        <v>85</v>
      </c>
      <c r="M5" s="10" t="s">
        <v>87</v>
      </c>
      <c r="N5" s="11" t="s">
        <v>86</v>
      </c>
      <c r="O5" s="90"/>
    </row>
    <row r="6" spans="1:15" s="24" customFormat="1" ht="14.25" x14ac:dyDescent="0.2">
      <c r="A6" s="3" t="s">
        <v>2</v>
      </c>
      <c r="B6" s="20" t="s">
        <v>3</v>
      </c>
      <c r="C6" s="21">
        <f>C7+C8+C9+C10+C12+C13</f>
        <v>36934.75</v>
      </c>
      <c r="D6" s="21">
        <f>D7+D8+D9+D10+D12+D13</f>
        <v>105753</v>
      </c>
      <c r="E6" s="21">
        <f>E7+E8+E9+E10+E12+E13</f>
        <v>46570.520000000004</v>
      </c>
      <c r="F6" s="23">
        <f>E6/D6</f>
        <v>0.44037067506359162</v>
      </c>
      <c r="G6" s="27">
        <f>E6/C6</f>
        <v>1.2608862927189166</v>
      </c>
      <c r="H6" s="21">
        <f>H7+H8+H9+H10+H12+H13+H11</f>
        <v>174275.62</v>
      </c>
      <c r="I6" s="21">
        <f>I7+I8+I9+I10+I12+I13+I11</f>
        <v>106612</v>
      </c>
      <c r="J6" s="23">
        <f>I6/H6</f>
        <v>0.61174362770879831</v>
      </c>
      <c r="K6" s="27">
        <f>I6/E6</f>
        <v>2.2892593855512025</v>
      </c>
      <c r="L6" s="21">
        <f>L7+L8+L9+L10+L12+L13+L11</f>
        <v>173543.7</v>
      </c>
      <c r="M6" s="21">
        <f>M7+M8+M9+M10+M12+M13+M11</f>
        <v>90677.829999999987</v>
      </c>
      <c r="N6" s="23">
        <f>M6/L6</f>
        <v>0.52250718406948782</v>
      </c>
      <c r="O6" s="27">
        <f>M6/I6</f>
        <v>0.85054055828612152</v>
      </c>
    </row>
    <row r="7" spans="1:15" ht="51" outlineLevel="1" x14ac:dyDescent="0.25">
      <c r="A7" s="5" t="s">
        <v>4</v>
      </c>
      <c r="B7" s="4" t="s">
        <v>5</v>
      </c>
      <c r="C7" s="6">
        <v>1543.97</v>
      </c>
      <c r="D7" s="12">
        <v>3916.46</v>
      </c>
      <c r="E7" s="12">
        <v>1569.05</v>
      </c>
      <c r="F7" s="13">
        <f>E7/D7</f>
        <v>0.40062965024537461</v>
      </c>
      <c r="G7" s="28">
        <f t="shared" ref="G7:G51" si="0">E7/C7</f>
        <v>1.0162438389346944</v>
      </c>
      <c r="H7" s="12">
        <v>8716.83</v>
      </c>
      <c r="I7" s="12">
        <v>5467</v>
      </c>
      <c r="J7" s="13">
        <f>I7/H7</f>
        <v>0.62717754045908891</v>
      </c>
      <c r="K7" s="28">
        <f>I7/E7</f>
        <v>3.4842739237118003</v>
      </c>
      <c r="L7" s="12">
        <v>8070.93</v>
      </c>
      <c r="M7" s="12">
        <v>4933.09</v>
      </c>
      <c r="N7" s="13">
        <f>M7/L7</f>
        <v>0.6112170468582927</v>
      </c>
      <c r="O7" s="28">
        <f>M7/I7</f>
        <v>0.90233949149442105</v>
      </c>
    </row>
    <row r="8" spans="1:15" ht="63.75" outlineLevel="1" x14ac:dyDescent="0.25">
      <c r="A8" s="5" t="s">
        <v>6</v>
      </c>
      <c r="B8" s="4" t="s">
        <v>7</v>
      </c>
      <c r="C8" s="6">
        <v>16192.45</v>
      </c>
      <c r="D8" s="12">
        <v>44364.59</v>
      </c>
      <c r="E8" s="12">
        <v>21058.47</v>
      </c>
      <c r="F8" s="13">
        <f>E8/D8</f>
        <v>0.47466842362343487</v>
      </c>
      <c r="G8" s="28">
        <f t="shared" si="0"/>
        <v>1.3005116582110798</v>
      </c>
      <c r="H8" s="12">
        <v>51953.16</v>
      </c>
      <c r="I8" s="12">
        <v>34063</v>
      </c>
      <c r="J8" s="13">
        <f>I8/H8</f>
        <v>0.65564828010461729</v>
      </c>
      <c r="K8" s="28">
        <f t="shared" ref="K8:K13" si="1">I8/E8</f>
        <v>1.6175439146338741</v>
      </c>
      <c r="L8" s="12">
        <v>62483.29</v>
      </c>
      <c r="M8" s="12">
        <v>35790.03</v>
      </c>
      <c r="N8" s="13">
        <f>M8/L8</f>
        <v>0.57279362210280538</v>
      </c>
      <c r="O8" s="28">
        <f t="shared" ref="O8:O11" si="2">M8/I8</f>
        <v>1.0507010539294837</v>
      </c>
    </row>
    <row r="9" spans="1:15" outlineLevel="1" x14ac:dyDescent="0.25">
      <c r="A9" s="5" t="s">
        <v>8</v>
      </c>
      <c r="B9" s="4" t="s">
        <v>9</v>
      </c>
      <c r="C9" s="6">
        <v>0</v>
      </c>
      <c r="D9" s="12">
        <v>66.5</v>
      </c>
      <c r="E9" s="12">
        <v>66.5</v>
      </c>
      <c r="F9" s="13">
        <f>E9/D9</f>
        <v>1</v>
      </c>
      <c r="G9" s="28"/>
      <c r="H9" s="12">
        <v>2.6</v>
      </c>
      <c r="I9" s="12">
        <v>3</v>
      </c>
      <c r="J9" s="13">
        <f>I9/H9</f>
        <v>1.1538461538461537</v>
      </c>
      <c r="K9" s="28">
        <f t="shared" si="1"/>
        <v>4.5112781954887216E-2</v>
      </c>
      <c r="L9" s="12">
        <v>8.3000000000000007</v>
      </c>
      <c r="M9" s="12">
        <v>8.3000000000000007</v>
      </c>
      <c r="N9" s="13">
        <f>M9/L9</f>
        <v>1</v>
      </c>
      <c r="O9" s="28">
        <f t="shared" si="2"/>
        <v>2.7666666666666671</v>
      </c>
    </row>
    <row r="10" spans="1:15" ht="38.25" outlineLevel="1" x14ac:dyDescent="0.25">
      <c r="A10" s="5" t="s">
        <v>10</v>
      </c>
      <c r="B10" s="4" t="s">
        <v>11</v>
      </c>
      <c r="C10" s="6">
        <v>4162.26</v>
      </c>
      <c r="D10" s="12">
        <v>12561.05</v>
      </c>
      <c r="E10" s="12">
        <v>5286.36</v>
      </c>
      <c r="F10" s="13">
        <f t="shared" ref="F10:F48" si="3">E10/D10</f>
        <v>0.4208533522277198</v>
      </c>
      <c r="G10" s="28">
        <f t="shared" si="0"/>
        <v>1.2700696256360726</v>
      </c>
      <c r="H10" s="12">
        <v>14085.84</v>
      </c>
      <c r="I10" s="12">
        <v>9408</v>
      </c>
      <c r="J10" s="13">
        <f t="shared" ref="J10:J13" si="4">I10/H10</f>
        <v>0.66790478949072263</v>
      </c>
      <c r="K10" s="28">
        <f t="shared" si="1"/>
        <v>1.7796744830091027</v>
      </c>
      <c r="L10" s="12">
        <v>15651.65</v>
      </c>
      <c r="M10" s="12">
        <v>10128.49</v>
      </c>
      <c r="N10" s="13">
        <f t="shared" ref="N10:N13" si="5">M10/L10</f>
        <v>0.64711963275437412</v>
      </c>
      <c r="O10" s="28">
        <f t="shared" si="2"/>
        <v>1.0765826955782312</v>
      </c>
    </row>
    <row r="11" spans="1:15" ht="25.5" outlineLevel="1" x14ac:dyDescent="0.25">
      <c r="A11" s="5" t="s">
        <v>119</v>
      </c>
      <c r="B11" s="42" t="s">
        <v>120</v>
      </c>
      <c r="C11" s="6"/>
      <c r="D11" s="12"/>
      <c r="E11" s="12"/>
      <c r="F11" s="13"/>
      <c r="G11" s="28"/>
      <c r="H11" s="12">
        <v>2520</v>
      </c>
      <c r="I11" s="12">
        <v>3182</v>
      </c>
      <c r="J11" s="13">
        <f t="shared" si="4"/>
        <v>1.2626984126984127</v>
      </c>
      <c r="K11" s="28"/>
      <c r="L11" s="12">
        <v>0</v>
      </c>
      <c r="M11" s="12">
        <v>0</v>
      </c>
      <c r="N11" s="13" t="e">
        <f t="shared" si="5"/>
        <v>#DIV/0!</v>
      </c>
      <c r="O11" s="28">
        <f t="shared" si="2"/>
        <v>0</v>
      </c>
    </row>
    <row r="12" spans="1:15" outlineLevel="1" x14ac:dyDescent="0.25">
      <c r="A12" s="5" t="s">
        <v>12</v>
      </c>
      <c r="B12" s="4" t="s">
        <v>13</v>
      </c>
      <c r="C12" s="6">
        <v>0</v>
      </c>
      <c r="D12" s="12">
        <v>1667.75</v>
      </c>
      <c r="E12" s="12">
        <v>0</v>
      </c>
      <c r="F12" s="13">
        <f t="shared" si="3"/>
        <v>0</v>
      </c>
      <c r="G12" s="28"/>
      <c r="H12" s="12">
        <v>12478.39</v>
      </c>
      <c r="I12" s="12">
        <v>0</v>
      </c>
      <c r="J12" s="13">
        <f t="shared" si="4"/>
        <v>0</v>
      </c>
      <c r="K12" s="28"/>
      <c r="L12" s="12">
        <v>2591.29</v>
      </c>
      <c r="M12" s="12">
        <v>0</v>
      </c>
      <c r="N12" s="13">
        <f t="shared" si="5"/>
        <v>0</v>
      </c>
      <c r="O12" s="28"/>
    </row>
    <row r="13" spans="1:15" outlineLevel="1" x14ac:dyDescent="0.25">
      <c r="A13" s="5" t="s">
        <v>14</v>
      </c>
      <c r="B13" s="4" t="s">
        <v>15</v>
      </c>
      <c r="C13" s="6">
        <v>15036.07</v>
      </c>
      <c r="D13" s="12">
        <v>43176.65</v>
      </c>
      <c r="E13" s="12">
        <v>18590.14</v>
      </c>
      <c r="F13" s="13">
        <f t="shared" si="3"/>
        <v>0.43056003650121072</v>
      </c>
      <c r="G13" s="28">
        <f t="shared" si="0"/>
        <v>1.2363696098781132</v>
      </c>
      <c r="H13" s="12">
        <v>84518.8</v>
      </c>
      <c r="I13" s="12">
        <v>54489</v>
      </c>
      <c r="J13" s="13">
        <f t="shared" si="4"/>
        <v>0.64469680118506179</v>
      </c>
      <c r="K13" s="28">
        <f t="shared" si="1"/>
        <v>2.9310699112540304</v>
      </c>
      <c r="L13" s="12">
        <v>84738.240000000005</v>
      </c>
      <c r="M13" s="12">
        <v>39817.919999999998</v>
      </c>
      <c r="N13" s="13">
        <f t="shared" si="5"/>
        <v>0.46989316747669052</v>
      </c>
      <c r="O13" s="28">
        <f t="shared" ref="O13" si="6">M13/I13</f>
        <v>0.73075152783130537</v>
      </c>
    </row>
    <row r="14" spans="1:15" s="24" customFormat="1" ht="14.25" x14ac:dyDescent="0.2">
      <c r="A14" s="3" t="s">
        <v>16</v>
      </c>
      <c r="B14" s="20" t="s">
        <v>17</v>
      </c>
      <c r="C14" s="21">
        <f>C15</f>
        <v>338.03</v>
      </c>
      <c r="D14" s="21">
        <f>D15</f>
        <v>750</v>
      </c>
      <c r="E14" s="21">
        <f>E15</f>
        <v>315.55</v>
      </c>
      <c r="F14" s="23">
        <f>E14/D14</f>
        <v>0.42073333333333335</v>
      </c>
      <c r="G14" s="27">
        <f t="shared" si="0"/>
        <v>0.93349702689110448</v>
      </c>
      <c r="H14" s="21">
        <f>H15</f>
        <v>894.3</v>
      </c>
      <c r="I14" s="21">
        <f>I15</f>
        <v>609</v>
      </c>
      <c r="J14" s="23">
        <f>I14/H14</f>
        <v>0.680979537068098</v>
      </c>
      <c r="K14" s="27">
        <f>I14/E14</f>
        <v>1.929963555696403</v>
      </c>
      <c r="L14" s="21">
        <f>L15</f>
        <v>1069.0999999999999</v>
      </c>
      <c r="M14" s="21">
        <f>M15</f>
        <v>671.09</v>
      </c>
      <c r="N14" s="23">
        <f>M14/L14</f>
        <v>0.6277149003835002</v>
      </c>
      <c r="O14" s="27">
        <f>M14/I14</f>
        <v>1.1019540229885059</v>
      </c>
    </row>
    <row r="15" spans="1:15" ht="25.5" outlineLevel="1" x14ac:dyDescent="0.25">
      <c r="A15" s="5" t="s">
        <v>18</v>
      </c>
      <c r="B15" s="4" t="s">
        <v>19</v>
      </c>
      <c r="C15" s="6">
        <v>338.03</v>
      </c>
      <c r="D15" s="12">
        <v>750</v>
      </c>
      <c r="E15" s="12">
        <v>315.55</v>
      </c>
      <c r="F15" s="13">
        <f t="shared" si="3"/>
        <v>0.42073333333333335</v>
      </c>
      <c r="G15" s="28">
        <f t="shared" si="0"/>
        <v>0.93349702689110448</v>
      </c>
      <c r="H15" s="12">
        <v>894.3</v>
      </c>
      <c r="I15" s="12">
        <v>609</v>
      </c>
      <c r="J15" s="13">
        <f t="shared" ref="J15" si="7">I15/H15</f>
        <v>0.680979537068098</v>
      </c>
      <c r="K15" s="28">
        <f>I15/E15</f>
        <v>1.929963555696403</v>
      </c>
      <c r="L15" s="12">
        <v>1069.0999999999999</v>
      </c>
      <c r="M15" s="12">
        <v>671.09</v>
      </c>
      <c r="N15" s="13">
        <f t="shared" ref="N15" si="8">M15/L15</f>
        <v>0.6277149003835002</v>
      </c>
      <c r="O15" s="28">
        <f>M15/I15</f>
        <v>1.1019540229885059</v>
      </c>
    </row>
    <row r="16" spans="1:15" s="24" customFormat="1" ht="25.5" x14ac:dyDescent="0.2">
      <c r="A16" s="3" t="s">
        <v>20</v>
      </c>
      <c r="B16" s="20" t="s">
        <v>21</v>
      </c>
      <c r="C16" s="21">
        <f>C17+C19</f>
        <v>3781.08</v>
      </c>
      <c r="D16" s="21">
        <f>D17+D19+D18</f>
        <v>13554.31</v>
      </c>
      <c r="E16" s="21">
        <f>E17+E19+E18</f>
        <v>4260.79</v>
      </c>
      <c r="F16" s="23">
        <f>E16/D16</f>
        <v>0.31434945784772522</v>
      </c>
      <c r="G16" s="27">
        <f t="shared" si="0"/>
        <v>1.1268711585049773</v>
      </c>
      <c r="H16" s="21">
        <f>H17+H19+H18</f>
        <v>18384.490000000002</v>
      </c>
      <c r="I16" s="21">
        <f>I17+I19+I18</f>
        <v>12442</v>
      </c>
      <c r="J16" s="23">
        <f>I16/H16</f>
        <v>0.67676612187773488</v>
      </c>
      <c r="K16" s="27">
        <f>I16/E16</f>
        <v>2.9201157531819217</v>
      </c>
      <c r="L16" s="21">
        <f>L17+L19+L18</f>
        <v>24486.04</v>
      </c>
      <c r="M16" s="21">
        <f>M17+M19+M18</f>
        <v>14853.68</v>
      </c>
      <c r="N16" s="23">
        <f>M16/L16</f>
        <v>0.60661830169353637</v>
      </c>
      <c r="O16" s="27">
        <f>M16/I16</f>
        <v>1.1938337887799388</v>
      </c>
    </row>
    <row r="17" spans="1:15" outlineLevel="1" x14ac:dyDescent="0.25">
      <c r="A17" s="5" t="s">
        <v>118</v>
      </c>
      <c r="B17" s="4" t="s">
        <v>23</v>
      </c>
      <c r="C17" s="6">
        <v>3766.08</v>
      </c>
      <c r="D17" s="12">
        <v>12415.9</v>
      </c>
      <c r="E17" s="12">
        <v>4091.79</v>
      </c>
      <c r="F17" s="13">
        <f t="shared" si="3"/>
        <v>0.3295604829291473</v>
      </c>
      <c r="G17" s="28">
        <f t="shared" si="0"/>
        <v>1.0864851516696405</v>
      </c>
      <c r="H17" s="12">
        <v>15482.52</v>
      </c>
      <c r="I17" s="12">
        <v>11514</v>
      </c>
      <c r="J17" s="13">
        <f t="shared" ref="J17:J19" si="9">I17/H17</f>
        <v>0.74367738585191556</v>
      </c>
      <c r="K17" s="28">
        <f>I17/E17</f>
        <v>2.8139274009663251</v>
      </c>
      <c r="L17" s="12">
        <v>8316.65</v>
      </c>
      <c r="M17" s="12">
        <v>4367.8100000000004</v>
      </c>
      <c r="N17" s="13">
        <f t="shared" ref="N17:N19" si="10">M17/L17</f>
        <v>0.52518862763252039</v>
      </c>
      <c r="O17" s="28">
        <f>M17/I17</f>
        <v>0.37934775056453018</v>
      </c>
    </row>
    <row r="18" spans="1:15" ht="38.25" outlineLevel="1" x14ac:dyDescent="0.25">
      <c r="A18" s="5" t="s">
        <v>22</v>
      </c>
      <c r="B18" s="42" t="s">
        <v>115</v>
      </c>
      <c r="C18" s="6">
        <v>0</v>
      </c>
      <c r="D18" s="12">
        <v>742.5</v>
      </c>
      <c r="E18" s="12">
        <v>138</v>
      </c>
      <c r="F18" s="13">
        <f t="shared" si="3"/>
        <v>0.18585858585858586</v>
      </c>
      <c r="G18" s="28" t="e">
        <f t="shared" si="0"/>
        <v>#DIV/0!</v>
      </c>
      <c r="H18" s="12">
        <v>2613.37</v>
      </c>
      <c r="I18" s="12">
        <v>852</v>
      </c>
      <c r="J18" s="13">
        <f t="shared" si="9"/>
        <v>0.32601583396151329</v>
      </c>
      <c r="K18" s="28">
        <f t="shared" ref="K18:K19" si="11">I18/E18</f>
        <v>6.1739130434782608</v>
      </c>
      <c r="L18" s="12">
        <v>1107.4000000000001</v>
      </c>
      <c r="M18" s="12">
        <v>890.27</v>
      </c>
      <c r="N18" s="13">
        <f t="shared" si="10"/>
        <v>0.80392811992053448</v>
      </c>
      <c r="O18" s="28">
        <f t="shared" ref="O18:O19" si="12">M18/I18</f>
        <v>1.0449178403755868</v>
      </c>
    </row>
    <row r="19" spans="1:15" ht="38.25" outlineLevel="1" x14ac:dyDescent="0.25">
      <c r="A19" s="5" t="s">
        <v>24</v>
      </c>
      <c r="B19" s="4" t="s">
        <v>25</v>
      </c>
      <c r="C19" s="6">
        <v>15</v>
      </c>
      <c r="D19" s="12">
        <v>395.91</v>
      </c>
      <c r="E19" s="12">
        <v>31</v>
      </c>
      <c r="F19" s="13">
        <f t="shared" si="3"/>
        <v>7.8300623879164449E-2</v>
      </c>
      <c r="G19" s="28"/>
      <c r="H19" s="12">
        <v>288.60000000000002</v>
      </c>
      <c r="I19" s="12">
        <v>76</v>
      </c>
      <c r="J19" s="13">
        <f t="shared" si="9"/>
        <v>0.26334026334026334</v>
      </c>
      <c r="K19" s="28">
        <f t="shared" si="11"/>
        <v>2.4516129032258065</v>
      </c>
      <c r="L19" s="12">
        <v>15061.99</v>
      </c>
      <c r="M19" s="12">
        <v>9595.6</v>
      </c>
      <c r="N19" s="13">
        <f t="shared" si="10"/>
        <v>0.63707385279103235</v>
      </c>
      <c r="O19" s="28">
        <f t="shared" si="12"/>
        <v>126.2578947368421</v>
      </c>
    </row>
    <row r="20" spans="1:15" s="24" customFormat="1" ht="14.25" x14ac:dyDescent="0.2">
      <c r="A20" s="3" t="s">
        <v>26</v>
      </c>
      <c r="B20" s="20" t="s">
        <v>27</v>
      </c>
      <c r="C20" s="21">
        <f>C21+C22+C23</f>
        <v>27572.05</v>
      </c>
      <c r="D20" s="21">
        <f>D21+D22+D23</f>
        <v>117767.26999999999</v>
      </c>
      <c r="E20" s="21">
        <f>E21+E22+E23</f>
        <v>29174.440000000002</v>
      </c>
      <c r="F20" s="23">
        <f>E20/D20</f>
        <v>0.24772961112200365</v>
      </c>
      <c r="G20" s="27">
        <f t="shared" si="0"/>
        <v>1.0581164621419155</v>
      </c>
      <c r="H20" s="21">
        <f>H21+H22+H23</f>
        <v>60229.41</v>
      </c>
      <c r="I20" s="21">
        <f>I21+I22+I23</f>
        <v>16740</v>
      </c>
      <c r="J20" s="23">
        <f>I20/H20</f>
        <v>0.2779373067078027</v>
      </c>
      <c r="K20" s="27">
        <f>I20/E20</f>
        <v>0.57378993392846611</v>
      </c>
      <c r="L20" s="21">
        <f>L21+L22+L23</f>
        <v>116158.88</v>
      </c>
      <c r="M20" s="21">
        <f>M21+M22+M23</f>
        <v>20043.989999999998</v>
      </c>
      <c r="N20" s="23">
        <f>M20/L20</f>
        <v>0.17255667410016348</v>
      </c>
      <c r="O20" s="27">
        <f>M20/I20</f>
        <v>1.1973709677419353</v>
      </c>
    </row>
    <row r="21" spans="1:15" outlineLevel="1" x14ac:dyDescent="0.25">
      <c r="A21" s="5" t="s">
        <v>28</v>
      </c>
      <c r="B21" s="4" t="s">
        <v>29</v>
      </c>
      <c r="C21" s="6">
        <v>0</v>
      </c>
      <c r="D21" s="12">
        <v>22.9</v>
      </c>
      <c r="E21" s="12">
        <v>0</v>
      </c>
      <c r="F21" s="13">
        <f t="shared" si="3"/>
        <v>0</v>
      </c>
      <c r="G21" s="28"/>
      <c r="H21" s="12">
        <v>25.35</v>
      </c>
      <c r="I21" s="12">
        <v>0</v>
      </c>
      <c r="J21" s="13">
        <f t="shared" ref="J21:J23" si="13">I21/H21</f>
        <v>0</v>
      </c>
      <c r="K21" s="28" t="e">
        <f>I21/E21</f>
        <v>#DIV/0!</v>
      </c>
      <c r="L21" s="12">
        <v>26.4</v>
      </c>
      <c r="M21" s="12">
        <v>0</v>
      </c>
      <c r="N21" s="13">
        <f t="shared" ref="N21:N23" si="14">M21/L21</f>
        <v>0</v>
      </c>
      <c r="O21" s="28" t="e">
        <f>M21/I21</f>
        <v>#DIV/0!</v>
      </c>
    </row>
    <row r="22" spans="1:15" outlineLevel="1" x14ac:dyDescent="0.25">
      <c r="A22" s="5" t="s">
        <v>30</v>
      </c>
      <c r="B22" s="4" t="s">
        <v>31</v>
      </c>
      <c r="C22" s="6">
        <v>22212.42</v>
      </c>
      <c r="D22" s="12">
        <v>72640.7</v>
      </c>
      <c r="E22" s="12">
        <v>13327.58</v>
      </c>
      <c r="F22" s="13">
        <f t="shared" si="3"/>
        <v>0.18347262622744551</v>
      </c>
      <c r="G22" s="28">
        <f t="shared" si="0"/>
        <v>0.60000576254185722</v>
      </c>
      <c r="H22" s="12">
        <v>40921.32</v>
      </c>
      <c r="I22" s="12">
        <v>4973</v>
      </c>
      <c r="J22" s="13">
        <f t="shared" si="13"/>
        <v>0.1215258940816181</v>
      </c>
      <c r="K22" s="28">
        <f t="shared" ref="K22:K23" si="15">I22/E22</f>
        <v>0.3731360081875329</v>
      </c>
      <c r="L22" s="12">
        <v>96292.83</v>
      </c>
      <c r="M22" s="12">
        <v>7499.94</v>
      </c>
      <c r="N22" s="13">
        <f t="shared" si="14"/>
        <v>7.7886795932781278E-2</v>
      </c>
      <c r="O22" s="28">
        <f t="shared" ref="O22:O23" si="16">M22/I22</f>
        <v>1.5081319123265633</v>
      </c>
    </row>
    <row r="23" spans="1:15" ht="25.5" outlineLevel="1" x14ac:dyDescent="0.25">
      <c r="A23" s="5" t="s">
        <v>32</v>
      </c>
      <c r="B23" s="4" t="s">
        <v>33</v>
      </c>
      <c r="C23" s="6">
        <v>5359.63</v>
      </c>
      <c r="D23" s="12">
        <v>45103.67</v>
      </c>
      <c r="E23" s="12">
        <v>15846.86</v>
      </c>
      <c r="F23" s="13">
        <f t="shared" si="3"/>
        <v>0.35134302818373764</v>
      </c>
      <c r="G23" s="28">
        <f t="shared" si="0"/>
        <v>2.9567078324436578</v>
      </c>
      <c r="H23" s="12">
        <v>19282.740000000002</v>
      </c>
      <c r="I23" s="12">
        <v>11767</v>
      </c>
      <c r="J23" s="13">
        <f t="shared" si="13"/>
        <v>0.61023485251577314</v>
      </c>
      <c r="K23" s="28">
        <f t="shared" si="15"/>
        <v>0.74254457980950161</v>
      </c>
      <c r="L23" s="12">
        <v>19839.650000000001</v>
      </c>
      <c r="M23" s="12">
        <v>12544.05</v>
      </c>
      <c r="N23" s="13">
        <f t="shared" si="14"/>
        <v>0.63227173866474451</v>
      </c>
      <c r="O23" s="28">
        <f t="shared" si="16"/>
        <v>1.066036372907283</v>
      </c>
    </row>
    <row r="24" spans="1:15" s="24" customFormat="1" ht="25.5" x14ac:dyDescent="0.2">
      <c r="A24" s="3" t="s">
        <v>34</v>
      </c>
      <c r="B24" s="20" t="s">
        <v>35</v>
      </c>
      <c r="C24" s="21">
        <f>C25+C26+C27+C28</f>
        <v>55039.87</v>
      </c>
      <c r="D24" s="21">
        <f>D25+D26+D27+D28</f>
        <v>252129.55</v>
      </c>
      <c r="E24" s="21">
        <f>E25+E26+E27+E28</f>
        <v>68233.459999999992</v>
      </c>
      <c r="F24" s="23">
        <f>E24/D24</f>
        <v>0.27062857170054044</v>
      </c>
      <c r="G24" s="27">
        <f t="shared" si="0"/>
        <v>1.2397096868143036</v>
      </c>
      <c r="H24" s="21">
        <f>H25+H26+H27+H28</f>
        <v>288072.90999999997</v>
      </c>
      <c r="I24" s="21">
        <f>I25+I26+I27+I28</f>
        <v>123584</v>
      </c>
      <c r="J24" s="23">
        <f>I24/H24</f>
        <v>0.4290025049561238</v>
      </c>
      <c r="K24" s="27">
        <f>I24/E24</f>
        <v>1.8111935112186897</v>
      </c>
      <c r="L24" s="21">
        <f>L25+L26+L27+L28</f>
        <v>267683.21000000002</v>
      </c>
      <c r="M24" s="21">
        <f>M25+M26+M27+M28</f>
        <v>131634.4</v>
      </c>
      <c r="N24" s="23">
        <f>M24/L24</f>
        <v>0.49175441373405521</v>
      </c>
      <c r="O24" s="27">
        <f>M24/I24</f>
        <v>1.0651411185914035</v>
      </c>
    </row>
    <row r="25" spans="1:15" outlineLevel="1" x14ac:dyDescent="0.25">
      <c r="A25" s="5" t="s">
        <v>36</v>
      </c>
      <c r="B25" s="4" t="s">
        <v>37</v>
      </c>
      <c r="C25" s="6">
        <v>689.9</v>
      </c>
      <c r="D25" s="12">
        <v>10012</v>
      </c>
      <c r="E25" s="12">
        <v>854.13</v>
      </c>
      <c r="F25" s="13">
        <f t="shared" si="3"/>
        <v>8.5310627247303233E-2</v>
      </c>
      <c r="G25" s="28">
        <f t="shared" si="0"/>
        <v>1.2380489926076244</v>
      </c>
      <c r="H25" s="12">
        <v>17826.02</v>
      </c>
      <c r="I25" s="12">
        <v>4604</v>
      </c>
      <c r="J25" s="13">
        <f t="shared" ref="J25:J28" si="17">I25/H25</f>
        <v>0.25827414083457778</v>
      </c>
      <c r="K25" s="28">
        <f>I25/E25</f>
        <v>5.3902801681242902</v>
      </c>
      <c r="L25" s="12">
        <v>32947.57</v>
      </c>
      <c r="M25" s="12">
        <v>10235</v>
      </c>
      <c r="N25" s="13">
        <f t="shared" ref="N25:N28" si="18">M25/L25</f>
        <v>0.31064506426422345</v>
      </c>
      <c r="O25" s="28">
        <f>M25/I25</f>
        <v>2.2230668983492614</v>
      </c>
    </row>
    <row r="26" spans="1:15" outlineLevel="1" x14ac:dyDescent="0.25">
      <c r="A26" s="5" t="s">
        <v>38</v>
      </c>
      <c r="B26" s="4" t="s">
        <v>39</v>
      </c>
      <c r="C26" s="6">
        <v>14638.77</v>
      </c>
      <c r="D26" s="12">
        <v>93786.33</v>
      </c>
      <c r="E26" s="12">
        <v>18936.599999999999</v>
      </c>
      <c r="F26" s="13">
        <f t="shared" si="3"/>
        <v>0.20191215500169371</v>
      </c>
      <c r="G26" s="28">
        <f t="shared" si="0"/>
        <v>1.2935922895161271</v>
      </c>
      <c r="H26" s="12">
        <v>76151.73</v>
      </c>
      <c r="I26" s="12">
        <v>28341</v>
      </c>
      <c r="J26" s="13">
        <f t="shared" si="17"/>
        <v>0.3721648871273181</v>
      </c>
      <c r="K26" s="28">
        <f>I26/E26</f>
        <v>1.4966255822058872</v>
      </c>
      <c r="L26" s="12">
        <v>39355.35</v>
      </c>
      <c r="M26" s="12">
        <v>17164.39</v>
      </c>
      <c r="N26" s="13">
        <f t="shared" si="18"/>
        <v>0.436138669837773</v>
      </c>
      <c r="O26" s="28">
        <f>M26/I26</f>
        <v>0.60563812144949014</v>
      </c>
    </row>
    <row r="27" spans="1:15" outlineLevel="1" x14ac:dyDescent="0.25">
      <c r="A27" s="5" t="s">
        <v>40</v>
      </c>
      <c r="B27" s="4" t="s">
        <v>41</v>
      </c>
      <c r="C27" s="6">
        <v>30046.87</v>
      </c>
      <c r="D27" s="12">
        <v>125843.95</v>
      </c>
      <c r="E27" s="12">
        <v>40185.910000000003</v>
      </c>
      <c r="F27" s="13">
        <f t="shared" si="3"/>
        <v>0.31933128291030283</v>
      </c>
      <c r="G27" s="28">
        <f t="shared" si="0"/>
        <v>1.3374408049823494</v>
      </c>
      <c r="H27" s="12">
        <v>146789.07999999999</v>
      </c>
      <c r="I27" s="12">
        <v>72165</v>
      </c>
      <c r="J27" s="13">
        <f t="shared" si="17"/>
        <v>0.49162376383856349</v>
      </c>
      <c r="K27" s="28">
        <f t="shared" ref="K27:K28" si="19">I27/E27</f>
        <v>1.7957786696879576</v>
      </c>
      <c r="L27" s="12">
        <v>171508.95</v>
      </c>
      <c r="M27" s="12">
        <v>94781.78</v>
      </c>
      <c r="N27" s="13">
        <f t="shared" si="18"/>
        <v>0.55263460011853605</v>
      </c>
      <c r="O27" s="28">
        <f t="shared" ref="O27:O28" si="20">M27/I27</f>
        <v>1.313403727568766</v>
      </c>
    </row>
    <row r="28" spans="1:15" ht="25.5" outlineLevel="1" x14ac:dyDescent="0.25">
      <c r="A28" s="5" t="s">
        <v>42</v>
      </c>
      <c r="B28" s="4" t="s">
        <v>43</v>
      </c>
      <c r="C28" s="6">
        <v>9664.33</v>
      </c>
      <c r="D28" s="12">
        <v>22487.27</v>
      </c>
      <c r="E28" s="12">
        <v>8256.82</v>
      </c>
      <c r="F28" s="13">
        <f t="shared" si="3"/>
        <v>0.3671775186583342</v>
      </c>
      <c r="G28" s="28">
        <f t="shared" si="0"/>
        <v>0.85436031261349721</v>
      </c>
      <c r="H28" s="12">
        <v>47306.080000000002</v>
      </c>
      <c r="I28" s="12">
        <v>18474</v>
      </c>
      <c r="J28" s="13">
        <f t="shared" si="17"/>
        <v>0.39052062652411695</v>
      </c>
      <c r="K28" s="28">
        <f t="shared" si="19"/>
        <v>2.2374231241567579</v>
      </c>
      <c r="L28" s="12">
        <v>23871.34</v>
      </c>
      <c r="M28" s="12">
        <v>9453.23</v>
      </c>
      <c r="N28" s="13">
        <f t="shared" si="18"/>
        <v>0.39600751361255798</v>
      </c>
      <c r="O28" s="28">
        <f t="shared" si="20"/>
        <v>0.51170455775684742</v>
      </c>
    </row>
    <row r="29" spans="1:15" s="24" customFormat="1" ht="14.25" x14ac:dyDescent="0.2">
      <c r="A29" s="3" t="s">
        <v>44</v>
      </c>
      <c r="B29" s="20" t="s">
        <v>45</v>
      </c>
      <c r="C29" s="21">
        <f>C30+C31+C32+C33+C34+C35</f>
        <v>154291.30999999997</v>
      </c>
      <c r="D29" s="21">
        <f>D30+D31+D32+D33+D34+D35</f>
        <v>678171.45000000007</v>
      </c>
      <c r="E29" s="21">
        <f>E30+E31+E32+E33+E34+E35</f>
        <v>177859.61000000002</v>
      </c>
      <c r="F29" s="23">
        <f>E29/D29</f>
        <v>0.26226348808992178</v>
      </c>
      <c r="G29" s="27">
        <f t="shared" si="0"/>
        <v>1.1527519599127134</v>
      </c>
      <c r="H29" s="21">
        <f>H30+H31+H32+H33+H34+H35</f>
        <v>870802.12999999989</v>
      </c>
      <c r="I29" s="21">
        <f>I30+I31+I32+I33+I34+I35</f>
        <v>259173</v>
      </c>
      <c r="J29" s="23">
        <f>I29/H29</f>
        <v>0.29762559262458399</v>
      </c>
      <c r="K29" s="27">
        <f>I29/E29</f>
        <v>1.4571773771459411</v>
      </c>
      <c r="L29" s="21">
        <f>L30+L31+L32+L33+L34+L35</f>
        <v>1520937.0599999998</v>
      </c>
      <c r="M29" s="21">
        <f>M30+M31+M32+M33+M34+M35</f>
        <v>1191916.8999999999</v>
      </c>
      <c r="N29" s="23">
        <f>M29/L29</f>
        <v>0.78367273133577275</v>
      </c>
      <c r="O29" s="27">
        <f>M29/I29</f>
        <v>4.5989238848182481</v>
      </c>
    </row>
    <row r="30" spans="1:15" outlineLevel="1" x14ac:dyDescent="0.25">
      <c r="A30" s="5" t="s">
        <v>46</v>
      </c>
      <c r="B30" s="4" t="s">
        <v>47</v>
      </c>
      <c r="C30" s="6">
        <v>49320.23</v>
      </c>
      <c r="D30" s="12">
        <v>117269.1</v>
      </c>
      <c r="E30" s="12">
        <v>49463.23</v>
      </c>
      <c r="F30" s="13">
        <f t="shared" si="3"/>
        <v>0.42179252676109907</v>
      </c>
      <c r="G30" s="28">
        <f t="shared" si="0"/>
        <v>1.0028994187577795</v>
      </c>
      <c r="H30" s="12">
        <v>259317.58</v>
      </c>
      <c r="I30" s="12">
        <v>89652</v>
      </c>
      <c r="J30" s="13">
        <f t="shared" ref="J30:J35" si="21">I30/H30</f>
        <v>0.34572280059068883</v>
      </c>
      <c r="K30" s="28">
        <f>I30/E30</f>
        <v>1.8124978898466597</v>
      </c>
      <c r="L30" s="12">
        <v>338814.93</v>
      </c>
      <c r="M30" s="12">
        <v>162689.54</v>
      </c>
      <c r="N30" s="13">
        <f t="shared" ref="N30:N35" si="22">M30/L30</f>
        <v>0.48017228756713881</v>
      </c>
      <c r="O30" s="28">
        <f>M30/I30</f>
        <v>1.8146783116941061</v>
      </c>
    </row>
    <row r="31" spans="1:15" outlineLevel="1" x14ac:dyDescent="0.25">
      <c r="A31" s="5" t="s">
        <v>48</v>
      </c>
      <c r="B31" s="4" t="s">
        <v>49</v>
      </c>
      <c r="C31" s="6">
        <v>80780.240000000005</v>
      </c>
      <c r="D31" s="12">
        <v>500669.46</v>
      </c>
      <c r="E31" s="12">
        <v>98525.6</v>
      </c>
      <c r="F31" s="13">
        <f t="shared" si="3"/>
        <v>0.1967877169899678</v>
      </c>
      <c r="G31" s="28">
        <f t="shared" si="0"/>
        <v>1.219674514460467</v>
      </c>
      <c r="H31" s="12">
        <v>540570.56999999995</v>
      </c>
      <c r="I31" s="12">
        <v>118923</v>
      </c>
      <c r="J31" s="13">
        <f t="shared" si="21"/>
        <v>0.21999532826953566</v>
      </c>
      <c r="K31" s="28">
        <f t="shared" ref="K31:K35" si="23">I31/E31</f>
        <v>1.2070263972003215</v>
      </c>
      <c r="L31" s="12">
        <v>1095995.97</v>
      </c>
      <c r="M31" s="12">
        <v>968450.6</v>
      </c>
      <c r="N31" s="13">
        <f t="shared" si="22"/>
        <v>0.88362605931844806</v>
      </c>
      <c r="O31" s="28">
        <f t="shared" ref="O31:O35" si="24">M31/I31</f>
        <v>8.1435096659182822</v>
      </c>
    </row>
    <row r="32" spans="1:15" outlineLevel="1" x14ac:dyDescent="0.25">
      <c r="A32" s="5" t="s">
        <v>50</v>
      </c>
      <c r="B32" s="4" t="s">
        <v>51</v>
      </c>
      <c r="C32" s="6">
        <v>22168.080000000002</v>
      </c>
      <c r="D32" s="12">
        <v>52288.23</v>
      </c>
      <c r="E32" s="12">
        <v>26611.89</v>
      </c>
      <c r="F32" s="13">
        <f t="shared" si="3"/>
        <v>0.50894608595471669</v>
      </c>
      <c r="G32" s="28">
        <f t="shared" si="0"/>
        <v>1.2004598503794643</v>
      </c>
      <c r="H32" s="12">
        <v>59323.76</v>
      </c>
      <c r="I32" s="12">
        <v>41399</v>
      </c>
      <c r="J32" s="13">
        <f t="shared" si="21"/>
        <v>0.69784855174385441</v>
      </c>
      <c r="K32" s="28">
        <f t="shared" si="23"/>
        <v>1.5556580160221616</v>
      </c>
      <c r="L32" s="12">
        <v>74059.149999999994</v>
      </c>
      <c r="M32" s="12">
        <v>51569.2</v>
      </c>
      <c r="N32" s="13">
        <f t="shared" si="22"/>
        <v>0.69632449197702107</v>
      </c>
      <c r="O32" s="28">
        <f t="shared" si="24"/>
        <v>1.2456629387183265</v>
      </c>
    </row>
    <row r="33" spans="1:15" ht="25.5" outlineLevel="1" x14ac:dyDescent="0.25">
      <c r="A33" s="5" t="s">
        <v>52</v>
      </c>
      <c r="B33" s="4" t="s">
        <v>53</v>
      </c>
      <c r="C33" s="6">
        <v>4</v>
      </c>
      <c r="D33" s="12">
        <v>141</v>
      </c>
      <c r="E33" s="12">
        <v>9</v>
      </c>
      <c r="F33" s="13">
        <f t="shared" si="3"/>
        <v>6.3829787234042548E-2</v>
      </c>
      <c r="G33" s="28">
        <f t="shared" si="0"/>
        <v>2.25</v>
      </c>
      <c r="H33" s="12">
        <v>341.7</v>
      </c>
      <c r="I33" s="12">
        <v>105</v>
      </c>
      <c r="J33" s="13">
        <f t="shared" si="21"/>
        <v>0.30728709394205445</v>
      </c>
      <c r="K33" s="28">
        <f t="shared" si="23"/>
        <v>11.666666666666666</v>
      </c>
      <c r="L33" s="12">
        <v>274.95</v>
      </c>
      <c r="M33" s="12">
        <v>68.97</v>
      </c>
      <c r="N33" s="13">
        <f t="shared" si="22"/>
        <v>0.25084560829241681</v>
      </c>
      <c r="O33" s="28">
        <f t="shared" si="24"/>
        <v>0.65685714285714281</v>
      </c>
    </row>
    <row r="34" spans="1:15" outlineLevel="1" x14ac:dyDescent="0.25">
      <c r="A34" s="5" t="s">
        <v>54</v>
      </c>
      <c r="B34" s="4" t="s">
        <v>55</v>
      </c>
      <c r="C34" s="6">
        <v>1939.74</v>
      </c>
      <c r="D34" s="12">
        <v>6739.66</v>
      </c>
      <c r="E34" s="12">
        <v>2994.43</v>
      </c>
      <c r="F34" s="13">
        <f t="shared" si="3"/>
        <v>0.44429986082383977</v>
      </c>
      <c r="G34" s="28">
        <f t="shared" si="0"/>
        <v>1.543727509872457</v>
      </c>
      <c r="H34" s="12">
        <v>3928.55</v>
      </c>
      <c r="I34" s="12">
        <v>2733</v>
      </c>
      <c r="J34" s="13">
        <f t="shared" si="21"/>
        <v>0.6956765218719374</v>
      </c>
      <c r="K34" s="28">
        <f t="shared" si="23"/>
        <v>0.9126945695841947</v>
      </c>
      <c r="L34" s="12">
        <v>4121.07</v>
      </c>
      <c r="M34" s="12">
        <v>2826.62</v>
      </c>
      <c r="N34" s="13">
        <f t="shared" si="22"/>
        <v>0.68589468269163112</v>
      </c>
      <c r="O34" s="28">
        <f t="shared" si="24"/>
        <v>1.034255396999634</v>
      </c>
    </row>
    <row r="35" spans="1:15" outlineLevel="1" x14ac:dyDescent="0.25">
      <c r="A35" s="5" t="s">
        <v>56</v>
      </c>
      <c r="B35" s="4" t="s">
        <v>57</v>
      </c>
      <c r="C35" s="6">
        <v>79.02</v>
      </c>
      <c r="D35" s="12">
        <v>1064</v>
      </c>
      <c r="E35" s="12">
        <v>255.46</v>
      </c>
      <c r="F35" s="13">
        <f t="shared" si="3"/>
        <v>0.24009398496240603</v>
      </c>
      <c r="G35" s="28">
        <f t="shared" si="0"/>
        <v>3.2328524424196408</v>
      </c>
      <c r="H35" s="12">
        <v>7319.97</v>
      </c>
      <c r="I35" s="12">
        <v>6361</v>
      </c>
      <c r="J35" s="13">
        <f t="shared" si="21"/>
        <v>0.86899263248346648</v>
      </c>
      <c r="K35" s="28">
        <f t="shared" si="23"/>
        <v>24.900180067329522</v>
      </c>
      <c r="L35" s="12">
        <v>7670.99</v>
      </c>
      <c r="M35" s="12">
        <v>6311.97</v>
      </c>
      <c r="N35" s="13">
        <f t="shared" si="22"/>
        <v>0.82283642658900613</v>
      </c>
      <c r="O35" s="28">
        <f t="shared" si="24"/>
        <v>0.99229209243829586</v>
      </c>
    </row>
    <row r="36" spans="1:15" s="24" customFormat="1" ht="14.25" x14ac:dyDescent="0.2">
      <c r="A36" s="3" t="s">
        <v>58</v>
      </c>
      <c r="B36" s="20" t="s">
        <v>59</v>
      </c>
      <c r="C36" s="21">
        <f>C37</f>
        <v>9413.5400000000009</v>
      </c>
      <c r="D36" s="21">
        <f>D37</f>
        <v>17767.79</v>
      </c>
      <c r="E36" s="21">
        <f>E37</f>
        <v>7299.64</v>
      </c>
      <c r="F36" s="23">
        <f>E36/D36</f>
        <v>0.41083556255448767</v>
      </c>
      <c r="G36" s="27">
        <f t="shared" si="0"/>
        <v>0.77544048253898101</v>
      </c>
      <c r="H36" s="21">
        <f>H37</f>
        <v>19958.599999999999</v>
      </c>
      <c r="I36" s="21">
        <f>I37</f>
        <v>13513</v>
      </c>
      <c r="J36" s="23">
        <f>I36/H36</f>
        <v>0.67705149659795782</v>
      </c>
      <c r="K36" s="27">
        <f>I36/E36</f>
        <v>1.8511871818336245</v>
      </c>
      <c r="L36" s="21">
        <f>L37</f>
        <v>19107.759999999998</v>
      </c>
      <c r="M36" s="21">
        <f>M37</f>
        <v>14356.38</v>
      </c>
      <c r="N36" s="23">
        <f>M36/L36</f>
        <v>0.75133767642047</v>
      </c>
      <c r="O36" s="27">
        <f>M36/I36</f>
        <v>1.0624124916746835</v>
      </c>
    </row>
    <row r="37" spans="1:15" outlineLevel="1" x14ac:dyDescent="0.25">
      <c r="A37" s="5" t="s">
        <v>60</v>
      </c>
      <c r="B37" s="4" t="s">
        <v>61</v>
      </c>
      <c r="C37" s="6">
        <v>9413.5400000000009</v>
      </c>
      <c r="D37" s="12">
        <v>17767.79</v>
      </c>
      <c r="E37" s="12">
        <v>7299.64</v>
      </c>
      <c r="F37" s="13">
        <f t="shared" si="3"/>
        <v>0.41083556255448767</v>
      </c>
      <c r="G37" s="28">
        <f t="shared" si="0"/>
        <v>0.77544048253898101</v>
      </c>
      <c r="H37" s="12">
        <v>19958.599999999999</v>
      </c>
      <c r="I37" s="12">
        <v>13513</v>
      </c>
      <c r="J37" s="13">
        <f t="shared" ref="J37" si="25">I37/H37</f>
        <v>0.67705149659795782</v>
      </c>
      <c r="K37" s="28">
        <f>I37/E37</f>
        <v>1.8511871818336245</v>
      </c>
      <c r="L37" s="12">
        <v>19107.759999999998</v>
      </c>
      <c r="M37" s="12">
        <v>14356.38</v>
      </c>
      <c r="N37" s="13">
        <f t="shared" ref="N37" si="26">M37/L37</f>
        <v>0.75133767642047</v>
      </c>
      <c r="O37" s="28">
        <f>M37/I37</f>
        <v>1.0624124916746835</v>
      </c>
    </row>
    <row r="38" spans="1:15" s="24" customFormat="1" ht="14.25" x14ac:dyDescent="0.2">
      <c r="A38" s="3" t="s">
        <v>62</v>
      </c>
      <c r="B38" s="20" t="s">
        <v>63</v>
      </c>
      <c r="C38" s="21">
        <f>C39+C40+C41+C42+C43</f>
        <v>9455.92</v>
      </c>
      <c r="D38" s="21">
        <f>D39+D40+D41+D42+D43</f>
        <v>28007.54</v>
      </c>
      <c r="E38" s="21">
        <f>E39+E40+E41+E42+E43</f>
        <v>12092.060000000001</v>
      </c>
      <c r="F38" s="23">
        <f>E38/D38</f>
        <v>0.4317430234858185</v>
      </c>
      <c r="G38" s="27">
        <f t="shared" si="0"/>
        <v>1.2787819693906042</v>
      </c>
      <c r="H38" s="21">
        <f>H39+H40+H41+H42+H43</f>
        <v>33375.839999999997</v>
      </c>
      <c r="I38" s="21">
        <f>I39+I40+I41+I42+I43</f>
        <v>21422</v>
      </c>
      <c r="J38" s="23">
        <f>I38/H38</f>
        <v>0.64184152368899183</v>
      </c>
      <c r="K38" s="27">
        <f>I38/E38</f>
        <v>1.7715757282051194</v>
      </c>
      <c r="L38" s="21">
        <f>L39+L40+L41+L42+L43</f>
        <v>43100.17</v>
      </c>
      <c r="M38" s="21">
        <f>M39+M40+M41+M42+M43</f>
        <v>24751.49</v>
      </c>
      <c r="N38" s="23">
        <f>M38/L38</f>
        <v>0.57427824530622507</v>
      </c>
      <c r="O38" s="27">
        <f>M38/I38</f>
        <v>1.1554238633180842</v>
      </c>
    </row>
    <row r="39" spans="1:15" outlineLevel="1" x14ac:dyDescent="0.25">
      <c r="A39" s="5" t="s">
        <v>64</v>
      </c>
      <c r="B39" s="4" t="s">
        <v>65</v>
      </c>
      <c r="C39" s="6">
        <v>288.17</v>
      </c>
      <c r="D39" s="12">
        <v>591</v>
      </c>
      <c r="E39" s="12">
        <v>316.95999999999998</v>
      </c>
      <c r="F39" s="13">
        <f t="shared" si="3"/>
        <v>0.53631133671742803</v>
      </c>
      <c r="G39" s="28">
        <f t="shared" si="0"/>
        <v>1.0999063053058957</v>
      </c>
      <c r="H39" s="12">
        <v>615.98</v>
      </c>
      <c r="I39" s="12">
        <v>470</v>
      </c>
      <c r="J39" s="13">
        <f t="shared" ref="J39:J43" si="27">I39/H39</f>
        <v>0.76301178609695119</v>
      </c>
      <c r="K39" s="28">
        <f>I39/E39</f>
        <v>1.4828369510348309</v>
      </c>
      <c r="L39" s="12">
        <v>662.16</v>
      </c>
      <c r="M39" s="12">
        <v>496.62</v>
      </c>
      <c r="N39" s="13">
        <f t="shared" ref="N39:N43" si="28">M39/L39</f>
        <v>0.75</v>
      </c>
      <c r="O39" s="28">
        <f>M39/I39</f>
        <v>1.0566382978723405</v>
      </c>
    </row>
    <row r="40" spans="1:15" outlineLevel="1" x14ac:dyDescent="0.25">
      <c r="A40" s="5" t="s">
        <v>66</v>
      </c>
      <c r="B40" s="4" t="s">
        <v>67</v>
      </c>
      <c r="C40" s="6">
        <v>2101.88</v>
      </c>
      <c r="D40" s="12">
        <v>4791.62</v>
      </c>
      <c r="E40" s="12">
        <v>2395.81</v>
      </c>
      <c r="F40" s="13">
        <f t="shared" si="3"/>
        <v>0.5</v>
      </c>
      <c r="G40" s="28">
        <f t="shared" si="0"/>
        <v>1.1398414752507278</v>
      </c>
      <c r="H40" s="12">
        <v>5084.1400000000003</v>
      </c>
      <c r="I40" s="12">
        <v>3813</v>
      </c>
      <c r="J40" s="13">
        <f t="shared" si="27"/>
        <v>0.74997934753960349</v>
      </c>
      <c r="K40" s="28">
        <f t="shared" ref="K40:K43" si="29">I40/E40</f>
        <v>1.5915285435823376</v>
      </c>
      <c r="L40" s="12">
        <v>5526.65</v>
      </c>
      <c r="M40" s="12">
        <v>4144.99</v>
      </c>
      <c r="N40" s="13">
        <f t="shared" si="28"/>
        <v>0.7500004523535958</v>
      </c>
      <c r="O40" s="28">
        <f t="shared" ref="O40:O43" si="30">M40/I40</f>
        <v>1.0870679255179647</v>
      </c>
    </row>
    <row r="41" spans="1:15" outlineLevel="1" x14ac:dyDescent="0.25">
      <c r="A41" s="5" t="s">
        <v>68</v>
      </c>
      <c r="B41" s="4" t="s">
        <v>69</v>
      </c>
      <c r="C41" s="6">
        <v>1365.38</v>
      </c>
      <c r="D41" s="12">
        <v>4165.8500000000004</v>
      </c>
      <c r="E41" s="12">
        <v>1538.76</v>
      </c>
      <c r="F41" s="13">
        <f t="shared" si="3"/>
        <v>0.36937479746030216</v>
      </c>
      <c r="G41" s="28">
        <f t="shared" si="0"/>
        <v>1.1269829644494571</v>
      </c>
      <c r="H41" s="12">
        <v>7480.15</v>
      </c>
      <c r="I41" s="12">
        <v>3119</v>
      </c>
      <c r="J41" s="13">
        <f t="shared" si="27"/>
        <v>0.41697024792283577</v>
      </c>
      <c r="K41" s="28">
        <f t="shared" si="29"/>
        <v>2.026956770386545</v>
      </c>
      <c r="L41" s="12">
        <v>16954.52</v>
      </c>
      <c r="M41" s="12">
        <v>7680.55</v>
      </c>
      <c r="N41" s="13">
        <f t="shared" si="28"/>
        <v>0.45300899111269444</v>
      </c>
      <c r="O41" s="28">
        <f t="shared" si="30"/>
        <v>2.4625040076947742</v>
      </c>
    </row>
    <row r="42" spans="1:15" outlineLevel="1" x14ac:dyDescent="0.25">
      <c r="A42" s="5" t="s">
        <v>70</v>
      </c>
      <c r="B42" s="4" t="s">
        <v>71</v>
      </c>
      <c r="C42" s="6">
        <v>2825.09</v>
      </c>
      <c r="D42" s="12">
        <v>10944.66</v>
      </c>
      <c r="E42" s="12">
        <v>4501.67</v>
      </c>
      <c r="F42" s="13">
        <f t="shared" si="3"/>
        <v>0.41131200055552208</v>
      </c>
      <c r="G42" s="28">
        <f t="shared" si="0"/>
        <v>1.5934607393038804</v>
      </c>
      <c r="H42" s="12">
        <v>11414.65</v>
      </c>
      <c r="I42" s="12">
        <v>8284</v>
      </c>
      <c r="J42" s="13">
        <f t="shared" si="27"/>
        <v>0.72573403477110554</v>
      </c>
      <c r="K42" s="28">
        <f t="shared" si="29"/>
        <v>1.8402059680074283</v>
      </c>
      <c r="L42" s="12">
        <v>10761.7</v>
      </c>
      <c r="M42" s="12">
        <v>7360.54</v>
      </c>
      <c r="N42" s="13">
        <f t="shared" si="28"/>
        <v>0.68395699564195245</v>
      </c>
      <c r="O42" s="28">
        <f t="shared" si="30"/>
        <v>0.88852486721390633</v>
      </c>
    </row>
    <row r="43" spans="1:15" ht="25.5" outlineLevel="1" x14ac:dyDescent="0.25">
      <c r="A43" s="5" t="s">
        <v>72</v>
      </c>
      <c r="B43" s="4" t="s">
        <v>73</v>
      </c>
      <c r="C43" s="6">
        <v>2875.4</v>
      </c>
      <c r="D43" s="12">
        <v>7514.41</v>
      </c>
      <c r="E43" s="12">
        <v>3338.86</v>
      </c>
      <c r="F43" s="13">
        <f t="shared" si="3"/>
        <v>0.44432763184335167</v>
      </c>
      <c r="G43" s="28">
        <f t="shared" si="0"/>
        <v>1.161181053070877</v>
      </c>
      <c r="H43" s="12">
        <v>8780.92</v>
      </c>
      <c r="I43" s="12">
        <v>5736</v>
      </c>
      <c r="J43" s="13">
        <f t="shared" si="27"/>
        <v>0.65323451301230395</v>
      </c>
      <c r="K43" s="28">
        <f t="shared" si="29"/>
        <v>1.7179516361872016</v>
      </c>
      <c r="L43" s="12">
        <v>9195.14</v>
      </c>
      <c r="M43" s="12">
        <v>5068.79</v>
      </c>
      <c r="N43" s="13">
        <f t="shared" si="28"/>
        <v>0.55124663681031505</v>
      </c>
      <c r="O43" s="28">
        <f t="shared" si="30"/>
        <v>0.88368026499302654</v>
      </c>
    </row>
    <row r="44" spans="1:15" s="24" customFormat="1" ht="14.25" x14ac:dyDescent="0.2">
      <c r="A44" s="3" t="s">
        <v>74</v>
      </c>
      <c r="B44" s="20" t="s">
        <v>75</v>
      </c>
      <c r="C44" s="21">
        <f>C45+C46</f>
        <v>5876.02</v>
      </c>
      <c r="D44" s="21">
        <f>D45+D46</f>
        <v>15400.2</v>
      </c>
      <c r="E44" s="21">
        <f>E45+E46</f>
        <v>6635.67</v>
      </c>
      <c r="F44" s="23">
        <f>E44/D44</f>
        <v>0.43088206646666927</v>
      </c>
      <c r="G44" s="27">
        <f t="shared" si="0"/>
        <v>1.1292796825061862</v>
      </c>
      <c r="H44" s="21">
        <f>H45+H46</f>
        <v>18096.55</v>
      </c>
      <c r="I44" s="21">
        <f>I45+I46</f>
        <v>13627</v>
      </c>
      <c r="J44" s="23">
        <f>I44/H44</f>
        <v>0.75301645893830593</v>
      </c>
      <c r="K44" s="27">
        <f>I44/E44</f>
        <v>2.0535982048534662</v>
      </c>
      <c r="L44" s="21">
        <f>L45+L46</f>
        <v>65289.97</v>
      </c>
      <c r="M44" s="21">
        <f>M45+M46</f>
        <v>41513.629999999997</v>
      </c>
      <c r="N44" s="23">
        <f>M44/L44</f>
        <v>0.6358347231588557</v>
      </c>
      <c r="O44" s="27">
        <f>M44/I44</f>
        <v>3.0464247449915605</v>
      </c>
    </row>
    <row r="45" spans="1:15" outlineLevel="1" x14ac:dyDescent="0.25">
      <c r="A45" s="5" t="s">
        <v>76</v>
      </c>
      <c r="B45" s="4" t="s">
        <v>77</v>
      </c>
      <c r="C45" s="6">
        <v>5876.02</v>
      </c>
      <c r="D45" s="12">
        <v>13837.7</v>
      </c>
      <c r="E45" s="12"/>
      <c r="F45" s="13">
        <f t="shared" si="3"/>
        <v>0</v>
      </c>
      <c r="G45" s="28">
        <f t="shared" si="0"/>
        <v>0</v>
      </c>
      <c r="H45" s="12"/>
      <c r="I45" s="12"/>
      <c r="J45" s="13"/>
      <c r="K45" s="28"/>
      <c r="L45" s="12">
        <v>40612.43</v>
      </c>
      <c r="M45" s="12">
        <v>26922.78</v>
      </c>
      <c r="N45" s="13"/>
      <c r="O45" s="28"/>
    </row>
    <row r="46" spans="1:15" outlineLevel="1" x14ac:dyDescent="0.25">
      <c r="A46" s="5" t="s">
        <v>78</v>
      </c>
      <c r="B46" s="4" t="s">
        <v>79</v>
      </c>
      <c r="C46" s="6">
        <v>0</v>
      </c>
      <c r="D46" s="12">
        <v>1562.5</v>
      </c>
      <c r="E46" s="12">
        <v>6635.67</v>
      </c>
      <c r="F46" s="13" t="s">
        <v>92</v>
      </c>
      <c r="G46" s="28" t="s">
        <v>92</v>
      </c>
      <c r="H46" s="12">
        <v>18096.55</v>
      </c>
      <c r="I46" s="12">
        <v>13627</v>
      </c>
      <c r="J46" s="13" t="s">
        <v>92</v>
      </c>
      <c r="K46" s="28">
        <f>I46/E46</f>
        <v>2.0535982048534662</v>
      </c>
      <c r="L46" s="12">
        <v>24677.54</v>
      </c>
      <c r="M46" s="12">
        <v>14590.85</v>
      </c>
      <c r="N46" s="13" t="s">
        <v>92</v>
      </c>
      <c r="O46" s="28">
        <f>M46/I46</f>
        <v>1.0707309018859617</v>
      </c>
    </row>
    <row r="47" spans="1:15" s="24" customFormat="1" ht="14.25" x14ac:dyDescent="0.2">
      <c r="A47" s="3" t="s">
        <v>80</v>
      </c>
      <c r="B47" s="20" t="s">
        <v>81</v>
      </c>
      <c r="C47" s="21">
        <f>C48</f>
        <v>2364.65</v>
      </c>
      <c r="D47" s="21">
        <f>D48</f>
        <v>6577.74</v>
      </c>
      <c r="E47" s="21">
        <f>E48</f>
        <v>3824.56</v>
      </c>
      <c r="F47" s="23">
        <f>E47/D47</f>
        <v>0.58143982583683762</v>
      </c>
      <c r="G47" s="27">
        <f t="shared" si="0"/>
        <v>1.6173894656714523</v>
      </c>
      <c r="H47" s="21">
        <f>H48</f>
        <v>10741.47</v>
      </c>
      <c r="I47" s="21">
        <f>I48</f>
        <v>7110</v>
      </c>
      <c r="J47" s="23">
        <f>I47/H47</f>
        <v>0.66192057511681368</v>
      </c>
      <c r="K47" s="27">
        <f>I47/E47</f>
        <v>1.8590373794632586</v>
      </c>
      <c r="L47" s="21">
        <f>L48</f>
        <v>11144.45</v>
      </c>
      <c r="M47" s="21">
        <f>M48</f>
        <v>7712.89</v>
      </c>
      <c r="N47" s="23">
        <f>M47/L47</f>
        <v>0.69208350344790459</v>
      </c>
      <c r="O47" s="27">
        <f>M47/I47</f>
        <v>1.0847946554149086</v>
      </c>
    </row>
    <row r="48" spans="1:15" outlineLevel="1" x14ac:dyDescent="0.25">
      <c r="A48" s="5" t="s">
        <v>82</v>
      </c>
      <c r="B48" s="4" t="s">
        <v>83</v>
      </c>
      <c r="C48" s="6">
        <v>2364.65</v>
      </c>
      <c r="D48" s="12">
        <v>6577.74</v>
      </c>
      <c r="E48" s="12">
        <v>3824.56</v>
      </c>
      <c r="F48" s="13">
        <f t="shared" si="3"/>
        <v>0.58143982583683762</v>
      </c>
      <c r="G48" s="28">
        <f t="shared" si="0"/>
        <v>1.6173894656714523</v>
      </c>
      <c r="H48" s="12">
        <v>10741.47</v>
      </c>
      <c r="I48" s="12">
        <v>7110</v>
      </c>
      <c r="J48" s="13">
        <f>I48/H48</f>
        <v>0.66192057511681368</v>
      </c>
      <c r="K48" s="28">
        <f>I48/E48</f>
        <v>1.8590373794632586</v>
      </c>
      <c r="L48" s="12">
        <v>11144.45</v>
      </c>
      <c r="M48" s="12">
        <v>7712.89</v>
      </c>
      <c r="N48" s="13">
        <f>M48/L48</f>
        <v>0.69208350344790459</v>
      </c>
      <c r="O48" s="28">
        <f>M48/I48</f>
        <v>1.0847946554149086</v>
      </c>
    </row>
    <row r="49" spans="1:15" ht="38.25" outlineLevel="1" x14ac:dyDescent="0.25">
      <c r="A49" s="3" t="s">
        <v>90</v>
      </c>
      <c r="B49" s="20">
        <v>1300</v>
      </c>
      <c r="C49" s="21">
        <f>C50</f>
        <v>0</v>
      </c>
      <c r="D49" s="22">
        <v>0</v>
      </c>
      <c r="E49" s="22">
        <v>0</v>
      </c>
      <c r="F49" s="23" t="s">
        <v>92</v>
      </c>
      <c r="G49" s="27" t="s">
        <v>92</v>
      </c>
      <c r="H49" s="22">
        <v>0</v>
      </c>
      <c r="I49" s="22">
        <v>0</v>
      </c>
      <c r="J49" s="23" t="s">
        <v>92</v>
      </c>
      <c r="K49" s="27" t="s">
        <v>92</v>
      </c>
      <c r="L49" s="22">
        <v>0</v>
      </c>
      <c r="M49" s="22">
        <v>0</v>
      </c>
      <c r="N49" s="23" t="s">
        <v>92</v>
      </c>
      <c r="O49" s="27" t="s">
        <v>92</v>
      </c>
    </row>
    <row r="50" spans="1:15" ht="25.5" outlineLevel="1" x14ac:dyDescent="0.25">
      <c r="A50" s="5" t="s">
        <v>91</v>
      </c>
      <c r="B50" s="4">
        <v>1301</v>
      </c>
      <c r="C50" s="6">
        <v>0</v>
      </c>
      <c r="D50" s="12">
        <v>0</v>
      </c>
      <c r="E50" s="12">
        <v>0</v>
      </c>
      <c r="F50" s="13">
        <v>0</v>
      </c>
      <c r="G50" s="28" t="s">
        <v>92</v>
      </c>
      <c r="H50" s="12">
        <v>0</v>
      </c>
      <c r="I50" s="12">
        <v>0</v>
      </c>
      <c r="J50" s="13">
        <v>0</v>
      </c>
      <c r="K50" s="28" t="s">
        <v>92</v>
      </c>
      <c r="L50" s="12">
        <v>0</v>
      </c>
      <c r="M50" s="12">
        <v>0</v>
      </c>
      <c r="N50" s="13">
        <v>0</v>
      </c>
      <c r="O50" s="28" t="s">
        <v>92</v>
      </c>
    </row>
    <row r="51" spans="1:15" s="24" customFormat="1" ht="12.75" customHeight="1" x14ac:dyDescent="0.2">
      <c r="A51" s="96" t="s">
        <v>84</v>
      </c>
      <c r="B51" s="96"/>
      <c r="C51" s="30">
        <f>C47+C44+C38+C36+C29+C24+C20+C16+C14+C6+C49</f>
        <v>305067.22000000003</v>
      </c>
      <c r="D51" s="30">
        <f>D47+D44+D38+D36+D29+D24+D20+D16+D14+D6+D49</f>
        <v>1235878.8500000001</v>
      </c>
      <c r="E51" s="30">
        <f>E47+E44+E38+E36+E29+E24+E20+E16+E14+E6+E49</f>
        <v>356266.3</v>
      </c>
      <c r="F51" s="25">
        <f>E51/D51</f>
        <v>0.28826959859374562</v>
      </c>
      <c r="G51" s="27">
        <f t="shared" si="0"/>
        <v>1.1678288476880603</v>
      </c>
      <c r="H51" s="30">
        <f>H47+H44+H38+H36+H29+H24+H20+H16+H14+H6+H49</f>
        <v>1494831.3199999998</v>
      </c>
      <c r="I51" s="30">
        <f>I47+I44+I38+I36+I29+I24+I20+I16+I14+I6+I49</f>
        <v>574832</v>
      </c>
      <c r="J51" s="25">
        <f>I51/H51</f>
        <v>0.38454639818491365</v>
      </c>
      <c r="K51" s="27">
        <f>I51/E51</f>
        <v>1.6134896845421529</v>
      </c>
      <c r="L51" s="30">
        <f>L47+L44+L38+L36+L29+L24+L20+L16+L14+L6+L49</f>
        <v>2242520.3400000003</v>
      </c>
      <c r="M51" s="30">
        <f>M47+M44+M38+M36+M29+M24+M20+M16+M14+M6+M49</f>
        <v>1538132.2799999998</v>
      </c>
      <c r="N51" s="25">
        <f>M51/L51</f>
        <v>0.68589446105090823</v>
      </c>
      <c r="O51" s="27">
        <f>M51/I51</f>
        <v>2.6757944582069193</v>
      </c>
    </row>
    <row r="52" spans="1:15" ht="12.75" customHeight="1" x14ac:dyDescent="0.25">
      <c r="A52" s="1"/>
      <c r="B52" s="1"/>
      <c r="C52" s="7"/>
      <c r="D52" s="14"/>
      <c r="E52" s="14"/>
      <c r="F52" s="15"/>
      <c r="G52" s="26"/>
      <c r="H52" s="14"/>
      <c r="I52" s="14"/>
      <c r="J52" s="15"/>
      <c r="K52" s="26"/>
      <c r="L52" s="14"/>
      <c r="M52" s="14"/>
      <c r="N52" s="15"/>
      <c r="O52" s="26"/>
    </row>
    <row r="53" spans="1:15" x14ac:dyDescent="0.25">
      <c r="A53" s="97"/>
      <c r="B53" s="97"/>
      <c r="C53" s="97"/>
      <c r="D53" s="97"/>
      <c r="E53" s="16"/>
      <c r="F53" s="17"/>
      <c r="G53" s="26"/>
      <c r="H53" s="2"/>
      <c r="I53" s="16"/>
      <c r="J53" s="17"/>
      <c r="K53" s="26"/>
      <c r="L53" s="2"/>
      <c r="M53" s="16"/>
      <c r="N53" s="17"/>
      <c r="O53" s="26"/>
    </row>
  </sheetData>
  <mergeCells count="14">
    <mergeCell ref="A1:E1"/>
    <mergeCell ref="A51:B51"/>
    <mergeCell ref="A53:D53"/>
    <mergeCell ref="D4:F4"/>
    <mergeCell ref="C4:C5"/>
    <mergeCell ref="A4:A5"/>
    <mergeCell ref="B4:B5"/>
    <mergeCell ref="L4:N4"/>
    <mergeCell ref="O4:O5"/>
    <mergeCell ref="A2:O2"/>
    <mergeCell ref="A3:N3"/>
    <mergeCell ref="H4:J4"/>
    <mergeCell ref="K4:K5"/>
    <mergeCell ref="G4:G5"/>
  </mergeCells>
  <pageMargins left="0.59027779999999996" right="0.59027779999999996" top="0.59027779999999996" bottom="0.59027779999999996" header="0.39374999999999999" footer="0.39374999999999999"/>
  <pageSetup paperSize="9" scale="77" fitToHeight="20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24693-6D7C-4F38-8FAF-B0BF0DDAC505}">
  <dimension ref="A2:J30"/>
  <sheetViews>
    <sheetView zoomScale="110" zoomScaleNormal="110" workbookViewId="0">
      <selection activeCell="I24" sqref="I24"/>
    </sheetView>
  </sheetViews>
  <sheetFormatPr defaultRowHeight="15" x14ac:dyDescent="0.25"/>
  <cols>
    <col min="1" max="1" width="29" style="35" customWidth="1"/>
    <col min="2" max="2" width="15.7109375" style="36" hidden="1" customWidth="1"/>
    <col min="3" max="3" width="16.5703125" style="35" hidden="1" customWidth="1"/>
    <col min="4" max="4" width="12.5703125" style="35" customWidth="1"/>
    <col min="5" max="5" width="12" style="35" hidden="1" customWidth="1"/>
    <col min="6" max="6" width="17.5703125" style="37" hidden="1" customWidth="1"/>
    <col min="7" max="7" width="16.5703125" style="35" customWidth="1"/>
    <col min="8" max="8" width="12.5703125" style="35" customWidth="1"/>
    <col min="9" max="9" width="12" style="35" customWidth="1"/>
    <col min="10" max="10" width="14" style="37" customWidth="1"/>
    <col min="11" max="16384" width="9.140625" style="35"/>
  </cols>
  <sheetData>
    <row r="2" spans="1:10" ht="31.5" customHeight="1" x14ac:dyDescent="0.25">
      <c r="A2" s="106" t="s">
        <v>214</v>
      </c>
      <c r="B2" s="106"/>
      <c r="C2" s="106"/>
      <c r="D2" s="106"/>
      <c r="E2" s="106"/>
      <c r="F2" s="106"/>
      <c r="G2" s="82"/>
      <c r="H2" s="82"/>
      <c r="I2" s="82"/>
      <c r="J2" s="82"/>
    </row>
    <row r="3" spans="1:10" x14ac:dyDescent="0.25">
      <c r="H3" s="35" t="s">
        <v>89</v>
      </c>
    </row>
    <row r="4" spans="1:10" ht="24.75" customHeight="1" x14ac:dyDescent="0.25">
      <c r="A4" s="108" t="s">
        <v>0</v>
      </c>
      <c r="B4" s="98" t="s">
        <v>121</v>
      </c>
      <c r="C4" s="101" t="s">
        <v>215</v>
      </c>
      <c r="D4" s="102"/>
      <c r="E4" s="103" t="s">
        <v>94</v>
      </c>
      <c r="F4" s="103" t="s">
        <v>88</v>
      </c>
      <c r="G4" s="101" t="s">
        <v>216</v>
      </c>
      <c r="H4" s="102"/>
      <c r="I4" s="103" t="s">
        <v>94</v>
      </c>
      <c r="J4" s="103" t="s">
        <v>88</v>
      </c>
    </row>
    <row r="5" spans="1:10" ht="34.5" customHeight="1" x14ac:dyDescent="0.25">
      <c r="A5" s="104"/>
      <c r="B5" s="107"/>
      <c r="C5" s="31" t="s">
        <v>85</v>
      </c>
      <c r="D5" s="31" t="s">
        <v>87</v>
      </c>
      <c r="E5" s="104"/>
      <c r="F5" s="105"/>
      <c r="G5" s="31" t="s">
        <v>85</v>
      </c>
      <c r="H5" s="31" t="s">
        <v>87</v>
      </c>
      <c r="I5" s="104"/>
      <c r="J5" s="105"/>
    </row>
    <row r="6" spans="1:10" x14ac:dyDescent="0.25">
      <c r="A6" s="5" t="s">
        <v>95</v>
      </c>
      <c r="B6" s="33">
        <v>160950.07999999999</v>
      </c>
      <c r="C6" s="6">
        <v>833903.67</v>
      </c>
      <c r="D6" s="6">
        <v>232436</v>
      </c>
      <c r="E6" s="38">
        <f>D6/C6</f>
        <v>0.2787324344069621</v>
      </c>
      <c r="F6" s="40">
        <f>D6/B6</f>
        <v>1.4441496394409994</v>
      </c>
      <c r="G6" s="6">
        <v>1477136.11</v>
      </c>
      <c r="H6" s="6">
        <v>1160362.74</v>
      </c>
      <c r="I6" s="38">
        <f>H6/G6</f>
        <v>0.78554896339241198</v>
      </c>
      <c r="J6" s="40">
        <f t="shared" ref="J6:J15" si="0">H6/D6</f>
        <v>4.9921816758161386</v>
      </c>
    </row>
    <row r="7" spans="1:10" ht="25.5" x14ac:dyDescent="0.25">
      <c r="A7" s="5" t="s">
        <v>96</v>
      </c>
      <c r="B7" s="33">
        <v>11305.4</v>
      </c>
      <c r="C7" s="6">
        <v>32927.81</v>
      </c>
      <c r="D7" s="6">
        <v>21076</v>
      </c>
      <c r="E7" s="38">
        <f t="shared" ref="E7:E27" si="1">D7/C7</f>
        <v>0.64006686141592783</v>
      </c>
      <c r="F7" s="40">
        <f t="shared" ref="F7:F28" si="2">D7/B7</f>
        <v>1.8642418667185594</v>
      </c>
      <c r="G7" s="6">
        <v>38086.11</v>
      </c>
      <c r="H7" s="6">
        <v>19645.07</v>
      </c>
      <c r="I7" s="38">
        <f t="shared" ref="I7:I9" si="3">H7/G7</f>
        <v>0.51580668122840578</v>
      </c>
      <c r="J7" s="40">
        <f t="shared" si="0"/>
        <v>0.9321061871322831</v>
      </c>
    </row>
    <row r="8" spans="1:10" x14ac:dyDescent="0.25">
      <c r="A8" s="5" t="s">
        <v>97</v>
      </c>
      <c r="B8" s="33">
        <v>22358.47</v>
      </c>
      <c r="C8" s="6">
        <v>49991.75</v>
      </c>
      <c r="D8" s="6">
        <v>34584</v>
      </c>
      <c r="E8" s="38">
        <f t="shared" si="1"/>
        <v>0.69179414603409561</v>
      </c>
      <c r="F8" s="40">
        <f t="shared" si="2"/>
        <v>1.5467963595004488</v>
      </c>
      <c r="G8" s="6">
        <v>56553.93</v>
      </c>
      <c r="H8" s="6">
        <v>41152.89</v>
      </c>
      <c r="I8" s="38">
        <f t="shared" si="3"/>
        <v>0.72767515891468548</v>
      </c>
      <c r="J8" s="40">
        <f t="shared" si="0"/>
        <v>1.1899401457321304</v>
      </c>
    </row>
    <row r="9" spans="1:10" ht="38.25" x14ac:dyDescent="0.25">
      <c r="A9" s="5" t="s">
        <v>98</v>
      </c>
      <c r="B9" s="33">
        <v>33.340000000000003</v>
      </c>
      <c r="C9" s="6">
        <v>7589.88</v>
      </c>
      <c r="D9" s="6">
        <v>3037</v>
      </c>
      <c r="E9" s="38">
        <f t="shared" si="1"/>
        <v>0.40013807859939815</v>
      </c>
      <c r="F9" s="40">
        <f t="shared" si="2"/>
        <v>91.091781643671254</v>
      </c>
      <c r="G9" s="6">
        <v>2198.27</v>
      </c>
      <c r="H9" s="6">
        <v>1594.81</v>
      </c>
      <c r="I9" s="38">
        <f t="shared" si="3"/>
        <v>0.72548413070277984</v>
      </c>
      <c r="J9" s="40">
        <f t="shared" si="0"/>
        <v>0.52512676983865658</v>
      </c>
    </row>
    <row r="10" spans="1:10" ht="38.25" x14ac:dyDescent="0.25">
      <c r="A10" s="5" t="s">
        <v>99</v>
      </c>
      <c r="B10" s="33">
        <v>4550.3599999999997</v>
      </c>
      <c r="C10" s="6">
        <v>19026.189999999999</v>
      </c>
      <c r="D10" s="6">
        <v>12867</v>
      </c>
      <c r="E10" s="38">
        <f>D10/C10</f>
        <v>0.67627833002824012</v>
      </c>
      <c r="F10" s="40">
        <f t="shared" si="2"/>
        <v>2.827688358723266</v>
      </c>
      <c r="G10" s="6">
        <v>24541.84</v>
      </c>
      <c r="H10" s="6">
        <v>14864.19</v>
      </c>
      <c r="I10" s="38">
        <f>H10/G10</f>
        <v>0.60566730122924772</v>
      </c>
      <c r="J10" s="40">
        <f t="shared" si="0"/>
        <v>1.1552179995336909</v>
      </c>
    </row>
    <row r="11" spans="1:10" x14ac:dyDescent="0.25">
      <c r="A11" s="5" t="s">
        <v>100</v>
      </c>
      <c r="B11" s="33">
        <v>12535.89</v>
      </c>
      <c r="C11" s="6">
        <v>19947.91</v>
      </c>
      <c r="D11" s="6">
        <v>11123</v>
      </c>
      <c r="E11" s="38">
        <f t="shared" si="1"/>
        <v>0.55760227512556448</v>
      </c>
      <c r="F11" s="40">
        <f t="shared" si="2"/>
        <v>0.88729240604376713</v>
      </c>
      <c r="G11" s="6">
        <v>25758.77</v>
      </c>
      <c r="H11" s="6">
        <v>13495.66</v>
      </c>
      <c r="I11" s="38">
        <f t="shared" ref="I11:I27" si="4">H11/G11</f>
        <v>0.5239248613190769</v>
      </c>
      <c r="J11" s="40">
        <f t="shared" si="0"/>
        <v>1.2133111570619437</v>
      </c>
    </row>
    <row r="12" spans="1:10" ht="25.5" x14ac:dyDescent="0.25">
      <c r="A12" s="5" t="s">
        <v>101</v>
      </c>
      <c r="B12" s="33">
        <v>3610.94</v>
      </c>
      <c r="C12" s="6">
        <v>9048.9699999999993</v>
      </c>
      <c r="D12" s="6">
        <v>5938</v>
      </c>
      <c r="E12" s="38">
        <f t="shared" si="1"/>
        <v>0.65620728104966652</v>
      </c>
      <c r="F12" s="40">
        <f t="shared" si="2"/>
        <v>1.6444471522650612</v>
      </c>
      <c r="G12" s="6">
        <v>0</v>
      </c>
      <c r="H12" s="6">
        <v>0</v>
      </c>
      <c r="I12" s="38" t="s">
        <v>92</v>
      </c>
      <c r="J12" s="40">
        <f t="shared" si="0"/>
        <v>0</v>
      </c>
    </row>
    <row r="13" spans="1:10" ht="25.5" x14ac:dyDescent="0.25">
      <c r="A13" s="5" t="s">
        <v>102</v>
      </c>
      <c r="B13" s="33">
        <v>6635.67</v>
      </c>
      <c r="C13" s="6">
        <v>16302.56</v>
      </c>
      <c r="D13" s="6">
        <v>11851</v>
      </c>
      <c r="E13" s="38">
        <f t="shared" si="1"/>
        <v>0.72694104484203714</v>
      </c>
      <c r="F13" s="40">
        <f t="shared" si="2"/>
        <v>1.7859537921566322</v>
      </c>
      <c r="G13" s="6">
        <v>24141.13</v>
      </c>
      <c r="H13" s="6">
        <v>14590.85</v>
      </c>
      <c r="I13" s="38">
        <f t="shared" si="4"/>
        <v>0.60439797142884366</v>
      </c>
      <c r="J13" s="40">
        <f t="shared" si="0"/>
        <v>1.2311914606362333</v>
      </c>
    </row>
    <row r="14" spans="1:10" ht="25.5" x14ac:dyDescent="0.25">
      <c r="A14" s="5" t="s">
        <v>103</v>
      </c>
      <c r="B14" s="33">
        <v>18967.3</v>
      </c>
      <c r="C14" s="6">
        <v>47784.03</v>
      </c>
      <c r="D14" s="6">
        <v>11431</v>
      </c>
      <c r="E14" s="38">
        <f t="shared" si="1"/>
        <v>0.239222183645875</v>
      </c>
      <c r="F14" s="40">
        <f t="shared" si="2"/>
        <v>0.60266880367790887</v>
      </c>
      <c r="G14" s="6">
        <v>26470.73</v>
      </c>
      <c r="H14" s="6">
        <v>13826.03</v>
      </c>
      <c r="I14" s="38">
        <f t="shared" si="4"/>
        <v>0.52231389160782493</v>
      </c>
      <c r="J14" s="40">
        <f t="shared" si="0"/>
        <v>1.2095206018721023</v>
      </c>
    </row>
    <row r="15" spans="1:10" ht="25.5" x14ac:dyDescent="0.25">
      <c r="A15" s="5" t="s">
        <v>104</v>
      </c>
      <c r="B15" s="33">
        <v>768.1</v>
      </c>
      <c r="C15" s="6">
        <v>4906.55</v>
      </c>
      <c r="D15" s="6">
        <v>3357</v>
      </c>
      <c r="E15" s="38">
        <f t="shared" si="1"/>
        <v>0.68418746369648731</v>
      </c>
      <c r="F15" s="40">
        <f t="shared" si="2"/>
        <v>4.3705246712667618</v>
      </c>
      <c r="G15" s="6">
        <v>5307.09</v>
      </c>
      <c r="H15" s="6">
        <v>3614.88</v>
      </c>
      <c r="I15" s="38">
        <f t="shared" si="4"/>
        <v>0.68114164259509447</v>
      </c>
      <c r="J15" s="40">
        <f t="shared" si="0"/>
        <v>1.0768185880250223</v>
      </c>
    </row>
    <row r="16" spans="1:10" ht="25.5" x14ac:dyDescent="0.25">
      <c r="A16" s="5" t="s">
        <v>105</v>
      </c>
      <c r="B16" s="33">
        <v>0</v>
      </c>
      <c r="C16" s="6">
        <v>60</v>
      </c>
      <c r="D16" s="6">
        <v>25</v>
      </c>
      <c r="E16" s="38">
        <f t="shared" si="1"/>
        <v>0.41666666666666669</v>
      </c>
      <c r="F16" s="40" t="s">
        <v>92</v>
      </c>
      <c r="G16" s="6">
        <v>30</v>
      </c>
      <c r="H16" s="6">
        <v>0</v>
      </c>
      <c r="I16" s="38">
        <f t="shared" si="4"/>
        <v>0</v>
      </c>
      <c r="J16" s="40" t="s">
        <v>92</v>
      </c>
    </row>
    <row r="17" spans="1:10" ht="38.25" x14ac:dyDescent="0.25">
      <c r="A17" s="5" t="s">
        <v>106</v>
      </c>
      <c r="B17" s="33">
        <v>756.2</v>
      </c>
      <c r="C17" s="6">
        <v>12335.69</v>
      </c>
      <c r="D17" s="6">
        <v>4206</v>
      </c>
      <c r="E17" s="38">
        <f t="shared" si="1"/>
        <v>0.34096187566321784</v>
      </c>
      <c r="F17" s="40">
        <f t="shared" si="2"/>
        <v>5.5620206294631043</v>
      </c>
      <c r="G17" s="6">
        <v>31999.35</v>
      </c>
      <c r="H17" s="6">
        <v>9131.89</v>
      </c>
      <c r="I17" s="38">
        <f t="shared" si="4"/>
        <v>0.28537735922760932</v>
      </c>
      <c r="J17" s="40">
        <f>H17/D17</f>
        <v>2.1711578697099378</v>
      </c>
    </row>
    <row r="18" spans="1:10" ht="25.5" x14ac:dyDescent="0.25">
      <c r="A18" s="5" t="s">
        <v>107</v>
      </c>
      <c r="B18" s="33">
        <v>206.85</v>
      </c>
      <c r="C18" s="6">
        <v>1346.78</v>
      </c>
      <c r="D18" s="6">
        <v>428</v>
      </c>
      <c r="E18" s="38">
        <f t="shared" si="1"/>
        <v>0.31779503705133727</v>
      </c>
      <c r="F18" s="40">
        <f t="shared" si="2"/>
        <v>2.0691322214164853</v>
      </c>
      <c r="G18" s="6">
        <v>7292.67</v>
      </c>
      <c r="H18" s="6">
        <v>0</v>
      </c>
      <c r="I18" s="38">
        <f t="shared" si="4"/>
        <v>0</v>
      </c>
      <c r="J18" s="40">
        <f>H18/D18</f>
        <v>0</v>
      </c>
    </row>
    <row r="19" spans="1:10" ht="25.5" x14ac:dyDescent="0.25">
      <c r="A19" s="5" t="s">
        <v>108</v>
      </c>
      <c r="B19" s="33">
        <v>889.73</v>
      </c>
      <c r="C19" s="6">
        <v>18883.59</v>
      </c>
      <c r="D19" s="6">
        <v>10128</v>
      </c>
      <c r="E19" s="38">
        <f t="shared" si="1"/>
        <v>0.53633869407247248</v>
      </c>
      <c r="F19" s="40">
        <f t="shared" si="2"/>
        <v>11.383228619918402</v>
      </c>
      <c r="G19" s="6">
        <v>49297.46</v>
      </c>
      <c r="H19" s="6">
        <v>4759.76</v>
      </c>
      <c r="I19" s="38">
        <f t="shared" si="4"/>
        <v>9.6551830459419216E-2</v>
      </c>
      <c r="J19" s="40">
        <f>H19/D19</f>
        <v>0.46996050552922591</v>
      </c>
    </row>
    <row r="20" spans="1:10" ht="38.25" x14ac:dyDescent="0.25">
      <c r="A20" s="5" t="s">
        <v>208</v>
      </c>
      <c r="B20" s="33"/>
      <c r="C20" s="6"/>
      <c r="D20" s="6">
        <v>0</v>
      </c>
      <c r="E20" s="38"/>
      <c r="F20" s="40"/>
      <c r="G20" s="6">
        <v>251673.38</v>
      </c>
      <c r="H20" s="6">
        <v>112899.8</v>
      </c>
      <c r="I20" s="38">
        <f t="shared" si="4"/>
        <v>0.44859651028646735</v>
      </c>
      <c r="J20" s="40" t="s">
        <v>92</v>
      </c>
    </row>
    <row r="21" spans="1:10" ht="25.5" x14ac:dyDescent="0.25">
      <c r="A21" s="5" t="s">
        <v>109</v>
      </c>
      <c r="B21" s="33">
        <v>58319.78</v>
      </c>
      <c r="C21" s="6">
        <v>196754.42</v>
      </c>
      <c r="D21" s="6">
        <v>90823</v>
      </c>
      <c r="E21" s="38">
        <f t="shared" si="1"/>
        <v>0.46160589429198079</v>
      </c>
      <c r="F21" s="40">
        <f t="shared" si="2"/>
        <v>1.5573275482177744</v>
      </c>
      <c r="G21" s="6">
        <v>0</v>
      </c>
      <c r="H21" s="6">
        <v>0</v>
      </c>
      <c r="I21" s="38" t="s">
        <v>92</v>
      </c>
      <c r="J21" s="40">
        <f>H21/D21</f>
        <v>0</v>
      </c>
    </row>
    <row r="22" spans="1:10" ht="25.5" x14ac:dyDescent="0.25">
      <c r="A22" s="5" t="s">
        <v>113</v>
      </c>
      <c r="B22" s="33">
        <v>0</v>
      </c>
      <c r="C22" s="6">
        <v>98</v>
      </c>
      <c r="D22" s="6">
        <v>98</v>
      </c>
      <c r="E22" s="38">
        <f t="shared" si="1"/>
        <v>1</v>
      </c>
      <c r="F22" s="40" t="s">
        <v>92</v>
      </c>
      <c r="G22" s="6">
        <v>5312</v>
      </c>
      <c r="H22" s="6">
        <v>0</v>
      </c>
      <c r="I22" s="38">
        <f t="shared" si="4"/>
        <v>0</v>
      </c>
      <c r="J22" s="40" t="s">
        <v>92</v>
      </c>
    </row>
    <row r="23" spans="1:10" ht="25.5" x14ac:dyDescent="0.25">
      <c r="A23" s="5" t="s">
        <v>110</v>
      </c>
      <c r="B23" s="33">
        <v>4033.7</v>
      </c>
      <c r="C23" s="6">
        <v>21443.23</v>
      </c>
      <c r="D23" s="6">
        <v>3289</v>
      </c>
      <c r="E23" s="38">
        <f t="shared" si="1"/>
        <v>0.15338174332878024</v>
      </c>
      <c r="F23" s="40">
        <f t="shared" si="2"/>
        <v>0.81538041996182165</v>
      </c>
      <c r="G23" s="6">
        <v>0</v>
      </c>
      <c r="H23" s="6">
        <v>0</v>
      </c>
      <c r="I23" s="38" t="s">
        <v>92</v>
      </c>
      <c r="J23" s="40">
        <f>H23/D23</f>
        <v>0</v>
      </c>
    </row>
    <row r="24" spans="1:10" ht="25.5" x14ac:dyDescent="0.25">
      <c r="A24" s="5" t="s">
        <v>111</v>
      </c>
      <c r="B24" s="33">
        <v>0</v>
      </c>
      <c r="C24" s="6">
        <v>32629.63</v>
      </c>
      <c r="D24" s="6">
        <v>9692</v>
      </c>
      <c r="E24" s="38">
        <f t="shared" si="1"/>
        <v>0.29703064362053749</v>
      </c>
      <c r="F24" s="40" t="s">
        <v>92</v>
      </c>
      <c r="G24" s="6">
        <v>7528.16</v>
      </c>
      <c r="H24" s="6">
        <v>0</v>
      </c>
      <c r="I24" s="38">
        <f t="shared" si="4"/>
        <v>0</v>
      </c>
      <c r="J24" s="40" t="s">
        <v>92</v>
      </c>
    </row>
    <row r="25" spans="1:10" ht="25.5" x14ac:dyDescent="0.25">
      <c r="A25" s="5" t="s">
        <v>112</v>
      </c>
      <c r="B25" s="33">
        <v>26</v>
      </c>
      <c r="C25" s="6">
        <v>252.6</v>
      </c>
      <c r="D25" s="6">
        <v>77</v>
      </c>
      <c r="E25" s="38">
        <f t="shared" si="1"/>
        <v>0.30482977038796516</v>
      </c>
      <c r="F25" s="40">
        <f t="shared" si="2"/>
        <v>2.9615384615384617</v>
      </c>
      <c r="G25" s="6">
        <v>129</v>
      </c>
      <c r="H25" s="6">
        <v>129</v>
      </c>
      <c r="I25" s="38">
        <f t="shared" si="4"/>
        <v>1</v>
      </c>
      <c r="J25" s="40">
        <f>H25/D25</f>
        <v>1.6753246753246753</v>
      </c>
    </row>
    <row r="26" spans="1:10" ht="25.5" x14ac:dyDescent="0.25">
      <c r="A26" s="5" t="s">
        <v>114</v>
      </c>
      <c r="B26" s="33">
        <v>1630.38</v>
      </c>
      <c r="C26" s="6">
        <v>2139.65</v>
      </c>
      <c r="D26" s="6">
        <v>2038</v>
      </c>
      <c r="E26" s="38">
        <f t="shared" si="1"/>
        <v>0.95249223003762296</v>
      </c>
      <c r="F26" s="40">
        <f t="shared" si="2"/>
        <v>1.2500153338485505</v>
      </c>
      <c r="G26" s="6">
        <v>6085.64</v>
      </c>
      <c r="H26" s="6">
        <v>6010.64</v>
      </c>
      <c r="I26" s="38">
        <f t="shared" si="4"/>
        <v>0.98767590590307675</v>
      </c>
      <c r="J26" s="40">
        <f>H26/D26</f>
        <v>2.9492836113837098</v>
      </c>
    </row>
    <row r="27" spans="1:10" ht="25.5" x14ac:dyDescent="0.25">
      <c r="A27" s="5" t="s">
        <v>93</v>
      </c>
      <c r="B27" s="33">
        <v>48688.11</v>
      </c>
      <c r="C27" s="6">
        <v>167458.41</v>
      </c>
      <c r="D27" s="6">
        <v>106327</v>
      </c>
      <c r="E27" s="38">
        <f t="shared" si="1"/>
        <v>0.63494571577503933</v>
      </c>
      <c r="F27" s="40">
        <f t="shared" si="2"/>
        <v>2.1838391344416532</v>
      </c>
      <c r="G27" s="6">
        <v>202978.7</v>
      </c>
      <c r="H27" s="6">
        <v>122054.07</v>
      </c>
      <c r="I27" s="38">
        <f t="shared" si="4"/>
        <v>0.60131466996290739</v>
      </c>
      <c r="J27" s="40">
        <f>H27/D27</f>
        <v>1.1479122894467069</v>
      </c>
    </row>
    <row r="28" spans="1:10" x14ac:dyDescent="0.25">
      <c r="A28" s="32" t="s">
        <v>84</v>
      </c>
      <c r="B28" s="34">
        <f>B27+B25+B24+B23+B22+B21+B19+B18+B17+B16+B15+B14+B13+B12+B11+B10+B9+B8+B7+B6+B26</f>
        <v>356266.3</v>
      </c>
      <c r="C28" s="34">
        <f>C27+C25+C24+C23+C22+C21+C19+C18+C17+C16+C15+C14+C13+C12+C11+C10+C9+C8+C7+C6+C26</f>
        <v>1494831.3199999998</v>
      </c>
      <c r="D28" s="34">
        <f>D27+D25+D24+D23+D22+D21+D19+D18+D17+D16+D15+D14+D13+D12+D11+D10+D9+D8+D7+D6+D26</f>
        <v>574831</v>
      </c>
      <c r="E28" s="39">
        <f>D28/C28</f>
        <v>0.38454572921311286</v>
      </c>
      <c r="F28" s="41">
        <f t="shared" si="2"/>
        <v>1.6134868776530367</v>
      </c>
      <c r="G28" s="34">
        <f>G27+G25+G24+G23+G22+G21+G19+G18+G17+G16+G15+G14+G13+G12+G11+G10+G9+G8+G7+G6+G26+G20</f>
        <v>2242520.34</v>
      </c>
      <c r="H28" s="34">
        <f>H27+H25+H24+H23+H22+H21+H19+H18+H17+H16+H15+H14+H13+H12+H11+H10+H9+H8+H7+H6+H26+H20</f>
        <v>1538132.28</v>
      </c>
      <c r="I28" s="39">
        <f>H28/G28</f>
        <v>0.68589446105090857</v>
      </c>
      <c r="J28" s="41">
        <f>H28/D28</f>
        <v>2.6757991131306418</v>
      </c>
    </row>
    <row r="30" spans="1:10" x14ac:dyDescent="0.25">
      <c r="G30" s="66"/>
      <c r="H30" s="66"/>
    </row>
  </sheetData>
  <mergeCells count="9">
    <mergeCell ref="G4:H4"/>
    <mergeCell ref="I4:I5"/>
    <mergeCell ref="J4:J5"/>
    <mergeCell ref="A2:J2"/>
    <mergeCell ref="F4:F5"/>
    <mergeCell ref="B4:B5"/>
    <mergeCell ref="A4:A5"/>
    <mergeCell ref="C4:D4"/>
    <mergeCell ref="E4:E5"/>
  </mergeCells>
  <pageMargins left="0.70866141732283472" right="0.11811023622047245" top="0.74803149606299213" bottom="0.35433070866141736" header="0.31496062992125984" footer="0.31496062992125984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93950-E0CE-4A0D-BAFD-9C82069E4527}">
  <dimension ref="A2:J9"/>
  <sheetViews>
    <sheetView workbookViewId="0">
      <selection activeCell="D17" sqref="D17"/>
    </sheetView>
  </sheetViews>
  <sheetFormatPr defaultRowHeight="15" x14ac:dyDescent="0.25"/>
  <cols>
    <col min="1" max="1" width="41" customWidth="1"/>
    <col min="2" max="2" width="14.5703125" hidden="1" customWidth="1"/>
    <col min="3" max="3" width="0" hidden="1" customWidth="1"/>
    <col min="4" max="4" width="17.7109375" customWidth="1"/>
    <col min="5" max="6" width="0" hidden="1" customWidth="1"/>
    <col min="7" max="7" width="15.140625" customWidth="1"/>
    <col min="8" max="8" width="14" customWidth="1"/>
    <col min="9" max="9" width="12.140625" hidden="1" customWidth="1"/>
    <col min="10" max="10" width="17.85546875" hidden="1" customWidth="1"/>
  </cols>
  <sheetData>
    <row r="2" spans="1:10" ht="52.5" customHeight="1" x14ac:dyDescent="0.25">
      <c r="A2" s="106" t="s">
        <v>217</v>
      </c>
      <c r="B2" s="106"/>
      <c r="C2" s="106"/>
      <c r="D2" s="106"/>
      <c r="E2" s="106"/>
      <c r="F2" s="106"/>
      <c r="G2" s="82"/>
      <c r="H2" s="82"/>
      <c r="I2" s="82"/>
      <c r="J2" s="82"/>
    </row>
    <row r="3" spans="1:10" x14ac:dyDescent="0.25">
      <c r="A3" s="35"/>
      <c r="B3" s="36"/>
      <c r="C3" s="35"/>
      <c r="D3" s="35"/>
      <c r="E3" s="35"/>
      <c r="F3" s="37"/>
      <c r="G3" s="35"/>
      <c r="H3" s="35" t="s">
        <v>89</v>
      </c>
      <c r="I3" s="35"/>
      <c r="J3" s="37"/>
    </row>
    <row r="4" spans="1:10" ht="27.75" customHeight="1" x14ac:dyDescent="0.25">
      <c r="A4" s="108" t="s">
        <v>0</v>
      </c>
      <c r="B4" s="98" t="s">
        <v>121</v>
      </c>
      <c r="C4" s="101" t="s">
        <v>215</v>
      </c>
      <c r="D4" s="102"/>
      <c r="E4" s="103" t="s">
        <v>94</v>
      </c>
      <c r="F4" s="103" t="s">
        <v>88</v>
      </c>
      <c r="G4" s="101" t="s">
        <v>216</v>
      </c>
      <c r="H4" s="102"/>
      <c r="I4" s="110" t="s">
        <v>94</v>
      </c>
      <c r="J4" s="112" t="s">
        <v>88</v>
      </c>
    </row>
    <row r="5" spans="1:10" ht="25.5" customHeight="1" x14ac:dyDescent="0.25">
      <c r="A5" s="104"/>
      <c r="B5" s="107"/>
      <c r="C5" s="31" t="s">
        <v>85</v>
      </c>
      <c r="D5" s="43" t="s">
        <v>87</v>
      </c>
      <c r="E5" s="109"/>
      <c r="F5" s="105"/>
      <c r="G5" s="43" t="s">
        <v>85</v>
      </c>
      <c r="H5" s="43" t="s">
        <v>87</v>
      </c>
      <c r="I5" s="111"/>
      <c r="J5" s="113"/>
    </row>
    <row r="6" spans="1:10" ht="28.5" x14ac:dyDescent="0.25">
      <c r="A6" s="74" t="s">
        <v>202</v>
      </c>
      <c r="B6" s="72"/>
      <c r="C6" s="72"/>
      <c r="D6" s="73">
        <f>D7</f>
        <v>-3509.2099999999627</v>
      </c>
      <c r="E6" s="73"/>
      <c r="F6" s="73"/>
      <c r="G6" s="73">
        <f>G7</f>
        <v>126501.34999999963</v>
      </c>
      <c r="H6" s="73">
        <f>H7</f>
        <v>-287061.81000000006</v>
      </c>
      <c r="I6" s="65"/>
      <c r="J6" s="65"/>
    </row>
    <row r="7" spans="1:10" x14ac:dyDescent="0.25">
      <c r="A7" s="63" t="s">
        <v>203</v>
      </c>
      <c r="D7" s="64">
        <f>D8+D9</f>
        <v>-3509.2099999999627</v>
      </c>
      <c r="E7" s="64"/>
      <c r="F7" s="64"/>
      <c r="G7" s="64">
        <f>G8+G9</f>
        <v>126501.34999999963</v>
      </c>
      <c r="H7" s="64">
        <f>H8+H9</f>
        <v>-287061.81000000006</v>
      </c>
      <c r="I7" s="65"/>
      <c r="J7" s="65"/>
    </row>
    <row r="8" spans="1:10" ht="30" customHeight="1" x14ac:dyDescent="0.25">
      <c r="A8" s="62" t="s">
        <v>204</v>
      </c>
      <c r="D8" s="64">
        <v>-829970.89</v>
      </c>
      <c r="E8" s="64"/>
      <c r="F8" s="64"/>
      <c r="G8" s="64">
        <v>-2116018.9900000002</v>
      </c>
      <c r="H8" s="64">
        <v>-1834286.47</v>
      </c>
      <c r="I8" s="65"/>
      <c r="J8" s="65"/>
    </row>
    <row r="9" spans="1:10" ht="25.5" x14ac:dyDescent="0.25">
      <c r="A9" s="62" t="s">
        <v>205</v>
      </c>
      <c r="D9" s="64">
        <v>826461.68</v>
      </c>
      <c r="E9" s="64"/>
      <c r="F9" s="64"/>
      <c r="G9" s="64">
        <v>2242520.34</v>
      </c>
      <c r="H9" s="64">
        <v>1547224.66</v>
      </c>
      <c r="I9" s="65"/>
      <c r="J9" s="65"/>
    </row>
  </sheetData>
  <mergeCells count="9">
    <mergeCell ref="A2:J2"/>
    <mergeCell ref="A4:A5"/>
    <mergeCell ref="B4:B5"/>
    <mergeCell ref="C4:D4"/>
    <mergeCell ref="E4:E5"/>
    <mergeCell ref="F4:F5"/>
    <mergeCell ref="G4:H4"/>
    <mergeCell ref="I4:I5"/>
    <mergeCell ref="J4:J5"/>
  </mergeCells>
  <pageMargins left="0.70866141732283472" right="0" top="0.74803149606299213" bottom="0.74803149606299213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01.07.2021&lt;/string&gt;&#10;  &lt;/DateInfo&gt;&#10;  &lt;Code&gt;SQUERY_ANAL_ISP_BUDG&lt;/Code&gt;&#10;  &lt;ObjectCode&gt;SQUERY_ANAL_ISP_BUDG&lt;/ObjectCode&gt;&#10;  &lt;DocName&gt;Аналитический отчет по исполнению бюджета с произвольной группировкой&lt;/DocName&gt;&#10;  &lt;VariantName&gt;Аналитика_расходы РзПр&lt;/VariantName&gt;&#10;  &lt;VariantLink&gt;39688654&lt;/VariantLink&gt;&#10;  &lt;SvodReportLink xsi:nil=&quot;true&quot; /&gt;&#10;  &lt;ReportLink&gt;19854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D6D11087-BE88-4ABE-A94C-290F1045420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доходы</vt:lpstr>
      <vt:lpstr>расходы_РПР</vt:lpstr>
      <vt:lpstr>расходы МП</vt:lpstr>
      <vt:lpstr>источники</vt:lpstr>
      <vt:lpstr>доходы!Заголовки_для_печати</vt:lpstr>
      <vt:lpstr>расходы_РПР!Заголовки_для_печати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Усманова Наталья Манулловна</dc:creator>
  <cp:lastModifiedBy>Усманова Наталья Манулловна</cp:lastModifiedBy>
  <cp:lastPrinted>2024-10-03T10:05:13Z</cp:lastPrinted>
  <dcterms:created xsi:type="dcterms:W3CDTF">2021-08-09T12:42:00Z</dcterms:created>
  <dcterms:modified xsi:type="dcterms:W3CDTF">2024-10-24T15:15:34Z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бюджета с произвольной группировкой</vt:lpwstr>
  </property>
  <property fmtid="{D5CDD505-2E9C-101B-9397-08002B2CF9AE}" pid="3" name="Название отчета">
    <vt:lpwstr>Аналитика_расходы РзПр(2).xlsx</vt:lpwstr>
  </property>
  <property fmtid="{D5CDD505-2E9C-101B-9397-08002B2CF9AE}" pid="4" name="Версия клиента">
    <vt:lpwstr>21.1.19.8030 (.NET 4.7.2)</vt:lpwstr>
  </property>
  <property fmtid="{D5CDD505-2E9C-101B-9397-08002B2CF9AE}" pid="5" name="Версия базы">
    <vt:lpwstr>21.1.1422.1433681264</vt:lpwstr>
  </property>
  <property fmtid="{D5CDD505-2E9C-101B-9397-08002B2CF9AE}" pid="6" name="Тип сервера">
    <vt:lpwstr>MSSQL</vt:lpwstr>
  </property>
  <property fmtid="{D5CDD505-2E9C-101B-9397-08002B2CF9AE}" pid="7" name="Сервер">
    <vt:lpwstr>s-mf2-blade8\sqlexpress</vt:lpwstr>
  </property>
  <property fmtid="{D5CDD505-2E9C-101B-9397-08002B2CF9AE}" pid="8" name="База">
    <vt:lpwstr>minfin_rayons_2021</vt:lpwstr>
  </property>
  <property fmtid="{D5CDD505-2E9C-101B-9397-08002B2CF9AE}" pid="9" name="Пользователь">
    <vt:lpwstr>usmanova_nm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не используется</vt:lpwstr>
  </property>
</Properties>
</file>