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 tabRatio="450"/>
  </bookViews>
  <sheets>
    <sheet name="прил.1" sheetId="19" r:id="rId1"/>
    <sheet name="прил.8_вед" sheetId="7" r:id="rId2"/>
    <sheet name="прил.9_ФК" sheetId="8" r:id="rId3"/>
  </sheets>
  <definedNames>
    <definedName name="_xlnm._FilterDatabase" localSheetId="1" hidden="1">прил.8_вед!$B$14:$H$401</definedName>
    <definedName name="_xlnm.Print_Titles" localSheetId="1">прил.8_вед!$14:$16</definedName>
    <definedName name="_xlnm.Print_Titles" localSheetId="2">прил.9_ФК!$12:$12</definedName>
  </definedNames>
  <calcPr calcId="125725"/>
</workbook>
</file>

<file path=xl/calcChain.xml><?xml version="1.0" encoding="utf-8"?>
<calcChain xmlns="http://schemas.openxmlformats.org/spreadsheetml/2006/main">
  <c r="E189" i="8"/>
  <c r="N301" i="7"/>
  <c r="N304"/>
  <c r="M267"/>
  <c r="M226"/>
  <c r="M330"/>
  <c r="M354"/>
  <c r="M293"/>
  <c r="M302"/>
  <c r="N302" s="1"/>
  <c r="M303"/>
  <c r="N303" s="1"/>
  <c r="C15" i="19"/>
  <c r="N231" i="7" l="1"/>
  <c r="N232"/>
  <c r="N233"/>
  <c r="M401"/>
  <c r="M222"/>
  <c r="N292"/>
  <c r="E171" i="8" s="1"/>
  <c r="N291" i="7"/>
  <c r="N289" s="1"/>
  <c r="N288" s="1"/>
  <c r="N290"/>
  <c r="E169" i="8" s="1"/>
  <c r="P374" i="7"/>
  <c r="P373" s="1"/>
  <c r="P372" s="1"/>
  <c r="P370"/>
  <c r="P369" s="1"/>
  <c r="P368" s="1"/>
  <c r="P355"/>
  <c r="P353"/>
  <c r="P352" s="1"/>
  <c r="P351" s="1"/>
  <c r="P349"/>
  <c r="P348" s="1"/>
  <c r="P345"/>
  <c r="P344" s="1"/>
  <c r="P343" s="1"/>
  <c r="P341"/>
  <c r="P340"/>
  <c r="P339" s="1"/>
  <c r="P337"/>
  <c r="P336" s="1"/>
  <c r="P335" s="1"/>
  <c r="P331"/>
  <c r="P329"/>
  <c r="P328" s="1"/>
  <c r="P327" s="1"/>
  <c r="P325"/>
  <c r="P324" s="1"/>
  <c r="P319"/>
  <c r="P318"/>
  <c r="P317" s="1"/>
  <c r="P316" s="1"/>
  <c r="P315" s="1"/>
  <c r="P311"/>
  <c r="P310" s="1"/>
  <c r="P309" s="1"/>
  <c r="P307"/>
  <c r="P306" s="1"/>
  <c r="P299"/>
  <c r="P298" s="1"/>
  <c r="P296"/>
  <c r="P295" s="1"/>
  <c r="P287"/>
  <c r="P286" s="1"/>
  <c r="P284"/>
  <c r="P283"/>
  <c r="P281"/>
  <c r="P280" s="1"/>
  <c r="P276"/>
  <c r="P275" s="1"/>
  <c r="P274" s="1"/>
  <c r="P272"/>
  <c r="P271"/>
  <c r="P270" s="1"/>
  <c r="P265"/>
  <c r="P263"/>
  <c r="P261"/>
  <c r="P260" s="1"/>
  <c r="P259" s="1"/>
  <c r="P258" s="1"/>
  <c r="P256"/>
  <c r="P255" s="1"/>
  <c r="P252"/>
  <c r="P250"/>
  <c r="P249" s="1"/>
  <c r="P248" s="1"/>
  <c r="P246"/>
  <c r="P245" s="1"/>
  <c r="P244" s="1"/>
  <c r="P238"/>
  <c r="L254"/>
  <c r="N254" s="1"/>
  <c r="P237"/>
  <c r="P236" s="1"/>
  <c r="P230"/>
  <c r="P227"/>
  <c r="P225"/>
  <c r="P224" s="1"/>
  <c r="P223" s="1"/>
  <c r="P221"/>
  <c r="P219"/>
  <c r="P215"/>
  <c r="P211"/>
  <c r="P210" s="1"/>
  <c r="P209" s="1"/>
  <c r="N215"/>
  <c r="N211"/>
  <c r="N210" s="1"/>
  <c r="N209" s="1"/>
  <c r="P206"/>
  <c r="P205" s="1"/>
  <c r="P204" s="1"/>
  <c r="P203" s="1"/>
  <c r="P199"/>
  <c r="P198" s="1"/>
  <c r="P197" s="1"/>
  <c r="P196" s="1"/>
  <c r="P194"/>
  <c r="P192"/>
  <c r="P190"/>
  <c r="P188"/>
  <c r="P187"/>
  <c r="P186" s="1"/>
  <c r="P185" s="1"/>
  <c r="P183"/>
  <c r="P182" s="1"/>
  <c r="P181" s="1"/>
  <c r="P180" s="1"/>
  <c r="P178"/>
  <c r="P177" s="1"/>
  <c r="P176" s="1"/>
  <c r="P175" s="1"/>
  <c r="P173"/>
  <c r="P172" s="1"/>
  <c r="P171" s="1"/>
  <c r="P169"/>
  <c r="P168" s="1"/>
  <c r="P167" s="1"/>
  <c r="P165"/>
  <c r="P164" s="1"/>
  <c r="P161"/>
  <c r="P160" s="1"/>
  <c r="P159" s="1"/>
  <c r="P157"/>
  <c r="P156" s="1"/>
  <c r="P155" s="1"/>
  <c r="P152"/>
  <c r="P151" s="1"/>
  <c r="P150" s="1"/>
  <c r="P148"/>
  <c r="P147" s="1"/>
  <c r="P146" s="1"/>
  <c r="P140"/>
  <c r="P139" s="1"/>
  <c r="P138" s="1"/>
  <c r="P137" s="1"/>
  <c r="P135"/>
  <c r="P134" s="1"/>
  <c r="P133" s="1"/>
  <c r="P131"/>
  <c r="P130" s="1"/>
  <c r="P122"/>
  <c r="P121" s="1"/>
  <c r="P120" s="1"/>
  <c r="P118"/>
  <c r="P117" s="1"/>
  <c r="P114"/>
  <c r="P113" s="1"/>
  <c r="P112" s="1"/>
  <c r="P108" s="1"/>
  <c r="P110"/>
  <c r="P109" s="1"/>
  <c r="P106"/>
  <c r="P105" s="1"/>
  <c r="P104" s="1"/>
  <c r="P102"/>
  <c r="P100"/>
  <c r="P99"/>
  <c r="P98" s="1"/>
  <c r="P97" s="1"/>
  <c r="P86"/>
  <c r="P71"/>
  <c r="P70" s="1"/>
  <c r="P69" s="1"/>
  <c r="P95"/>
  <c r="P93"/>
  <c r="P91"/>
  <c r="P90" s="1"/>
  <c r="P89" s="1"/>
  <c r="P85"/>
  <c r="P83" s="1"/>
  <c r="P80"/>
  <c r="P79"/>
  <c r="P77"/>
  <c r="P76"/>
  <c r="P74"/>
  <c r="P73"/>
  <c r="P64"/>
  <c r="P63" s="1"/>
  <c r="P62" s="1"/>
  <c r="P60"/>
  <c r="P59"/>
  <c r="P57"/>
  <c r="P55"/>
  <c r="P54" s="1"/>
  <c r="P53" s="1"/>
  <c r="P51"/>
  <c r="P50" s="1"/>
  <c r="P47"/>
  <c r="P46" s="1"/>
  <c r="P44"/>
  <c r="P43" s="1"/>
  <c r="P41"/>
  <c r="P39"/>
  <c r="P38"/>
  <c r="P36"/>
  <c r="P34"/>
  <c r="P32"/>
  <c r="P31" s="1"/>
  <c r="P28"/>
  <c r="P27" s="1"/>
  <c r="P25"/>
  <c r="P21"/>
  <c r="C70" i="19"/>
  <c r="C68"/>
  <c r="C66" s="1"/>
  <c r="C63"/>
  <c r="C59"/>
  <c r="C47" s="1"/>
  <c r="C39" s="1"/>
  <c r="C18"/>
  <c r="P20" i="7" l="1"/>
  <c r="P19" s="1"/>
  <c r="P18" s="1"/>
  <c r="P30"/>
  <c r="E170" i="8"/>
  <c r="C72" i="19"/>
  <c r="E168" i="8"/>
  <c r="P294" i="7"/>
  <c r="P347"/>
  <c r="P323"/>
  <c r="P305"/>
  <c r="P243"/>
  <c r="P163"/>
  <c r="P154"/>
  <c r="P145"/>
  <c r="P129"/>
  <c r="P116"/>
  <c r="P82"/>
  <c r="P17" s="1"/>
  <c r="K401" l="1"/>
  <c r="L288"/>
  <c r="L202"/>
  <c r="N202" s="1"/>
  <c r="E133" i="8" s="1"/>
  <c r="L201" i="7"/>
  <c r="N201" s="1"/>
  <c r="L200"/>
  <c r="N200" s="1"/>
  <c r="E131" i="8" s="1"/>
  <c r="L195" i="7"/>
  <c r="N195" s="1"/>
  <c r="N194" s="1"/>
  <c r="E49" i="8" s="1"/>
  <c r="L193" i="7"/>
  <c r="N193" s="1"/>
  <c r="N192" s="1"/>
  <c r="E48" i="8" s="1"/>
  <c r="L191" i="7"/>
  <c r="N191" s="1"/>
  <c r="N190" s="1"/>
  <c r="E47" i="8" s="1"/>
  <c r="L189" i="7"/>
  <c r="N189" s="1"/>
  <c r="N188" s="1"/>
  <c r="N187" s="1"/>
  <c r="N186" s="1"/>
  <c r="N185" s="1"/>
  <c r="L194"/>
  <c r="L192"/>
  <c r="L190"/>
  <c r="L188"/>
  <c r="E46" i="8" s="1"/>
  <c r="L184" i="7"/>
  <c r="L179"/>
  <c r="L174"/>
  <c r="L170"/>
  <c r="L162"/>
  <c r="N162" s="1"/>
  <c r="N161" s="1"/>
  <c r="N160" s="1"/>
  <c r="N159" s="1"/>
  <c r="L158"/>
  <c r="N158" s="1"/>
  <c r="N157" s="1"/>
  <c r="N156" s="1"/>
  <c r="N155" s="1"/>
  <c r="N154" s="1"/>
  <c r="L161"/>
  <c r="L160" s="1"/>
  <c r="L159" s="1"/>
  <c r="L157"/>
  <c r="L156" s="1"/>
  <c r="L155" s="1"/>
  <c r="L153"/>
  <c r="N153" s="1"/>
  <c r="N152" s="1"/>
  <c r="N151" s="1"/>
  <c r="L149"/>
  <c r="N149" s="1"/>
  <c r="N148" s="1"/>
  <c r="L152"/>
  <c r="L151" s="1"/>
  <c r="L150" s="1"/>
  <c r="L148"/>
  <c r="L147" s="1"/>
  <c r="L146" s="1"/>
  <c r="L107"/>
  <c r="L101"/>
  <c r="N101" s="1"/>
  <c r="N100" s="1"/>
  <c r="L96"/>
  <c r="L94"/>
  <c r="L92"/>
  <c r="L88"/>
  <c r="N88" s="1"/>
  <c r="L87"/>
  <c r="N87" s="1"/>
  <c r="N86" s="1"/>
  <c r="L84"/>
  <c r="N84" s="1"/>
  <c r="L75"/>
  <c r="L72"/>
  <c r="L68"/>
  <c r="N68" s="1"/>
  <c r="L67"/>
  <c r="N67" s="1"/>
  <c r="L65"/>
  <c r="N65" s="1"/>
  <c r="L58"/>
  <c r="L56"/>
  <c r="L48"/>
  <c r="N48" s="1"/>
  <c r="L45"/>
  <c r="N45" s="1"/>
  <c r="N44" s="1"/>
  <c r="L42"/>
  <c r="L40"/>
  <c r="L37"/>
  <c r="L35"/>
  <c r="L33"/>
  <c r="N33" s="1"/>
  <c r="N32" s="1"/>
  <c r="L26"/>
  <c r="J86"/>
  <c r="L44"/>
  <c r="L43" s="1"/>
  <c r="L32"/>
  <c r="L31" s="1"/>
  <c r="L312"/>
  <c r="N312" s="1"/>
  <c r="L321"/>
  <c r="N321" s="1"/>
  <c r="L320"/>
  <c r="N320" s="1"/>
  <c r="L346"/>
  <c r="N346" s="1"/>
  <c r="N345" s="1"/>
  <c r="L342"/>
  <c r="N342" s="1"/>
  <c r="N341" s="1"/>
  <c r="N340" s="1"/>
  <c r="N339" s="1"/>
  <c r="L338"/>
  <c r="L332"/>
  <c r="N332" s="1"/>
  <c r="N331" s="1"/>
  <c r="L345"/>
  <c r="L344" s="1"/>
  <c r="L343" s="1"/>
  <c r="L341"/>
  <c r="L340" s="1"/>
  <c r="L339" s="1"/>
  <c r="L333"/>
  <c r="L331"/>
  <c r="L375"/>
  <c r="L371"/>
  <c r="L356"/>
  <c r="L354"/>
  <c r="N354" s="1"/>
  <c r="L363"/>
  <c r="L360"/>
  <c r="L357"/>
  <c r="L399"/>
  <c r="L395"/>
  <c r="L385"/>
  <c r="L383"/>
  <c r="N383" s="1"/>
  <c r="L389"/>
  <c r="L388" s="1"/>
  <c r="L386"/>
  <c r="L241"/>
  <c r="N241" s="1"/>
  <c r="L240"/>
  <c r="N240" s="1"/>
  <c r="L239"/>
  <c r="N239" s="1"/>
  <c r="L235"/>
  <c r="N235" s="1"/>
  <c r="E151" i="8" s="1"/>
  <c r="L234" i="7"/>
  <c r="N234" s="1"/>
  <c r="L220"/>
  <c r="N220" s="1"/>
  <c r="L215"/>
  <c r="L211"/>
  <c r="L210" s="1"/>
  <c r="L209" s="1"/>
  <c r="L293"/>
  <c r="L282"/>
  <c r="N282" s="1"/>
  <c r="L277"/>
  <c r="N277" s="1"/>
  <c r="N276" s="1"/>
  <c r="N275" s="1"/>
  <c r="L273"/>
  <c r="N273" s="1"/>
  <c r="L268"/>
  <c r="N268" s="1"/>
  <c r="E74" i="8" s="1"/>
  <c r="L266" i="7"/>
  <c r="N266" s="1"/>
  <c r="L262"/>
  <c r="L247"/>
  <c r="L276"/>
  <c r="L275" s="1"/>
  <c r="L274" s="1"/>
  <c r="J264"/>
  <c r="L264" s="1"/>
  <c r="N264" s="1"/>
  <c r="I269"/>
  <c r="J267"/>
  <c r="L267" s="1"/>
  <c r="N267" s="1"/>
  <c r="E73" i="8" s="1"/>
  <c r="J322" i="7"/>
  <c r="J319" s="1"/>
  <c r="J61"/>
  <c r="J60" s="1"/>
  <c r="J59" s="1"/>
  <c r="J49"/>
  <c r="J47" s="1"/>
  <c r="J66"/>
  <c r="J64" s="1"/>
  <c r="I22"/>
  <c r="J24"/>
  <c r="L24" s="1"/>
  <c r="N24" s="1"/>
  <c r="J23"/>
  <c r="L23" s="1"/>
  <c r="N23" s="1"/>
  <c r="N219" l="1"/>
  <c r="E145" i="8"/>
  <c r="L374" i="7"/>
  <c r="L373" s="1"/>
  <c r="L372" s="1"/>
  <c r="N375"/>
  <c r="N374" s="1"/>
  <c r="N373" s="1"/>
  <c r="N372" s="1"/>
  <c r="L337"/>
  <c r="L336" s="1"/>
  <c r="L335" s="1"/>
  <c r="N338"/>
  <c r="N337" s="1"/>
  <c r="N336" s="1"/>
  <c r="L34"/>
  <c r="N35"/>
  <c r="N34" s="1"/>
  <c r="E31" i="8" s="1"/>
  <c r="N43" i="7"/>
  <c r="E43" i="8"/>
  <c r="L55" i="7"/>
  <c r="N56"/>
  <c r="L74"/>
  <c r="L73" s="1"/>
  <c r="N75"/>
  <c r="L91"/>
  <c r="N92"/>
  <c r="N91" s="1"/>
  <c r="N99"/>
  <c r="E17" i="8"/>
  <c r="N147" i="7"/>
  <c r="N146" s="1"/>
  <c r="L169"/>
  <c r="L168" s="1"/>
  <c r="L167" s="1"/>
  <c r="N170"/>
  <c r="N169" s="1"/>
  <c r="N168" s="1"/>
  <c r="N167" s="1"/>
  <c r="L178"/>
  <c r="L177" s="1"/>
  <c r="L176" s="1"/>
  <c r="L175" s="1"/>
  <c r="N179"/>
  <c r="N178" s="1"/>
  <c r="L261"/>
  <c r="L260" s="1"/>
  <c r="N262"/>
  <c r="N261" s="1"/>
  <c r="N274"/>
  <c r="E178" i="8"/>
  <c r="L394" i="7"/>
  <c r="L393" s="1"/>
  <c r="L392" s="1"/>
  <c r="N395"/>
  <c r="N394" s="1"/>
  <c r="N393" s="1"/>
  <c r="N392" s="1"/>
  <c r="L355"/>
  <c r="N356"/>
  <c r="N355" s="1"/>
  <c r="N344"/>
  <c r="N343" s="1"/>
  <c r="E104" i="8"/>
  <c r="N311" i="7"/>
  <c r="N310" s="1"/>
  <c r="N309" s="1"/>
  <c r="E158" i="8"/>
  <c r="L25" i="7"/>
  <c r="N26"/>
  <c r="N25" s="1"/>
  <c r="E21" i="8" s="1"/>
  <c r="L39" i="7"/>
  <c r="L38" s="1"/>
  <c r="N40"/>
  <c r="N39" s="1"/>
  <c r="N85"/>
  <c r="N83" s="1"/>
  <c r="L95"/>
  <c r="N96"/>
  <c r="N263"/>
  <c r="E66" i="8"/>
  <c r="L246" i="7"/>
  <c r="L245" s="1"/>
  <c r="L244" s="1"/>
  <c r="N247"/>
  <c r="N246" s="1"/>
  <c r="N245" s="1"/>
  <c r="E70" i="8"/>
  <c r="E92"/>
  <c r="N272" i="7"/>
  <c r="N271" s="1"/>
  <c r="N270" s="1"/>
  <c r="N281"/>
  <c r="N280" s="1"/>
  <c r="E134" i="8"/>
  <c r="E152"/>
  <c r="N230" i="7"/>
  <c r="L384"/>
  <c r="N385"/>
  <c r="N384" s="1"/>
  <c r="N382" s="1"/>
  <c r="N381" s="1"/>
  <c r="N380" s="1"/>
  <c r="L398"/>
  <c r="L397" s="1"/>
  <c r="L396" s="1"/>
  <c r="N399"/>
  <c r="N398" s="1"/>
  <c r="N397" s="1"/>
  <c r="N396" s="1"/>
  <c r="L370"/>
  <c r="L369" s="1"/>
  <c r="L368" s="1"/>
  <c r="N371"/>
  <c r="N370" s="1"/>
  <c r="N369" s="1"/>
  <c r="N368" s="1"/>
  <c r="N31"/>
  <c r="E30" i="8"/>
  <c r="L36" i="7"/>
  <c r="N37"/>
  <c r="L41"/>
  <c r="N42"/>
  <c r="N41" s="1"/>
  <c r="E39" i="8" s="1"/>
  <c r="L57" i="7"/>
  <c r="N58"/>
  <c r="N57" s="1"/>
  <c r="E60" i="8" s="1"/>
  <c r="L71" i="7"/>
  <c r="L70" s="1"/>
  <c r="N72"/>
  <c r="N71" s="1"/>
  <c r="L93"/>
  <c r="N94"/>
  <c r="N93" s="1"/>
  <c r="E159" i="8" s="1"/>
  <c r="L106" i="7"/>
  <c r="L105" s="1"/>
  <c r="L104" s="1"/>
  <c r="N107"/>
  <c r="N106" s="1"/>
  <c r="N150"/>
  <c r="L173"/>
  <c r="L172" s="1"/>
  <c r="L171" s="1"/>
  <c r="N174"/>
  <c r="N173" s="1"/>
  <c r="N172" s="1"/>
  <c r="N171" s="1"/>
  <c r="L183"/>
  <c r="L182" s="1"/>
  <c r="L181" s="1"/>
  <c r="L180" s="1"/>
  <c r="N184"/>
  <c r="N183" s="1"/>
  <c r="N182" s="1"/>
  <c r="N199"/>
  <c r="N198" s="1"/>
  <c r="N197" s="1"/>
  <c r="N196" s="1"/>
  <c r="E132" i="8"/>
  <c r="L219" i="7"/>
  <c r="N238"/>
  <c r="N237" s="1"/>
  <c r="N236" s="1"/>
  <c r="L359"/>
  <c r="N353"/>
  <c r="N352" s="1"/>
  <c r="N351" s="1"/>
  <c r="E85" i="8"/>
  <c r="L311" i="7"/>
  <c r="L310" s="1"/>
  <c r="L309" s="1"/>
  <c r="L100"/>
  <c r="L99" s="1"/>
  <c r="N293"/>
  <c r="L272"/>
  <c r="L271" s="1"/>
  <c r="L270" s="1"/>
  <c r="L281"/>
  <c r="L280" s="1"/>
  <c r="L199"/>
  <c r="L198" s="1"/>
  <c r="L197" s="1"/>
  <c r="L196" s="1"/>
  <c r="L263"/>
  <c r="L259" s="1"/>
  <c r="L382"/>
  <c r="L381" s="1"/>
  <c r="L380" s="1"/>
  <c r="L353"/>
  <c r="L352" s="1"/>
  <c r="L351" s="1"/>
  <c r="L322"/>
  <c r="N322" s="1"/>
  <c r="N319" s="1"/>
  <c r="L49"/>
  <c r="N49" s="1"/>
  <c r="N47" s="1"/>
  <c r="L61"/>
  <c r="N61" s="1"/>
  <c r="L66"/>
  <c r="L287"/>
  <c r="L286" s="1"/>
  <c r="L187"/>
  <c r="L186" s="1"/>
  <c r="L185" s="1"/>
  <c r="L154"/>
  <c r="L145"/>
  <c r="L90"/>
  <c r="L89" s="1"/>
  <c r="L86"/>
  <c r="L47"/>
  <c r="L69"/>
  <c r="L54"/>
  <c r="L30"/>
  <c r="L319"/>
  <c r="L238"/>
  <c r="L237" s="1"/>
  <c r="L230"/>
  <c r="I401"/>
  <c r="J81"/>
  <c r="L81" s="1"/>
  <c r="J52"/>
  <c r="L52" s="1"/>
  <c r="N52" s="1"/>
  <c r="J269"/>
  <c r="J257"/>
  <c r="L257" s="1"/>
  <c r="N257" s="1"/>
  <c r="J379"/>
  <c r="J350"/>
  <c r="J326"/>
  <c r="J166"/>
  <c r="J132"/>
  <c r="J119"/>
  <c r="J111"/>
  <c r="J78"/>
  <c r="J29"/>
  <c r="J253"/>
  <c r="J285"/>
  <c r="L285" s="1"/>
  <c r="N285" s="1"/>
  <c r="J254"/>
  <c r="E40" i="8" s="1"/>
  <c r="J300" i="7"/>
  <c r="J141"/>
  <c r="L141" s="1"/>
  <c r="J207"/>
  <c r="J398"/>
  <c r="J397" s="1"/>
  <c r="J396" s="1"/>
  <c r="J394"/>
  <c r="J393" s="1"/>
  <c r="J392" s="1"/>
  <c r="J389"/>
  <c r="J388" s="1"/>
  <c r="J386"/>
  <c r="J384"/>
  <c r="J374"/>
  <c r="J373" s="1"/>
  <c r="J372" s="1"/>
  <c r="J370"/>
  <c r="J369" s="1"/>
  <c r="J368" s="1"/>
  <c r="J363"/>
  <c r="J360"/>
  <c r="J357"/>
  <c r="J355"/>
  <c r="J345"/>
  <c r="J344" s="1"/>
  <c r="J343" s="1"/>
  <c r="J341"/>
  <c r="J340" s="1"/>
  <c r="J339" s="1"/>
  <c r="J337"/>
  <c r="J336" s="1"/>
  <c r="J335" s="1"/>
  <c r="J333"/>
  <c r="J331"/>
  <c r="J318"/>
  <c r="J317" s="1"/>
  <c r="J316" s="1"/>
  <c r="J315" s="1"/>
  <c r="J311"/>
  <c r="J310" s="1"/>
  <c r="J309" s="1"/>
  <c r="J308"/>
  <c r="J301"/>
  <c r="J281"/>
  <c r="J280" s="1"/>
  <c r="J276"/>
  <c r="J275" s="1"/>
  <c r="J274" s="1"/>
  <c r="J272"/>
  <c r="J271" s="1"/>
  <c r="J270" s="1"/>
  <c r="J263"/>
  <c r="J261"/>
  <c r="J260" s="1"/>
  <c r="J259" s="1"/>
  <c r="J246"/>
  <c r="J245" s="1"/>
  <c r="J244" s="1"/>
  <c r="J238"/>
  <c r="J237" s="1"/>
  <c r="J230"/>
  <c r="J229"/>
  <c r="J222"/>
  <c r="J219"/>
  <c r="J215"/>
  <c r="J211"/>
  <c r="J210" s="1"/>
  <c r="J209" s="1"/>
  <c r="J199"/>
  <c r="J198" s="1"/>
  <c r="J197" s="1"/>
  <c r="J196" s="1"/>
  <c r="J194"/>
  <c r="J192"/>
  <c r="J190"/>
  <c r="J188"/>
  <c r="J183"/>
  <c r="J182" s="1"/>
  <c r="J181" s="1"/>
  <c r="J180" s="1"/>
  <c r="J178"/>
  <c r="J177" s="1"/>
  <c r="J176" s="1"/>
  <c r="J175" s="1"/>
  <c r="J173"/>
  <c r="J172" s="1"/>
  <c r="J171" s="1"/>
  <c r="J169"/>
  <c r="J168" s="1"/>
  <c r="J167" s="1"/>
  <c r="J161"/>
  <c r="J160" s="1"/>
  <c r="J159" s="1"/>
  <c r="J157"/>
  <c r="J156" s="1"/>
  <c r="J155" s="1"/>
  <c r="J152"/>
  <c r="J151" s="1"/>
  <c r="J150" s="1"/>
  <c r="J148"/>
  <c r="J147" s="1"/>
  <c r="J146" s="1"/>
  <c r="J140"/>
  <c r="J139" s="1"/>
  <c r="J138" s="1"/>
  <c r="J137" s="1"/>
  <c r="J136"/>
  <c r="J128"/>
  <c r="J123"/>
  <c r="J115"/>
  <c r="J106"/>
  <c r="J105" s="1"/>
  <c r="J104" s="1"/>
  <c r="J103"/>
  <c r="J100"/>
  <c r="J99" s="1"/>
  <c r="J95"/>
  <c r="J93"/>
  <c r="J91"/>
  <c r="J85"/>
  <c r="J83" s="1"/>
  <c r="J80"/>
  <c r="J79" s="1"/>
  <c r="J74"/>
  <c r="J73" s="1"/>
  <c r="J71"/>
  <c r="J70" s="1"/>
  <c r="J63"/>
  <c r="J62" s="1"/>
  <c r="J57"/>
  <c r="J55"/>
  <c r="J51"/>
  <c r="J50" s="1"/>
  <c r="J46"/>
  <c r="J44"/>
  <c r="J43" s="1"/>
  <c r="J41"/>
  <c r="J39"/>
  <c r="J38" s="1"/>
  <c r="J36"/>
  <c r="J34"/>
  <c r="J32"/>
  <c r="J31" s="1"/>
  <c r="J25"/>
  <c r="H308"/>
  <c r="H297"/>
  <c r="J297" s="1"/>
  <c r="L297" s="1"/>
  <c r="N297" s="1"/>
  <c r="H103"/>
  <c r="H64"/>
  <c r="H226"/>
  <c r="J226" s="1"/>
  <c r="H229"/>
  <c r="H222"/>
  <c r="H251"/>
  <c r="J251" s="1"/>
  <c r="H136"/>
  <c r="H128"/>
  <c r="H123"/>
  <c r="H115"/>
  <c r="H265"/>
  <c r="E113" i="8" l="1"/>
  <c r="N318" i="7"/>
  <c r="N317" s="1"/>
  <c r="N316" s="1"/>
  <c r="N315" s="1"/>
  <c r="N46"/>
  <c r="E51" i="8"/>
  <c r="N296" i="7"/>
  <c r="N295" s="1"/>
  <c r="E185" i="8"/>
  <c r="L140" i="7"/>
  <c r="N141"/>
  <c r="N140" s="1"/>
  <c r="E56" i="8"/>
  <c r="E55" s="1"/>
  <c r="N256" i="7"/>
  <c r="N255" s="1"/>
  <c r="N51"/>
  <c r="N50" s="1"/>
  <c r="L64"/>
  <c r="N66"/>
  <c r="N64" s="1"/>
  <c r="N181"/>
  <c r="N180" s="1"/>
  <c r="E142" i="8"/>
  <c r="N105" i="7"/>
  <c r="N104" s="1"/>
  <c r="E37" i="8"/>
  <c r="E98"/>
  <c r="N70" i="7"/>
  <c r="E34" i="8"/>
  <c r="N36" i="7"/>
  <c r="N244"/>
  <c r="E181" i="8"/>
  <c r="N95" i="7"/>
  <c r="N90" s="1"/>
  <c r="N89" s="1"/>
  <c r="N82" s="1"/>
  <c r="E161" i="8"/>
  <c r="N38" i="7"/>
  <c r="N30" s="1"/>
  <c r="N260"/>
  <c r="N259" s="1"/>
  <c r="E64" i="8"/>
  <c r="E100"/>
  <c r="N145" i="7"/>
  <c r="E164" i="8"/>
  <c r="N284" i="7"/>
  <c r="N283" s="1"/>
  <c r="L80"/>
  <c r="N81"/>
  <c r="N80" s="1"/>
  <c r="E65" i="8"/>
  <c r="N60" i="7"/>
  <c r="N59" s="1"/>
  <c r="N177"/>
  <c r="N176" s="1"/>
  <c r="N175" s="1"/>
  <c r="E160" i="8"/>
  <c r="E106"/>
  <c r="E105" s="1"/>
  <c r="N74" i="7"/>
  <c r="N73" s="1"/>
  <c r="N55"/>
  <c r="N54" s="1"/>
  <c r="E59" i="8"/>
  <c r="N335" i="7"/>
  <c r="E95" i="8"/>
  <c r="E88"/>
  <c r="N287" i="7"/>
  <c r="N286" s="1"/>
  <c r="E174" i="8"/>
  <c r="L63" i="7"/>
  <c r="L62" s="1"/>
  <c r="L53" s="1"/>
  <c r="J250"/>
  <c r="J249" s="1"/>
  <c r="L251"/>
  <c r="L296"/>
  <c r="L295" s="1"/>
  <c r="J307"/>
  <c r="J306" s="1"/>
  <c r="J305" s="1"/>
  <c r="L308"/>
  <c r="L139"/>
  <c r="L138" s="1"/>
  <c r="L137" s="1"/>
  <c r="J252"/>
  <c r="L253"/>
  <c r="N253" s="1"/>
  <c r="N252" s="1"/>
  <c r="J77"/>
  <c r="J76" s="1"/>
  <c r="L78"/>
  <c r="J118"/>
  <c r="J117" s="1"/>
  <c r="L119"/>
  <c r="J165"/>
  <c r="J164" s="1"/>
  <c r="J163" s="1"/>
  <c r="L166"/>
  <c r="J349"/>
  <c r="J348" s="1"/>
  <c r="L350"/>
  <c r="L256"/>
  <c r="L255" s="1"/>
  <c r="L51"/>
  <c r="L50" s="1"/>
  <c r="L236"/>
  <c r="E163" i="8"/>
  <c r="L318" i="7"/>
  <c r="L317" s="1"/>
  <c r="L316" s="1"/>
  <c r="L315" s="1"/>
  <c r="L46"/>
  <c r="L85"/>
  <c r="L83" s="1"/>
  <c r="L82" s="1"/>
  <c r="L60"/>
  <c r="L59" s="1"/>
  <c r="E62" i="8"/>
  <c r="J102" i="7"/>
  <c r="L103"/>
  <c r="J114"/>
  <c r="J113" s="1"/>
  <c r="J112" s="1"/>
  <c r="L115"/>
  <c r="J127"/>
  <c r="J126" s="1"/>
  <c r="J125" s="1"/>
  <c r="J124" s="1"/>
  <c r="L128"/>
  <c r="J228"/>
  <c r="L229"/>
  <c r="N229" s="1"/>
  <c r="J225"/>
  <c r="J224" s="1"/>
  <c r="J223" s="1"/>
  <c r="L226"/>
  <c r="J122"/>
  <c r="J121" s="1"/>
  <c r="J120" s="1"/>
  <c r="L123"/>
  <c r="J135"/>
  <c r="J134" s="1"/>
  <c r="J133" s="1"/>
  <c r="L136"/>
  <c r="J221"/>
  <c r="J218" s="1"/>
  <c r="L222"/>
  <c r="J206"/>
  <c r="J205" s="1"/>
  <c r="J204" s="1"/>
  <c r="J203" s="1"/>
  <c r="L207"/>
  <c r="J299"/>
  <c r="J298" s="1"/>
  <c r="L300"/>
  <c r="N300" s="1"/>
  <c r="L284"/>
  <c r="L283" s="1"/>
  <c r="J28"/>
  <c r="J27" s="1"/>
  <c r="L29"/>
  <c r="J110"/>
  <c r="J109" s="1"/>
  <c r="L111"/>
  <c r="J131"/>
  <c r="J130" s="1"/>
  <c r="L132"/>
  <c r="J325"/>
  <c r="J324" s="1"/>
  <c r="L326"/>
  <c r="J378"/>
  <c r="J377" s="1"/>
  <c r="L379"/>
  <c r="J265"/>
  <c r="J258" s="1"/>
  <c r="L269"/>
  <c r="N269" s="1"/>
  <c r="L79"/>
  <c r="J116"/>
  <c r="J256"/>
  <c r="J255" s="1"/>
  <c r="J296"/>
  <c r="J295" s="1"/>
  <c r="J294" s="1"/>
  <c r="J236"/>
  <c r="J108"/>
  <c r="E180" i="8"/>
  <c r="E179" s="1"/>
  <c r="J284" i="7"/>
  <c r="J283" s="1"/>
  <c r="J98"/>
  <c r="J97" s="1"/>
  <c r="J154"/>
  <c r="J187"/>
  <c r="J186" s="1"/>
  <c r="J185" s="1"/>
  <c r="J227"/>
  <c r="J359"/>
  <c r="J382"/>
  <c r="J381" s="1"/>
  <c r="J380" s="1"/>
  <c r="J30"/>
  <c r="J54"/>
  <c r="J53" s="1"/>
  <c r="J90"/>
  <c r="J89" s="1"/>
  <c r="J82" s="1"/>
  <c r="J353"/>
  <c r="J352" s="1"/>
  <c r="J145"/>
  <c r="J69"/>
  <c r="E157" i="8"/>
  <c r="E156" s="1"/>
  <c r="E91"/>
  <c r="L206" i="7" l="1"/>
  <c r="L205" s="1"/>
  <c r="L204" s="1"/>
  <c r="L203" s="1"/>
  <c r="N207"/>
  <c r="N206" s="1"/>
  <c r="L135"/>
  <c r="L134" s="1"/>
  <c r="L133" s="1"/>
  <c r="L129" s="1"/>
  <c r="N136"/>
  <c r="N135" s="1"/>
  <c r="N134" s="1"/>
  <c r="N133" s="1"/>
  <c r="L225"/>
  <c r="L224" s="1"/>
  <c r="L223" s="1"/>
  <c r="N226"/>
  <c r="N225" s="1"/>
  <c r="L114"/>
  <c r="L113" s="1"/>
  <c r="L112" s="1"/>
  <c r="L108" s="1"/>
  <c r="N115"/>
  <c r="N114" s="1"/>
  <c r="N113" s="1"/>
  <c r="N112" s="1"/>
  <c r="L349"/>
  <c r="L348" s="1"/>
  <c r="L347" s="1"/>
  <c r="N350"/>
  <c r="N349" s="1"/>
  <c r="N348" s="1"/>
  <c r="N347" s="1"/>
  <c r="L165"/>
  <c r="L164" s="1"/>
  <c r="L163" s="1"/>
  <c r="N166"/>
  <c r="N165" s="1"/>
  <c r="N164" s="1"/>
  <c r="N163" s="1"/>
  <c r="L118"/>
  <c r="L117" s="1"/>
  <c r="N119"/>
  <c r="N118" s="1"/>
  <c r="N117" s="1"/>
  <c r="L77"/>
  <c r="L76" s="1"/>
  <c r="N78"/>
  <c r="N77" s="1"/>
  <c r="L250"/>
  <c r="N251"/>
  <c r="N250" s="1"/>
  <c r="N53"/>
  <c r="L221"/>
  <c r="L218" s="1"/>
  <c r="N222"/>
  <c r="N221" s="1"/>
  <c r="L122"/>
  <c r="L121" s="1"/>
  <c r="L120" s="1"/>
  <c r="N123"/>
  <c r="N122" s="1"/>
  <c r="N121" s="1"/>
  <c r="N120" s="1"/>
  <c r="N116" s="1"/>
  <c r="E154" i="8"/>
  <c r="N227" i="7"/>
  <c r="L127"/>
  <c r="L126" s="1"/>
  <c r="L125" s="1"/>
  <c r="L124" s="1"/>
  <c r="N128"/>
  <c r="L102"/>
  <c r="N103"/>
  <c r="N102" s="1"/>
  <c r="E75" i="8"/>
  <c r="N265" i="7"/>
  <c r="N258" s="1"/>
  <c r="L378"/>
  <c r="L377" s="1"/>
  <c r="L376" s="1"/>
  <c r="N379"/>
  <c r="N378" s="1"/>
  <c r="N377" s="1"/>
  <c r="N376" s="1"/>
  <c r="L325"/>
  <c r="L324" s="1"/>
  <c r="N326"/>
  <c r="N325" s="1"/>
  <c r="N324" s="1"/>
  <c r="L131"/>
  <c r="L130" s="1"/>
  <c r="N132"/>
  <c r="N131" s="1"/>
  <c r="N130" s="1"/>
  <c r="L110"/>
  <c r="L109" s="1"/>
  <c r="N111"/>
  <c r="L28"/>
  <c r="L27" s="1"/>
  <c r="N29"/>
  <c r="N28" s="1"/>
  <c r="N27" s="1"/>
  <c r="E24" i="8" s="1"/>
  <c r="L307" i="7"/>
  <c r="N308"/>
  <c r="N307" s="1"/>
  <c r="N79"/>
  <c r="E173" i="8"/>
  <c r="N63" i="7"/>
  <c r="N62" s="1"/>
  <c r="E78" i="8"/>
  <c r="N139" i="7"/>
  <c r="N138" s="1"/>
  <c r="N137" s="1"/>
  <c r="E110" i="8"/>
  <c r="J376" i="7"/>
  <c r="E35" i="8"/>
  <c r="N69" i="7"/>
  <c r="N299"/>
  <c r="N298" s="1"/>
  <c r="E187" i="8"/>
  <c r="J248" i="7"/>
  <c r="J243" s="1"/>
  <c r="J217"/>
  <c r="J208" s="1"/>
  <c r="E72" i="8"/>
  <c r="E67" s="1"/>
  <c r="L265" i="7"/>
  <c r="L258" s="1"/>
  <c r="L299"/>
  <c r="L298" s="1"/>
  <c r="L294" s="1"/>
  <c r="E186" i="8"/>
  <c r="L227" i="7"/>
  <c r="L217" s="1"/>
  <c r="L208" s="1"/>
  <c r="E153" i="8"/>
  <c r="L228" i="7"/>
  <c r="L98"/>
  <c r="L97" s="1"/>
  <c r="L252"/>
  <c r="L306"/>
  <c r="L305" s="1"/>
  <c r="L249"/>
  <c r="L248" s="1"/>
  <c r="J129"/>
  <c r="J351"/>
  <c r="J347" s="1"/>
  <c r="E162" i="8"/>
  <c r="E130"/>
  <c r="E128" s="1"/>
  <c r="N306" i="7" l="1"/>
  <c r="N305" s="1"/>
  <c r="E33" i="8"/>
  <c r="N110" i="7"/>
  <c r="N109" s="1"/>
  <c r="N108" s="1"/>
  <c r="E54" i="8"/>
  <c r="E53" s="1"/>
  <c r="E52" s="1"/>
  <c r="E18"/>
  <c r="N98" i="7"/>
  <c r="N97" s="1"/>
  <c r="N127"/>
  <c r="N126" s="1"/>
  <c r="N125" s="1"/>
  <c r="N124" s="1"/>
  <c r="P128"/>
  <c r="P127" s="1"/>
  <c r="P126" s="1"/>
  <c r="P125" s="1"/>
  <c r="P124" s="1"/>
  <c r="N218"/>
  <c r="E148" i="8"/>
  <c r="N249" i="7"/>
  <c r="N248" s="1"/>
  <c r="E32" i="8"/>
  <c r="N76" i="7"/>
  <c r="E112" i="8"/>
  <c r="E81"/>
  <c r="N224" i="7"/>
  <c r="N223" s="1"/>
  <c r="E150" i="8"/>
  <c r="N205" i="7"/>
  <c r="N204" s="1"/>
  <c r="N203" s="1"/>
  <c r="E77" i="8"/>
  <c r="N294" i="7"/>
  <c r="N243" s="1"/>
  <c r="L116"/>
  <c r="N129"/>
  <c r="L243"/>
  <c r="E188" i="8"/>
  <c r="E184"/>
  <c r="E136"/>
  <c r="E121"/>
  <c r="E116"/>
  <c r="E14"/>
  <c r="H386" i="7"/>
  <c r="H389"/>
  <c r="H388" s="1"/>
  <c r="H394"/>
  <c r="H393" s="1"/>
  <c r="H392" s="1"/>
  <c r="H398"/>
  <c r="H397" s="1"/>
  <c r="H396" s="1"/>
  <c r="H384"/>
  <c r="H382" s="1"/>
  <c r="H381" s="1"/>
  <c r="H374"/>
  <c r="H373" s="1"/>
  <c r="H372" s="1"/>
  <c r="H370"/>
  <c r="H369" s="1"/>
  <c r="H368" s="1"/>
  <c r="H363"/>
  <c r="H360"/>
  <c r="H357"/>
  <c r="H355"/>
  <c r="H345"/>
  <c r="H341"/>
  <c r="H340" s="1"/>
  <c r="H339" s="1"/>
  <c r="H337"/>
  <c r="H336" s="1"/>
  <c r="H333"/>
  <c r="H331"/>
  <c r="H330"/>
  <c r="H319"/>
  <c r="H311"/>
  <c r="H310" s="1"/>
  <c r="H309" s="1"/>
  <c r="H307"/>
  <c r="H306" s="1"/>
  <c r="H301"/>
  <c r="H296"/>
  <c r="H294" s="1"/>
  <c r="H284"/>
  <c r="H283" s="1"/>
  <c r="H281"/>
  <c r="H280" s="1"/>
  <c r="H276"/>
  <c r="H275" s="1"/>
  <c r="H272"/>
  <c r="H271" s="1"/>
  <c r="H270" s="1"/>
  <c r="H263"/>
  <c r="H261"/>
  <c r="H256"/>
  <c r="H255" s="1"/>
  <c r="H252"/>
  <c r="H250"/>
  <c r="H246"/>
  <c r="H245" s="1"/>
  <c r="H238"/>
  <c r="H237" s="1"/>
  <c r="H230"/>
  <c r="H228"/>
  <c r="H227"/>
  <c r="H225"/>
  <c r="H224" s="1"/>
  <c r="H223" s="1"/>
  <c r="H221"/>
  <c r="E144" i="8" s="1"/>
  <c r="H219" i="7"/>
  <c r="H215"/>
  <c r="H211"/>
  <c r="H210" s="1"/>
  <c r="H209" s="1"/>
  <c r="H206"/>
  <c r="H199"/>
  <c r="H198" s="1"/>
  <c r="H197" s="1"/>
  <c r="H196" s="1"/>
  <c r="H194"/>
  <c r="H192"/>
  <c r="H190"/>
  <c r="H188"/>
  <c r="H183"/>
  <c r="H182" s="1"/>
  <c r="H178"/>
  <c r="H173"/>
  <c r="H172" s="1"/>
  <c r="H171" s="1"/>
  <c r="H169"/>
  <c r="H168" s="1"/>
  <c r="H167" s="1"/>
  <c r="H161"/>
  <c r="H160" s="1"/>
  <c r="H159" s="1"/>
  <c r="H157"/>
  <c r="H156" s="1"/>
  <c r="H155" s="1"/>
  <c r="H152"/>
  <c r="H151" s="1"/>
  <c r="H148"/>
  <c r="H140"/>
  <c r="H135"/>
  <c r="H134" s="1"/>
  <c r="H133" s="1"/>
  <c r="H129" s="1"/>
  <c r="H127"/>
  <c r="H126" s="1"/>
  <c r="H125" s="1"/>
  <c r="H124" s="1"/>
  <c r="H122"/>
  <c r="H121" s="1"/>
  <c r="H120" s="1"/>
  <c r="H116" s="1"/>
  <c r="H114"/>
  <c r="H113" s="1"/>
  <c r="H112" s="1"/>
  <c r="H106"/>
  <c r="H102"/>
  <c r="H100"/>
  <c r="H95"/>
  <c r="H93"/>
  <c r="H91"/>
  <c r="H86"/>
  <c r="H80"/>
  <c r="H77"/>
  <c r="H74"/>
  <c r="H73" s="1"/>
  <c r="H71"/>
  <c r="H57"/>
  <c r="E58" i="8" s="1"/>
  <c r="H55" i="7"/>
  <c r="H51"/>
  <c r="H50" s="1"/>
  <c r="H47"/>
  <c r="H44"/>
  <c r="H41"/>
  <c r="E38" i="8" s="1"/>
  <c r="H39" i="7"/>
  <c r="H36"/>
  <c r="H34"/>
  <c r="H32"/>
  <c r="H28"/>
  <c r="H27" s="1"/>
  <c r="E23" i="8" s="1"/>
  <c r="E22" s="1"/>
  <c r="H25" i="7"/>
  <c r="H22"/>
  <c r="P218" l="1"/>
  <c r="P217" s="1"/>
  <c r="P208" s="1"/>
  <c r="N217"/>
  <c r="N208" s="1"/>
  <c r="E115" i="8"/>
  <c r="H21" i="7"/>
  <c r="H20" s="1"/>
  <c r="H19" s="1"/>
  <c r="J22"/>
  <c r="E183" i="8"/>
  <c r="E182" s="1"/>
  <c r="J330" i="7"/>
  <c r="L330" s="1"/>
  <c r="N330" s="1"/>
  <c r="H260"/>
  <c r="H259" s="1"/>
  <c r="H258" s="1"/>
  <c r="H249"/>
  <c r="H248" s="1"/>
  <c r="E155" i="8"/>
  <c r="H236" i="7"/>
  <c r="H85"/>
  <c r="H83" s="1"/>
  <c r="E149" i="8"/>
  <c r="E143" s="1"/>
  <c r="H181" i="7"/>
  <c r="H180" s="1"/>
  <c r="E141" i="8"/>
  <c r="E140" s="1"/>
  <c r="H79" i="7"/>
  <c r="E172" i="8"/>
  <c r="E166" s="1"/>
  <c r="H76" i="7"/>
  <c r="E111" i="8"/>
  <c r="H274" i="7"/>
  <c r="E177" i="8"/>
  <c r="E176" s="1"/>
  <c r="E175" s="1"/>
  <c r="H139" i="7"/>
  <c r="H138" s="1"/>
  <c r="H137" s="1"/>
  <c r="E109" i="8"/>
  <c r="H318" i="7"/>
  <c r="H317" s="1"/>
  <c r="H316" s="1"/>
  <c r="H315" s="1"/>
  <c r="H344"/>
  <c r="H343" s="1"/>
  <c r="E103" i="8"/>
  <c r="E102" s="1"/>
  <c r="H150" i="7"/>
  <c r="E99" i="8"/>
  <c r="H70" i="7"/>
  <c r="H69" s="1"/>
  <c r="E97" i="8"/>
  <c r="H335" i="7"/>
  <c r="E94" i="8"/>
  <c r="E93" s="1"/>
  <c r="H147" i="7"/>
  <c r="H146" s="1"/>
  <c r="H145" s="1"/>
  <c r="E87" i="8"/>
  <c r="H108" i="7"/>
  <c r="E80" i="8"/>
  <c r="H63" i="7"/>
  <c r="H62" s="1"/>
  <c r="H205"/>
  <c r="H204" s="1"/>
  <c r="H203" s="1"/>
  <c r="E76" i="8"/>
  <c r="H46" i="7"/>
  <c r="E50" i="8"/>
  <c r="H43" i="7"/>
  <c r="E42" i="8"/>
  <c r="E41" s="1"/>
  <c r="H31" i="7"/>
  <c r="E29" i="8"/>
  <c r="H38" i="7"/>
  <c r="H105"/>
  <c r="H104" s="1"/>
  <c r="E36" i="8"/>
  <c r="H177" i="7"/>
  <c r="H176" s="1"/>
  <c r="H175" s="1"/>
  <c r="H244"/>
  <c r="H99"/>
  <c r="H98" s="1"/>
  <c r="H97" s="1"/>
  <c r="E16" i="8"/>
  <c r="H90" i="7"/>
  <c r="H89" s="1"/>
  <c r="H154"/>
  <c r="H54"/>
  <c r="H187"/>
  <c r="H186" s="1"/>
  <c r="H185" s="1"/>
  <c r="H218"/>
  <c r="H217" s="1"/>
  <c r="E45" i="8"/>
  <c r="H305" i="7"/>
  <c r="H353"/>
  <c r="H352" s="1"/>
  <c r="H359"/>
  <c r="H163"/>
  <c r="H329"/>
  <c r="H328" s="1"/>
  <c r="H327" s="1"/>
  <c r="H380"/>
  <c r="H376" s="1"/>
  <c r="N329" l="1"/>
  <c r="N328" s="1"/>
  <c r="N327" s="1"/>
  <c r="N323" s="1"/>
  <c r="E84" i="8"/>
  <c r="E83" s="1"/>
  <c r="E82" s="1"/>
  <c r="L329" i="7"/>
  <c r="L328" s="1"/>
  <c r="L327" s="1"/>
  <c r="L323" s="1"/>
  <c r="J21"/>
  <c r="J20" s="1"/>
  <c r="J19" s="1"/>
  <c r="J18" s="1"/>
  <c r="J17" s="1"/>
  <c r="L22"/>
  <c r="E96" i="8"/>
  <c r="H53" i="7"/>
  <c r="J329"/>
  <c r="J328" s="1"/>
  <c r="J327" s="1"/>
  <c r="E165" i="8"/>
  <c r="E57"/>
  <c r="H243" i="7"/>
  <c r="E28" i="8"/>
  <c r="H208" i="7"/>
  <c r="H82"/>
  <c r="E135" i="8"/>
  <c r="E44"/>
  <c r="E108"/>
  <c r="E107" s="1"/>
  <c r="H323" i="7"/>
  <c r="H30"/>
  <c r="H18" s="1"/>
  <c r="H351"/>
  <c r="H347" s="1"/>
  <c r="L21" l="1"/>
  <c r="N22"/>
  <c r="N21" s="1"/>
  <c r="E79" i="8"/>
  <c r="L20" i="7"/>
  <c r="L19" s="1"/>
  <c r="L18" s="1"/>
  <c r="L17" s="1"/>
  <c r="L401" s="1"/>
  <c r="J323"/>
  <c r="J401" s="1"/>
  <c r="H17"/>
  <c r="H401" s="1"/>
  <c r="E20" i="8" l="1"/>
  <c r="E19" s="1"/>
  <c r="E13" s="1"/>
  <c r="N20" i="7"/>
  <c r="N19" s="1"/>
  <c r="N18" s="1"/>
  <c r="N17" s="1"/>
  <c r="N401" s="1"/>
  <c r="E190" i="8"/>
  <c r="K402" i="7"/>
</calcChain>
</file>

<file path=xl/comments1.xml><?xml version="1.0" encoding="utf-8"?>
<comments xmlns="http://schemas.openxmlformats.org/spreadsheetml/2006/main">
  <authors>
    <author>Автор</author>
  </authors>
  <commentLis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I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I3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M3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M3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<sst xmlns="http://schemas.openxmlformats.org/spreadsheetml/2006/main" count="2499" uniqueCount="582">
  <si>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</si>
  <si>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</si>
  <si>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</si>
  <si>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</si>
  <si>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</si>
  <si>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</si>
  <si>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</si>
  <si>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</si>
  <si>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</si>
  <si>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</si>
  <si>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</si>
  <si>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</si>
  <si>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</si>
  <si>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</si>
  <si>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</si>
  <si>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</si>
  <si>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</si>
  <si>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</si>
  <si>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</si>
  <si>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</si>
  <si>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</si>
  <si>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</si>
  <si>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</si>
  <si>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</si>
  <si>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</si>
  <si>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</si>
  <si>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</si>
  <si>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</si>
  <si>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</si>
  <si>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</si>
  <si>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</si>
  <si>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</si>
  <si>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</si>
  <si>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</si>
  <si>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</si>
  <si>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</si>
  <si>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</si>
  <si>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</si>
  <si>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</si>
  <si>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</si>
  <si>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</si>
  <si>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</si>
  <si>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</si>
  <si>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</si>
  <si>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</si>
  <si>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</si>
  <si>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</si>
  <si>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</si>
  <si>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</si>
  <si>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</si>
  <si>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</si>
  <si>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</si>
  <si>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</si>
  <si>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</si>
  <si>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</si>
  <si>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</si>
  <si>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</si>
  <si>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</si>
  <si>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</si>
  <si>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</si>
  <si>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</si>
  <si>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</si>
  <si>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</si>
  <si>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</si>
  <si>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</si>
  <si>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</si>
  <si>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</si>
  <si>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</si>
  <si>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</si>
  <si>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</si>
  <si>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</si>
  <si>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</si>
  <si>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</si>
  <si>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</si>
  <si>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</si>
  <si>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</si>
  <si>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</si>
  <si>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</si>
  <si>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</si>
  <si>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</si>
  <si>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</si>
  <si>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</si>
  <si>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</si>
  <si>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</si>
  <si>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</si>
  <si>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</si>
  <si>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</si>
  <si>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</si>
  <si>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</si>
  <si>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</si>
  <si>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</si>
  <si>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</si>
  <si>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</si>
  <si>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</si>
  <si>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</si>
  <si>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</si>
  <si>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</si>
  <si>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</si>
  <si>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</si>
  <si>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</si>
  <si>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</si>
  <si>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</si>
  <si>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</si>
  <si>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</si>
  <si>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</si>
  <si>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</si>
  <si>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</si>
  <si>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</si>
  <si>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</si>
  <si>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</si>
  <si>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</si>
  <si>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</si>
  <si>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</si>
  <si>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</si>
  <si>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</si>
  <si>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</si>
  <si>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</si>
  <si>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</si>
  <si>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522 57 54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</si>
  <si>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</si>
  <si>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</si>
  <si>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</si>
  <si>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</si>
  <si>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</si>
  <si>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</si>
  <si>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</si>
  <si>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</si>
  <si>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</si>
  <si>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</si>
  <si>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</si>
  <si>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</si>
  <si>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</si>
  <si>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</si>
  <si>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</si>
  <si>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</si>
  <si>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</si>
  <si>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</si>
  <si>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</si>
  <si>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</si>
  <si>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</si>
  <si>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Амбулаторная помощь</t>
  </si>
  <si>
    <t>471 99 00</t>
  </si>
  <si>
    <t>471 99 02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</si>
  <si>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</si>
  <si>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</si>
  <si>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</si>
  <si>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</si>
  <si>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</si>
  <si>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</si>
  <si>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</si>
  <si>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</si>
  <si>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</si>
  <si>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</si>
  <si>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</si>
  <si>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</si>
  <si>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</si>
  <si>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</si>
  <si>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</si>
  <si>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</si>
  <si>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</si>
  <si>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</si>
  <si>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</si>
  <si>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</si>
  <si>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</si>
  <si>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</si>
  <si>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</si>
  <si>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</si>
  <si>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</si>
  <si>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</si>
  <si>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</si>
  <si>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</si>
  <si>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</si>
  <si>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</si>
  <si>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</si>
  <si>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</si>
  <si>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</si>
  <si>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</si>
  <si>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</si>
  <si>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</si>
  <si>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</si>
  <si>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</si>
  <si>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</si>
  <si>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</si>
  <si>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</si>
  <si>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</si>
  <si>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</si>
  <si>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</si>
  <si>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</si>
  <si>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</si>
  <si>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</si>
  <si>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</si>
  <si>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</si>
  <si>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</si>
  <si>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</si>
  <si>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</si>
  <si>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</si>
  <si>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</si>
  <si>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</si>
  <si>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</si>
  <si>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</si>
  <si>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</si>
  <si>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</si>
  <si>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Поликлиники, амбулатории, диагностические центры</t>
  </si>
  <si>
    <t>471 00 00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</si>
  <si>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</si>
  <si>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</si>
  <si>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</si>
  <si>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</si>
  <si>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</si>
  <si>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</si>
  <si>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</si>
  <si>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</si>
  <si>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</si>
  <si>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</si>
  <si>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</si>
  <si>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</si>
  <si>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</si>
  <si>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</si>
  <si>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</si>
  <si>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</si>
  <si>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</si>
  <si>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</si>
  <si>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</si>
  <si>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</si>
  <si>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</si>
  <si>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</si>
  <si>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</si>
  <si>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</si>
  <si>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</si>
  <si>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</si>
  <si>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</si>
  <si>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</si>
  <si>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</si>
  <si>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</si>
  <si>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</si>
  <si>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</si>
  <si>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</si>
  <si>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</si>
  <si>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</si>
  <si>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</si>
  <si>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</si>
  <si>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</si>
  <si>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Осуществление деятельности по опеке совершеннолетними гражданами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</si>
  <si>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</si>
  <si>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</si>
  <si>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</si>
  <si>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</si>
  <si>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</si>
  <si>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</si>
  <si>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</si>
  <si>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</si>
  <si>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</si>
  <si>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</si>
  <si>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</si>
  <si>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</si>
  <si>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</si>
  <si>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</si>
  <si>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</si>
  <si>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</si>
  <si>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522  00 00</t>
  </si>
  <si>
    <t>Программа "Развитие образования на 2007-2011гг" (поощрение интер.школе)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</si>
  <si>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</si>
  <si>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</si>
  <si>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</si>
  <si>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</si>
  <si>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</si>
  <si>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</si>
  <si>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</si>
  <si>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</si>
  <si>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</si>
  <si>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</si>
  <si>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</si>
  <si>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521 06 00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</si>
  <si>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</si>
  <si>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</si>
  <si>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</si>
  <si>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</si>
  <si>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</si>
  <si>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</si>
  <si>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</si>
  <si>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</si>
  <si>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</si>
  <si>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</si>
  <si>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</si>
  <si>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</si>
  <si>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</si>
  <si>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</si>
  <si>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</si>
  <si>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</si>
  <si>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</si>
  <si>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</si>
  <si>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</si>
  <si>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</si>
  <si>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</si>
  <si>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</si>
  <si>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</si>
  <si>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</si>
  <si>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</si>
  <si>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</si>
  <si>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</si>
  <si>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</si>
  <si>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</si>
  <si>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</si>
  <si>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</si>
  <si>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</si>
  <si>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</si>
  <si>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</si>
  <si>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</si>
  <si>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</si>
  <si>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</si>
  <si>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</si>
  <si>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</si>
  <si>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</si>
  <si>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</si>
  <si>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</si>
  <si>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</si>
  <si>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</si>
  <si>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</si>
  <si>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</si>
  <si>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</si>
  <si>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</si>
  <si>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</si>
  <si>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</si>
  <si>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</si>
  <si>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</si>
  <si>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</si>
  <si>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</si>
  <si>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</si>
  <si>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</si>
  <si>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</si>
  <si>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</si>
  <si>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</si>
  <si>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</si>
  <si>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</si>
  <si>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</si>
  <si>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</si>
  <si>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</si>
  <si>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</si>
  <si>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</si>
  <si>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</si>
  <si>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</si>
  <si>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</si>
  <si>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</si>
  <si>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</si>
  <si>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</si>
  <si>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</si>
  <si>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</si>
  <si>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</si>
  <si>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</si>
  <si>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</si>
  <si>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</si>
  <si>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</si>
  <si>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</si>
  <si>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</si>
  <si>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</si>
  <si>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</si>
  <si>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</si>
  <si>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</si>
  <si>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</si>
  <si>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</si>
  <si>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</si>
  <si>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</si>
  <si>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</si>
  <si>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</si>
  <si>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</si>
  <si>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</si>
  <si>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</si>
  <si>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Областная инвестиционная программа, Строительство физкультурно-оздоровительного комплекса в г. Светлогорске</t>
  </si>
  <si>
    <t>795 09 02</t>
  </si>
  <si>
    <t>Областная инвестиционная программа, Строительство физкультурно-оздоровительного комплекса в г. Светлогорске за счет средств областного бюджета</t>
  </si>
  <si>
    <t>795 09 01</t>
  </si>
  <si>
    <t>МУ "Районный Совет депутатов Светлогорского района"</t>
  </si>
  <si>
    <t>002 12 00</t>
  </si>
  <si>
    <t>Субвенция на обеспечение детей первого-второго годов жизни специальными молочными продуктами питания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</si>
  <si>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</si>
  <si>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</si>
  <si>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</si>
  <si>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</si>
  <si>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Субсидия по направлению "Совершенствование медицинской помощи больным сосудистыми заболеваниями"</t>
  </si>
  <si>
    <t>522 44 10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</si>
  <si>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</si>
  <si>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</si>
  <si>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</si>
  <si>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</si>
  <si>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</si>
  <si>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</si>
  <si>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</si>
  <si>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</si>
  <si>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</si>
  <si>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</si>
  <si>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</si>
  <si>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</si>
  <si>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</si>
  <si>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</si>
  <si>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</si>
  <si>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</si>
  <si>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</si>
  <si>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</si>
  <si>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</si>
  <si>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</si>
  <si>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</si>
  <si>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</si>
  <si>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</si>
  <si>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</si>
  <si>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</si>
  <si>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</si>
  <si>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</si>
  <si>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</si>
  <si>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</si>
  <si>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</si>
  <si>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</si>
  <si>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Условно утвержденные расходы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</si>
  <si>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</si>
  <si>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</si>
  <si>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</si>
  <si>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</si>
  <si>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</si>
  <si>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</si>
  <si>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Мунипальная инвестиционная программа, Строительство детской спортивной площадки в п. Приморье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</si>
  <si>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</si>
  <si>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</si>
  <si>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</si>
  <si>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</si>
  <si>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</si>
  <si>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</si>
  <si>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</si>
  <si>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</si>
  <si>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</si>
  <si>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</si>
  <si>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</si>
  <si>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</si>
  <si>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</si>
  <si>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</si>
  <si>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</si>
  <si>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</si>
  <si>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</si>
  <si>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</si>
  <si>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</si>
  <si>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</si>
  <si>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</si>
  <si>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</si>
  <si>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</si>
  <si>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</si>
  <si>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</si>
  <si>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</si>
  <si>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</si>
  <si>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</si>
  <si>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</si>
  <si>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</si>
  <si>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</si>
  <si>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</si>
  <si>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</si>
  <si>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</si>
  <si>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</si>
  <si>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</si>
  <si>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</si>
  <si>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</si>
  <si>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</si>
  <si>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</si>
  <si>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Реализация государственной политики в области приватизации и управления государ-ственной и муниципальной собственностью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</si>
  <si>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</si>
  <si>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</si>
  <si>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</si>
  <si>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</si>
  <si>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Мероприятия в области коммунального хозяйства _софинансирование расходов на капитальный ремонт дождевого коллектора по ул. Новая</t>
  </si>
  <si>
    <t>351 05 00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</si>
  <si>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</t>
  </si>
  <si>
    <t>795 05 02</t>
  </si>
  <si>
    <t>Бюджетные инвестиции за счет средств г.п. "Город Светлогорск"</t>
  </si>
  <si>
    <t>Областная инвестиционная программа, Строительство Физкультурно-оздоровительного комплекса в г. Светлогорске</t>
  </si>
  <si>
    <t>795 50 02</t>
  </si>
  <si>
    <t>Прочие выплаты подвоз школьников п. Приморье</t>
  </si>
  <si>
    <t xml:space="preserve">11 </t>
  </si>
  <si>
    <t>Центры спортивной подготовки</t>
  </si>
  <si>
    <t>482 00 00</t>
  </si>
  <si>
    <t>482 99 00</t>
  </si>
  <si>
    <t>019</t>
  </si>
  <si>
    <t xml:space="preserve">депутатов Светлогорского района </t>
  </si>
  <si>
    <t>(тыс. рублей)</t>
  </si>
  <si>
    <t>Код бюджетной классификации</t>
  </si>
  <si>
    <t>Виды финансовой помощи</t>
  </si>
  <si>
    <t>1. ДОТАЦИИ</t>
  </si>
  <si>
    <t>356 202 01001 05 0000 151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</si>
  <si>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</si>
  <si>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</si>
  <si>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</si>
  <si>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000  202 03021 04 0000 151</t>
  </si>
  <si>
    <t>Ежемесячное денежное вознаграждение за классное руководство</t>
  </si>
  <si>
    <t>000 202 03022 04 0000 151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</si>
  <si>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</si>
  <si>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</si>
  <si>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</si>
  <si>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</si>
  <si>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</si>
  <si>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отдельных гос. полномочий в сфере социальной поддержки населения в части: руководства и управления в сфере установления функций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</si>
  <si>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</si>
  <si>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</si>
  <si>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</si>
  <si>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356 202 03027 05 0000 151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</si>
  <si>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</si>
  <si>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356 202 03029 05 0000 151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</si>
  <si>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</si>
  <si>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</si>
  <si>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356 202 03999 05 0000 151</t>
  </si>
  <si>
    <t xml:space="preserve"> Целевая программа Калининградской области  "Дети-сироты" на 2007-2011 гг."                               </t>
  </si>
  <si>
    <t>356 202 03002 05 0000 151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</si>
  <si>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</si>
  <si>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</si>
  <si>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</si>
  <si>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</si>
  <si>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</si>
  <si>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</si>
  <si>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</si>
  <si>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</si>
  <si>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</si>
  <si>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</si>
  <si>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</si>
  <si>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</si>
  <si>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</si>
  <si>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</si>
  <si>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</si>
  <si>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</si>
  <si>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</si>
  <si>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</si>
  <si>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</si>
  <si>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</si>
  <si>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</si>
  <si>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</si>
  <si>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</si>
  <si>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</si>
  <si>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</si>
  <si>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</si>
  <si>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</si>
  <si>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</si>
  <si>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</si>
  <si>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</si>
  <si>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 xml:space="preserve">356 202 02087 05 0000 151 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</si>
  <si>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</si>
  <si>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МО "Город Светлогорск"</t>
  </si>
  <si>
    <t>МО "Поселок Донское "</t>
  </si>
  <si>
    <t xml:space="preserve">Прочие субсидии бюджетам муниципальных районов 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</si>
  <si>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</si>
  <si>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</si>
  <si>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</si>
  <si>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356 202 04005 05 0000 151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</si>
  <si>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</si>
  <si>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356 202 04014 05 0000 151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</si>
  <si>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</si>
  <si>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</si>
  <si>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</si>
  <si>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</si>
  <si>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</si>
  <si>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>356 202 03024 05 0000 151</t>
  </si>
  <si>
    <t>356 202 0324 05 0000 151</t>
  </si>
  <si>
    <t>356 202 03003 05 0000 151</t>
  </si>
  <si>
    <t>356 202 03015 05 0000 151</t>
  </si>
  <si>
    <t>изменения на 17.01.11</t>
  </si>
  <si>
    <t>изменения на 31.01.11</t>
  </si>
  <si>
    <t>корректировка</t>
  </si>
  <si>
    <t xml:space="preserve">изменения на 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</si>
  <si>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</si>
  <si>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</si>
  <si>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</si>
  <si>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356 202 01999 05 0000 151</t>
  </si>
  <si>
    <t>Дотация на обеспечение мер по дополнительной поддержке местных бюджетов</t>
  </si>
  <si>
    <t>Прочие межбюджетные трансферты общего характера</t>
  </si>
  <si>
    <t>Межбюджетные трансферты бюджету МО "Город Светлогорск" в соответствии с заключенными соглашениями</t>
  </si>
  <si>
    <t>Межбюджетные трансферты бюджету МО "Поселок Донское" в соответствии с заключенными соглашениями</t>
  </si>
  <si>
    <t>Межбюджетные трансферты бюджетам поселений из бюджета муниципального района в соответствии с заключенными соглашениями</t>
  </si>
  <si>
    <t>Приложение № 1</t>
  </si>
  <si>
    <t xml:space="preserve">от 31 января 2011 г. №  2 </t>
  </si>
  <si>
    <t xml:space="preserve">от 13 декабря 2010 г. №  111 </t>
  </si>
  <si>
    <t xml:space="preserve">Приложение № 2 </t>
  </si>
  <si>
    <t xml:space="preserve">Приложение № 8 </t>
  </si>
  <si>
    <t>от  31 января 2011 года № 2</t>
  </si>
  <si>
    <t>от  13 декабря 2010 года № 111</t>
  </si>
  <si>
    <t>Приложение № 3</t>
  </si>
  <si>
    <t>от 31 января 2011 года № 2</t>
  </si>
  <si>
    <t>от  13 декабря 2011 года № 111</t>
  </si>
  <si>
    <t>Приложение № 9</t>
  </si>
  <si>
    <t>Безвозмездные поступления в  бюджет муниципального образования «Светлогорский район» в 2011 году</t>
  </si>
  <si>
    <t>Межбюджетные трансферты бюджету МО "Поселок Приморье" в соответствии с заключенными соглашениями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</si>
</sst>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shrinkToFit="1"/>
    </xf>
    <xf numFmtId="4" fontId="1" fillId="2" borderId="6" xfId="0" applyNumberFormat="1" applyFont="1" applyFill="1" applyBorder="1" applyAlignment="1" applyProtection="1">
      <alignment horizontal="right" shrinkToFit="1"/>
      <protection locked="0"/>
    </xf>
    <xf numFmtId="0" fontId="1" fillId="2" borderId="3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1" fillId="3" borderId="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2" fillId="0" borderId="9" xfId="0" applyFont="1" applyBorder="1"/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9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49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1" fillId="0" borderId="9" xfId="0" applyFont="1" applyBorder="1"/>
    <xf numFmtId="164" fontId="2" fillId="0" borderId="0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2" fillId="0" borderId="0" xfId="0" applyFont="1" applyBorder="1"/>
    <xf numFmtId="49" fontId="1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0" fontId="2" fillId="5" borderId="0" xfId="0" applyFont="1" applyFill="1" applyBorder="1"/>
    <xf numFmtId="0" fontId="2" fillId="2" borderId="0" xfId="0" applyFont="1" applyFill="1" applyBorder="1" applyAlignment="1">
      <alignment horizontal="left" wrapText="1"/>
    </xf>
    <xf numFmtId="164" fontId="2" fillId="0" borderId="0" xfId="0" applyNumberFormat="1" applyFont="1" applyBorder="1"/>
    <xf numFmtId="0" fontId="2" fillId="4" borderId="0" xfId="0" applyFont="1" applyFill="1" applyBorder="1"/>
    <xf numFmtId="164" fontId="1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center"/>
    </xf>
    <xf numFmtId="49" fontId="2" fillId="5" borderId="0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right" wrapText="1"/>
    </xf>
    <xf numFmtId="0" fontId="2" fillId="4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wrapText="1"/>
    </xf>
    <xf numFmtId="0" fontId="2" fillId="5" borderId="9" xfId="0" applyFont="1" applyFill="1" applyBorder="1"/>
    <xf numFmtId="0" fontId="2" fillId="5" borderId="1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 wrapText="1"/>
    </xf>
    <xf numFmtId="0" fontId="2" fillId="0" borderId="1" xfId="0" applyFont="1" applyFill="1" applyBorder="1" applyAlignment="1">
      <alignment wrapText="1"/>
    </xf>
    <xf numFmtId="4" fontId="2" fillId="5" borderId="1" xfId="0" applyNumberFormat="1" applyFont="1" applyFill="1" applyBorder="1" applyAlignment="1" applyProtection="1">
      <alignment horizontal="right" shrinkToFit="1"/>
      <protection locked="0"/>
    </xf>
    <xf numFmtId="0" fontId="2" fillId="5" borderId="3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shrinkToFit="1"/>
    </xf>
    <xf numFmtId="0" fontId="2" fillId="2" borderId="9" xfId="0" applyFont="1" applyFill="1" applyBorder="1" applyAlignment="1">
      <alignment horizontal="left" wrapText="1"/>
    </xf>
    <xf numFmtId="49" fontId="2" fillId="2" borderId="9" xfId="0" applyNumberFormat="1" applyFont="1" applyFill="1" applyBorder="1" applyAlignment="1">
      <alignment horizontal="center" shrinkToFit="1"/>
    </xf>
    <xf numFmtId="0" fontId="1" fillId="2" borderId="19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4" fontId="1" fillId="2" borderId="20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12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0" borderId="9" xfId="0" applyFont="1" applyFill="1" applyBorder="1" applyAlignment="1">
      <alignment horizontal="left" wrapText="1"/>
    </xf>
    <xf numFmtId="0" fontId="2" fillId="6" borderId="1" xfId="0" applyFont="1" applyFill="1" applyBorder="1"/>
    <xf numFmtId="165" fontId="2" fillId="6" borderId="1" xfId="0" applyNumberFormat="1" applyFont="1" applyFill="1" applyBorder="1"/>
    <xf numFmtId="165" fontId="2" fillId="0" borderId="1" xfId="0" applyNumberFormat="1" applyFont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0" fontId="2" fillId="7" borderId="1" xfId="0" applyFont="1" applyFill="1" applyBorder="1"/>
    <xf numFmtId="0" fontId="2" fillId="8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2" fillId="0" borderId="0" xfId="0" applyNumberFormat="1" applyFont="1"/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0" borderId="0" xfId="0" applyNumberFormat="1" applyFont="1" applyBorder="1"/>
    <xf numFmtId="4" fontId="2" fillId="5" borderId="0" xfId="0" applyNumberFormat="1" applyFont="1" applyFill="1" applyBorder="1"/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/>
    </xf>
    <xf numFmtId="164" fontId="2" fillId="0" borderId="0" xfId="0" applyNumberFormat="1" applyFont="1"/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4" fontId="1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2" fontId="2" fillId="0" borderId="0" xfId="0" applyNumberFormat="1" applyFont="1"/>
    <xf numFmtId="2" fontId="1" fillId="0" borderId="0" xfId="0" applyNumberFormat="1" applyFont="1" applyBorder="1"/>
    <xf numFmtId="2" fontId="2" fillId="5" borderId="0" xfId="0" applyNumberFormat="1" applyFont="1" applyFill="1" applyBorder="1"/>
    <xf numFmtId="2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2" borderId="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11" fillId="2" borderId="24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wrapText="1"/>
    </xf>
    <xf numFmtId="0" fontId="1" fillId="0" borderId="0" xfId="0" applyFont="1" applyBorder="1" applyAlignment="1"/>
    <xf numFmtId="49" fontId="1" fillId="2" borderId="4" xfId="0" applyNumberFormat="1" applyFont="1" applyFill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Alignment="1"/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FF99FF"/>
      <color rgb="FFCC99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72"/>
  <sheetViews>
    <sheetView tabSelected="1" workbookViewId="0">
      <selection activeCell="F16" sqref="F16"/>
    </sheetView>
  </sheetViews>
  <sheetFormatPr defaultRowHeight="15.75"/>
  <cols>
    <col min="1" max="1" width="28.28515625" style="1" customWidth="1"/>
    <col min="2" max="2" width="48.42578125" style="1" customWidth="1"/>
    <col min="3" max="3" width="16.42578125" style="1" customWidth="1"/>
    <col min="4" max="16384" width="9.140625" style="1"/>
  </cols>
  <sheetData>
    <row r="1" spans="1:3">
      <c r="A1" s="147" t="s">
        <v>569</v>
      </c>
      <c r="B1" s="148"/>
      <c r="C1" s="148"/>
    </row>
    <row r="2" spans="1:3">
      <c r="A2" s="147" t="s">
        <v>0</v>
      </c>
      <c r="B2" s="148"/>
      <c r="C2" s="148"/>
    </row>
    <row r="3" spans="1:3">
      <c r="A3" s="147" t="s">
        <v>477</v>
      </c>
      <c r="B3" s="148"/>
      <c r="C3" s="148"/>
    </row>
    <row r="4" spans="1:3">
      <c r="A4" s="147" t="s">
        <v>570</v>
      </c>
      <c r="B4" s="148"/>
      <c r="C4" s="148"/>
    </row>
    <row r="5" spans="1:3">
      <c r="A5" s="147" t="s">
        <v>3</v>
      </c>
      <c r="B5" s="148"/>
      <c r="C5" s="148"/>
    </row>
    <row r="6" spans="1:3">
      <c r="A6" s="147" t="s">
        <v>0</v>
      </c>
      <c r="B6" s="148"/>
      <c r="C6" s="148"/>
    </row>
    <row r="7" spans="1:3">
      <c r="A7" s="147" t="s">
        <v>477</v>
      </c>
      <c r="B7" s="148"/>
      <c r="C7" s="148"/>
    </row>
    <row r="8" spans="1:3">
      <c r="A8" s="147" t="s">
        <v>571</v>
      </c>
      <c r="B8" s="148"/>
      <c r="C8" s="148"/>
    </row>
    <row r="10" spans="1:3" ht="0.75" customHeight="1">
      <c r="A10" s="149"/>
      <c r="B10" s="149"/>
      <c r="C10" s="149"/>
    </row>
    <row r="11" spans="1:3" ht="41.25" customHeight="1">
      <c r="A11" s="150" t="s">
        <v>580</v>
      </c>
      <c r="B11" s="150"/>
      <c r="C11" s="150"/>
    </row>
    <row r="12" spans="1:3" ht="3.75" customHeight="1">
      <c r="A12" s="151"/>
      <c r="B12" s="151"/>
      <c r="C12" s="151"/>
    </row>
    <row r="13" spans="1:3">
      <c r="C13" s="1" t="s">
        <v>478</v>
      </c>
    </row>
    <row r="14" spans="1:3" ht="23.25" customHeight="1">
      <c r="A14" s="115" t="s">
        <v>479</v>
      </c>
      <c r="B14" s="115" t="s">
        <v>480</v>
      </c>
      <c r="C14" s="115" t="s">
        <v>2</v>
      </c>
    </row>
    <row r="15" spans="1:3">
      <c r="A15" s="2"/>
      <c r="B15" s="116" t="s">
        <v>481</v>
      </c>
      <c r="C15" s="117">
        <f>C16+C17</f>
        <v>25178</v>
      </c>
    </row>
    <row r="16" spans="1:3" ht="31.5">
      <c r="A16" s="2" t="s">
        <v>482</v>
      </c>
      <c r="B16" s="118" t="s">
        <v>483</v>
      </c>
      <c r="C16" s="119">
        <v>3763</v>
      </c>
    </row>
    <row r="17" spans="1:5" ht="34.5" customHeight="1">
      <c r="A17" s="2" t="s">
        <v>563</v>
      </c>
      <c r="B17" s="118" t="s">
        <v>564</v>
      </c>
      <c r="C17" s="119">
        <v>21415</v>
      </c>
    </row>
    <row r="18" spans="1:5">
      <c r="A18" s="118"/>
      <c r="B18" s="120" t="s">
        <v>484</v>
      </c>
      <c r="C18" s="121">
        <f>SUM(C19:C38)</f>
        <v>51145.639999999992</v>
      </c>
      <c r="E18" s="122"/>
    </row>
    <row r="19" spans="1:5" ht="141.75">
      <c r="A19" s="118" t="s">
        <v>552</v>
      </c>
      <c r="B19" s="118" t="s">
        <v>485</v>
      </c>
      <c r="C19" s="123">
        <v>37720.800000000003</v>
      </c>
    </row>
    <row r="20" spans="1:5" ht="31.5" hidden="1">
      <c r="A20" s="118" t="s">
        <v>486</v>
      </c>
      <c r="B20" s="118" t="s">
        <v>487</v>
      </c>
      <c r="C20" s="123"/>
    </row>
    <row r="21" spans="1:5" ht="47.25" hidden="1">
      <c r="A21" s="118" t="s">
        <v>488</v>
      </c>
      <c r="B21" s="118" t="s">
        <v>489</v>
      </c>
      <c r="C21" s="123"/>
    </row>
    <row r="22" spans="1:5" ht="47.25" hidden="1">
      <c r="A22" s="118" t="s">
        <v>488</v>
      </c>
      <c r="B22" s="118" t="s">
        <v>490</v>
      </c>
      <c r="C22" s="123"/>
    </row>
    <row r="23" spans="1:5" ht="47.25" hidden="1">
      <c r="A23" s="118" t="s">
        <v>491</v>
      </c>
      <c r="B23" s="118" t="s">
        <v>492</v>
      </c>
      <c r="C23" s="123"/>
    </row>
    <row r="24" spans="1:5" ht="47.25">
      <c r="A24" s="118" t="s">
        <v>552</v>
      </c>
      <c r="B24" s="118" t="s">
        <v>493</v>
      </c>
      <c r="C24" s="123">
        <v>163</v>
      </c>
    </row>
    <row r="25" spans="1:5" ht="63">
      <c r="A25" s="118" t="s">
        <v>553</v>
      </c>
      <c r="B25" s="118" t="s">
        <v>494</v>
      </c>
      <c r="C25" s="123">
        <v>769</v>
      </c>
    </row>
    <row r="26" spans="1:5" ht="78.75">
      <c r="A26" s="118" t="s">
        <v>553</v>
      </c>
      <c r="B26" s="124" t="s">
        <v>495</v>
      </c>
      <c r="C26" s="123">
        <v>3073</v>
      </c>
    </row>
    <row r="27" spans="1:5" ht="31.5">
      <c r="A27" s="118" t="s">
        <v>552</v>
      </c>
      <c r="B27" s="118" t="s">
        <v>496</v>
      </c>
      <c r="C27" s="123">
        <v>346.59</v>
      </c>
    </row>
    <row r="28" spans="1:5" ht="47.25">
      <c r="A28" s="118" t="s">
        <v>552</v>
      </c>
      <c r="B28" s="118" t="s">
        <v>497</v>
      </c>
      <c r="C28" s="123">
        <v>555.92999999999995</v>
      </c>
    </row>
    <row r="29" spans="1:5" ht="110.25">
      <c r="A29" s="118" t="s">
        <v>498</v>
      </c>
      <c r="B29" s="118" t="s">
        <v>499</v>
      </c>
      <c r="C29" s="123">
        <v>3433.02</v>
      </c>
    </row>
    <row r="30" spans="1:5" ht="78.75">
      <c r="A30" s="118" t="s">
        <v>500</v>
      </c>
      <c r="B30" s="118" t="s">
        <v>501</v>
      </c>
      <c r="C30" s="123">
        <v>2665</v>
      </c>
    </row>
    <row r="31" spans="1:5" ht="31.5">
      <c r="A31" s="118" t="s">
        <v>554</v>
      </c>
      <c r="B31" s="118" t="s">
        <v>502</v>
      </c>
      <c r="C31" s="123">
        <v>674.2</v>
      </c>
    </row>
    <row r="32" spans="1:5" ht="47.25">
      <c r="A32" s="118" t="s">
        <v>555</v>
      </c>
      <c r="B32" s="118" t="s">
        <v>4</v>
      </c>
      <c r="C32" s="123">
        <v>521.9</v>
      </c>
    </row>
    <row r="33" spans="1:3" ht="31.5">
      <c r="A33" s="125" t="s">
        <v>503</v>
      </c>
      <c r="B33" s="118" t="s">
        <v>504</v>
      </c>
      <c r="C33" s="123">
        <v>990</v>
      </c>
    </row>
    <row r="34" spans="1:3" ht="31.5">
      <c r="A34" s="118" t="s">
        <v>505</v>
      </c>
      <c r="B34" s="118" t="s">
        <v>506</v>
      </c>
      <c r="C34" s="123">
        <v>175.7</v>
      </c>
    </row>
    <row r="35" spans="1:3" ht="78.75">
      <c r="A35" s="118" t="s">
        <v>503</v>
      </c>
      <c r="B35" s="118" t="s">
        <v>507</v>
      </c>
      <c r="C35" s="123">
        <v>57.5</v>
      </c>
    </row>
    <row r="36" spans="1:3" hidden="1">
      <c r="A36" s="118"/>
      <c r="B36" s="118"/>
      <c r="C36" s="123"/>
    </row>
    <row r="37" spans="1:3" ht="47.25" hidden="1">
      <c r="A37" s="118" t="s">
        <v>508</v>
      </c>
      <c r="B37" s="118" t="s">
        <v>509</v>
      </c>
      <c r="C37" s="119"/>
    </row>
    <row r="38" spans="1:3" ht="47.25" hidden="1">
      <c r="A38" s="118" t="s">
        <v>508</v>
      </c>
      <c r="B38" s="118" t="s">
        <v>510</v>
      </c>
      <c r="C38" s="119"/>
    </row>
    <row r="39" spans="1:3">
      <c r="A39" s="118"/>
      <c r="B39" s="120" t="s">
        <v>511</v>
      </c>
      <c r="C39" s="117">
        <f>C47</f>
        <v>1550</v>
      </c>
    </row>
    <row r="40" spans="1:3" ht="63">
      <c r="A40" s="118" t="s">
        <v>512</v>
      </c>
      <c r="B40" s="118" t="s">
        <v>513</v>
      </c>
      <c r="C40" s="119"/>
    </row>
    <row r="41" spans="1:3" ht="47.25" hidden="1">
      <c r="A41" s="118" t="s">
        <v>514</v>
      </c>
      <c r="B41" s="118" t="s">
        <v>515</v>
      </c>
      <c r="C41" s="119"/>
    </row>
    <row r="42" spans="1:3" ht="63" hidden="1">
      <c r="A42" s="118" t="s">
        <v>514</v>
      </c>
      <c r="B42" s="118" t="s">
        <v>516</v>
      </c>
      <c r="C42" s="119"/>
    </row>
    <row r="43" spans="1:3" ht="31.5" hidden="1">
      <c r="A43" s="118" t="s">
        <v>517</v>
      </c>
      <c r="B43" s="118" t="s">
        <v>518</v>
      </c>
      <c r="C43" s="119"/>
    </row>
    <row r="44" spans="1:3" ht="31.5" hidden="1">
      <c r="A44" s="118" t="s">
        <v>519</v>
      </c>
      <c r="B44" s="118" t="s">
        <v>520</v>
      </c>
      <c r="C44" s="119"/>
    </row>
    <row r="45" spans="1:3" hidden="1">
      <c r="A45" s="118" t="s">
        <v>519</v>
      </c>
      <c r="B45" s="118" t="s">
        <v>521</v>
      </c>
      <c r="C45" s="119"/>
    </row>
    <row r="46" spans="1:3" ht="47.25" hidden="1">
      <c r="A46" s="118" t="s">
        <v>519</v>
      </c>
      <c r="B46" s="118" t="s">
        <v>522</v>
      </c>
      <c r="C46" s="119"/>
    </row>
    <row r="47" spans="1:3">
      <c r="A47" s="118"/>
      <c r="B47" s="126" t="s">
        <v>523</v>
      </c>
      <c r="C47" s="127">
        <f>C59</f>
        <v>1550</v>
      </c>
    </row>
    <row r="48" spans="1:3" ht="63" hidden="1">
      <c r="A48" s="118" t="s">
        <v>524</v>
      </c>
      <c r="B48" s="118" t="s">
        <v>525</v>
      </c>
      <c r="C48" s="128"/>
    </row>
    <row r="49" spans="1:3" ht="47.25" hidden="1">
      <c r="A49" s="118" t="s">
        <v>524</v>
      </c>
      <c r="B49" s="118" t="s">
        <v>526</v>
      </c>
      <c r="C49" s="128"/>
    </row>
    <row r="50" spans="1:3" ht="47.25" hidden="1">
      <c r="A50" s="118" t="s">
        <v>524</v>
      </c>
      <c r="B50" s="118" t="s">
        <v>527</v>
      </c>
      <c r="C50" s="128"/>
    </row>
    <row r="51" spans="1:3" ht="47.25" hidden="1">
      <c r="A51" s="118" t="s">
        <v>524</v>
      </c>
      <c r="B51" s="118" t="s">
        <v>528</v>
      </c>
      <c r="C51" s="128"/>
    </row>
    <row r="52" spans="1:3" ht="110.25" hidden="1">
      <c r="A52" s="118" t="s">
        <v>524</v>
      </c>
      <c r="B52" s="118" t="s">
        <v>529</v>
      </c>
      <c r="C52" s="128"/>
    </row>
    <row r="53" spans="1:3" ht="110.25" hidden="1">
      <c r="A53" s="118" t="s">
        <v>524</v>
      </c>
      <c r="B53" s="118" t="s">
        <v>530</v>
      </c>
      <c r="C53" s="128"/>
    </row>
    <row r="54" spans="1:3" ht="78.75" hidden="1">
      <c r="A54" s="118" t="s">
        <v>524</v>
      </c>
      <c r="B54" s="118" t="s">
        <v>531</v>
      </c>
      <c r="C54" s="128"/>
    </row>
    <row r="55" spans="1:3" ht="47.25" hidden="1">
      <c r="A55" s="118"/>
      <c r="B55" s="118" t="s">
        <v>532</v>
      </c>
      <c r="C55" s="128"/>
    </row>
    <row r="56" spans="1:3" ht="63" hidden="1">
      <c r="A56" s="118" t="s">
        <v>524</v>
      </c>
      <c r="B56" s="118" t="s">
        <v>533</v>
      </c>
      <c r="C56" s="128"/>
    </row>
    <row r="57" spans="1:3" ht="47.25" hidden="1">
      <c r="A57" s="118" t="s">
        <v>524</v>
      </c>
      <c r="B57" s="118" t="s">
        <v>534</v>
      </c>
      <c r="C57" s="128"/>
    </row>
    <row r="58" spans="1:3" ht="63" hidden="1">
      <c r="A58" s="118" t="s">
        <v>524</v>
      </c>
      <c r="B58" s="118" t="s">
        <v>535</v>
      </c>
      <c r="C58" s="128"/>
    </row>
    <row r="59" spans="1:3" ht="63">
      <c r="A59" s="129" t="s">
        <v>536</v>
      </c>
      <c r="B59" s="3" t="s">
        <v>537</v>
      </c>
      <c r="C59" s="130">
        <f>C60+C61+C62</f>
        <v>1550</v>
      </c>
    </row>
    <row r="60" spans="1:3">
      <c r="A60" s="129"/>
      <c r="B60" s="3" t="s">
        <v>538</v>
      </c>
      <c r="C60" s="131">
        <v>1109</v>
      </c>
    </row>
    <row r="61" spans="1:3">
      <c r="A61" s="129"/>
      <c r="B61" s="3" t="s">
        <v>539</v>
      </c>
      <c r="C61" s="131">
        <v>353</v>
      </c>
    </row>
    <row r="62" spans="1:3">
      <c r="A62" s="129"/>
      <c r="B62" s="3" t="s">
        <v>5</v>
      </c>
      <c r="C62" s="131">
        <v>88</v>
      </c>
    </row>
    <row r="63" spans="1:3" ht="31.5" hidden="1">
      <c r="A63" s="129" t="s">
        <v>524</v>
      </c>
      <c r="B63" s="3" t="s">
        <v>540</v>
      </c>
      <c r="C63" s="130">
        <f>C64</f>
        <v>0</v>
      </c>
    </row>
    <row r="64" spans="1:3" ht="63" hidden="1">
      <c r="A64" s="129"/>
      <c r="B64" s="132" t="s">
        <v>541</v>
      </c>
      <c r="C64" s="131"/>
    </row>
    <row r="65" spans="1:3" ht="63" hidden="1">
      <c r="A65" s="129"/>
      <c r="B65" s="133" t="s">
        <v>542</v>
      </c>
      <c r="C65" s="128"/>
    </row>
    <row r="66" spans="1:3">
      <c r="A66" s="129"/>
      <c r="B66" s="134" t="s">
        <v>543</v>
      </c>
      <c r="C66" s="130">
        <f>C67+C68</f>
        <v>16460.87</v>
      </c>
    </row>
    <row r="67" spans="1:3" ht="105">
      <c r="A67" s="129" t="s">
        <v>544</v>
      </c>
      <c r="B67" s="97" t="s">
        <v>545</v>
      </c>
      <c r="C67" s="128">
        <v>355.92</v>
      </c>
    </row>
    <row r="68" spans="1:3" ht="75">
      <c r="A68" s="129" t="s">
        <v>546</v>
      </c>
      <c r="B68" s="135" t="s">
        <v>547</v>
      </c>
      <c r="C68" s="128">
        <f>C69+C70+C71</f>
        <v>16104.95</v>
      </c>
    </row>
    <row r="69" spans="1:3" hidden="1">
      <c r="A69" s="118"/>
      <c r="B69" s="118" t="s">
        <v>548</v>
      </c>
      <c r="C69" s="128">
        <v>10109.950000000001</v>
      </c>
    </row>
    <row r="70" spans="1:3" hidden="1">
      <c r="A70" s="118"/>
      <c r="B70" s="118" t="s">
        <v>549</v>
      </c>
      <c r="C70" s="128">
        <f>5650</f>
        <v>5650</v>
      </c>
    </row>
    <row r="71" spans="1:3" hidden="1">
      <c r="A71" s="118"/>
      <c r="B71" s="118" t="s">
        <v>550</v>
      </c>
      <c r="C71" s="128">
        <v>345</v>
      </c>
    </row>
    <row r="72" spans="1:3">
      <c r="A72" s="146" t="s">
        <v>551</v>
      </c>
      <c r="B72" s="146"/>
      <c r="C72" s="121">
        <f>C18+C15+C66+C39</f>
        <v>94334.50999999998</v>
      </c>
    </row>
  </sheetData>
  <mergeCells count="12">
    <mergeCell ref="A1:C1"/>
    <mergeCell ref="A2:C2"/>
    <mergeCell ref="A3:C3"/>
    <mergeCell ref="A4:C4"/>
    <mergeCell ref="A12:C12"/>
    <mergeCell ref="A72:B72"/>
    <mergeCell ref="A5:C5"/>
    <mergeCell ref="A6:C6"/>
    <mergeCell ref="A7:C7"/>
    <mergeCell ref="A8:C8"/>
    <mergeCell ref="A10:C10"/>
    <mergeCell ref="A11:C11"/>
  </mergeCells>
  <pageMargins left="0.51" right="0.38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P890"/>
  <sheetViews>
    <sheetView workbookViewId="0">
      <selection activeCell="N11" sqref="N11"/>
    </sheetView>
  </sheetViews>
  <sheetFormatPr defaultRowHeight="15.75"/>
  <cols>
    <col min="1" max="1" width="0.28515625" style="1" customWidth="1"/>
    <col min="2" max="2" width="49.5703125" style="8" customWidth="1"/>
    <col min="3" max="3" width="6.42578125" style="1" customWidth="1"/>
    <col min="4" max="4" width="4.7109375" style="1" customWidth="1"/>
    <col min="5" max="5" width="5.5703125" style="1" customWidth="1"/>
    <col min="6" max="6" width="10.5703125" style="1" customWidth="1"/>
    <col min="7" max="7" width="8.5703125" style="1" customWidth="1"/>
    <col min="8" max="8" width="13.85546875" style="1" hidden="1" customWidth="1"/>
    <col min="9" max="9" width="13.28515625" style="1" hidden="1" customWidth="1"/>
    <col min="10" max="10" width="13.28515625" style="106" hidden="1" customWidth="1"/>
    <col min="11" max="11" width="13" style="1" hidden="1" customWidth="1"/>
    <col min="12" max="12" width="13" style="106" hidden="1" customWidth="1"/>
    <col min="13" max="13" width="13.85546875" style="140" hidden="1" customWidth="1"/>
    <col min="14" max="14" width="16.42578125" style="1" customWidth="1"/>
    <col min="15" max="15" width="12" style="1" hidden="1" customWidth="1"/>
    <col min="16" max="16" width="15.28515625" style="1" hidden="1" customWidth="1"/>
    <col min="17" max="16384" width="9.140625" style="1"/>
  </cols>
  <sheetData>
    <row r="1" spans="2:16">
      <c r="B1" s="172" t="s">
        <v>572</v>
      </c>
      <c r="C1" s="172"/>
      <c r="D1" s="172"/>
      <c r="E1" s="172"/>
      <c r="F1" s="172"/>
      <c r="G1" s="172"/>
      <c r="H1" s="172"/>
      <c r="I1" s="172"/>
      <c r="J1" s="172"/>
      <c r="K1" s="173"/>
      <c r="L1" s="173"/>
      <c r="M1" s="174"/>
      <c r="N1" s="174"/>
    </row>
    <row r="2" spans="2:16">
      <c r="B2" s="172" t="s">
        <v>0</v>
      </c>
      <c r="C2" s="172"/>
      <c r="D2" s="172"/>
      <c r="E2" s="172"/>
      <c r="F2" s="172"/>
      <c r="G2" s="172"/>
      <c r="H2" s="172"/>
      <c r="I2" s="172"/>
      <c r="J2" s="172"/>
      <c r="K2" s="173"/>
      <c r="L2" s="173"/>
      <c r="M2" s="174"/>
      <c r="N2" s="174"/>
    </row>
    <row r="3" spans="2:16">
      <c r="B3" s="172" t="s">
        <v>310</v>
      </c>
      <c r="C3" s="172"/>
      <c r="D3" s="172"/>
      <c r="E3" s="172"/>
      <c r="F3" s="172"/>
      <c r="G3" s="172"/>
      <c r="H3" s="172"/>
      <c r="I3" s="172"/>
      <c r="J3" s="172"/>
      <c r="K3" s="173"/>
      <c r="L3" s="173"/>
      <c r="M3" s="174"/>
      <c r="N3" s="174"/>
    </row>
    <row r="4" spans="2:16">
      <c r="B4" s="172" t="s">
        <v>574</v>
      </c>
      <c r="C4" s="172"/>
      <c r="D4" s="172"/>
      <c r="E4" s="172"/>
      <c r="F4" s="172"/>
      <c r="G4" s="172"/>
      <c r="H4" s="172"/>
      <c r="I4" s="172"/>
      <c r="J4" s="172"/>
      <c r="K4" s="173"/>
      <c r="L4" s="173"/>
      <c r="M4" s="174"/>
      <c r="N4" s="174"/>
    </row>
    <row r="5" spans="2:16" ht="17.25" customHeight="1">
      <c r="B5" s="172" t="s">
        <v>573</v>
      </c>
      <c r="C5" s="172"/>
      <c r="D5" s="172"/>
      <c r="E5" s="172"/>
      <c r="F5" s="172"/>
      <c r="G5" s="172"/>
      <c r="H5" s="172"/>
      <c r="I5" s="172"/>
      <c r="J5" s="172"/>
      <c r="K5" s="173"/>
      <c r="L5" s="173"/>
      <c r="M5" s="174"/>
      <c r="N5" s="174"/>
    </row>
    <row r="6" spans="2:16" ht="17.25" customHeight="1">
      <c r="B6" s="172" t="s">
        <v>0</v>
      </c>
      <c r="C6" s="172"/>
      <c r="D6" s="172"/>
      <c r="E6" s="172"/>
      <c r="F6" s="172"/>
      <c r="G6" s="172"/>
      <c r="H6" s="172"/>
      <c r="I6" s="172"/>
      <c r="J6" s="172"/>
      <c r="K6" s="173"/>
      <c r="L6" s="173"/>
      <c r="M6" s="174"/>
      <c r="N6" s="174"/>
    </row>
    <row r="7" spans="2:16" ht="17.25" customHeight="1">
      <c r="B7" s="172" t="s">
        <v>310</v>
      </c>
      <c r="C7" s="172"/>
      <c r="D7" s="172"/>
      <c r="E7" s="172"/>
      <c r="F7" s="172"/>
      <c r="G7" s="172"/>
      <c r="H7" s="172"/>
      <c r="I7" s="172"/>
      <c r="J7" s="172"/>
      <c r="K7" s="173"/>
      <c r="L7" s="173"/>
      <c r="M7" s="174"/>
      <c r="N7" s="174"/>
    </row>
    <row r="8" spans="2:16" ht="17.25" customHeight="1">
      <c r="B8" s="172" t="s">
        <v>575</v>
      </c>
      <c r="C8" s="172"/>
      <c r="D8" s="172"/>
      <c r="E8" s="172"/>
      <c r="F8" s="172"/>
      <c r="G8" s="172"/>
      <c r="H8" s="172"/>
      <c r="I8" s="172"/>
      <c r="J8" s="172"/>
      <c r="K8" s="173"/>
      <c r="L8" s="173"/>
      <c r="M8" s="174"/>
      <c r="N8" s="174"/>
    </row>
    <row r="9" spans="2:16" ht="0.75" customHeight="1"/>
    <row r="10" spans="2:16" ht="18.75">
      <c r="B10" s="150" t="s">
        <v>455</v>
      </c>
      <c r="C10" s="150"/>
      <c r="D10" s="150"/>
      <c r="E10" s="150"/>
      <c r="F10" s="150"/>
      <c r="G10" s="150"/>
      <c r="H10" s="150"/>
    </row>
    <row r="11" spans="2:16" ht="15.75" customHeight="1">
      <c r="B11" s="150" t="s">
        <v>456</v>
      </c>
      <c r="C11" s="150"/>
      <c r="D11" s="150"/>
      <c r="E11" s="150"/>
      <c r="F11" s="150"/>
      <c r="G11" s="150"/>
      <c r="H11" s="150"/>
    </row>
    <row r="12" spans="2:16" ht="3" customHeight="1">
      <c r="B12" s="150"/>
      <c r="C12" s="150"/>
      <c r="D12" s="150"/>
      <c r="E12" s="150"/>
      <c r="F12" s="150"/>
      <c r="G12" s="150"/>
      <c r="H12" s="150"/>
    </row>
    <row r="13" spans="2:16" ht="21.75" customHeight="1" thickBot="1">
      <c r="B13" s="80"/>
      <c r="C13" s="80"/>
      <c r="D13" s="80"/>
      <c r="E13" s="80"/>
      <c r="F13" s="80"/>
      <c r="G13" s="80"/>
      <c r="H13" s="36" t="s">
        <v>1</v>
      </c>
      <c r="N13" s="9" t="s">
        <v>311</v>
      </c>
    </row>
    <row r="14" spans="2:16" s="52" customFormat="1">
      <c r="B14" s="168" t="s">
        <v>6</v>
      </c>
      <c r="C14" s="170" t="s">
        <v>24</v>
      </c>
      <c r="D14" s="170" t="s">
        <v>25</v>
      </c>
      <c r="E14" s="170" t="s">
        <v>26</v>
      </c>
      <c r="F14" s="170" t="s">
        <v>27</v>
      </c>
      <c r="G14" s="170" t="s">
        <v>28</v>
      </c>
      <c r="H14" s="161" t="s">
        <v>2</v>
      </c>
      <c r="I14" s="156" t="s">
        <v>558</v>
      </c>
      <c r="J14" s="152" t="s">
        <v>2</v>
      </c>
      <c r="K14" s="163" t="s">
        <v>556</v>
      </c>
      <c r="L14" s="113" t="s">
        <v>2</v>
      </c>
      <c r="M14" s="154" t="s">
        <v>557</v>
      </c>
      <c r="N14" s="152" t="s">
        <v>2</v>
      </c>
      <c r="O14" s="156" t="s">
        <v>559</v>
      </c>
      <c r="P14" s="152" t="s">
        <v>2</v>
      </c>
    </row>
    <row r="15" spans="2:16" s="52" customFormat="1" ht="16.5" customHeight="1" thickBot="1">
      <c r="B15" s="169"/>
      <c r="C15" s="171"/>
      <c r="D15" s="171"/>
      <c r="E15" s="171"/>
      <c r="F15" s="171"/>
      <c r="G15" s="171"/>
      <c r="H15" s="162"/>
      <c r="I15" s="166"/>
      <c r="J15" s="165"/>
      <c r="K15" s="164"/>
      <c r="L15" s="114"/>
      <c r="M15" s="155"/>
      <c r="N15" s="153"/>
      <c r="O15" s="157"/>
      <c r="P15" s="153"/>
    </row>
    <row r="16" spans="2:16" s="52" customFormat="1">
      <c r="B16" s="73">
        <v>1</v>
      </c>
      <c r="C16" s="74">
        <v>2</v>
      </c>
      <c r="D16" s="75">
        <v>3</v>
      </c>
      <c r="E16" s="75">
        <v>4</v>
      </c>
      <c r="F16" s="75">
        <v>5</v>
      </c>
      <c r="G16" s="75">
        <v>6</v>
      </c>
      <c r="H16" s="75">
        <v>7</v>
      </c>
      <c r="I16" s="2"/>
      <c r="J16" s="75">
        <v>7</v>
      </c>
      <c r="K16" s="75"/>
      <c r="L16" s="75">
        <v>7</v>
      </c>
      <c r="M16" s="75"/>
      <c r="N16" s="75">
        <v>7</v>
      </c>
    </row>
    <row r="17" spans="2:16" s="52" customFormat="1">
      <c r="B17" s="34" t="s">
        <v>29</v>
      </c>
      <c r="C17" s="37" t="s">
        <v>8</v>
      </c>
      <c r="D17" s="38"/>
      <c r="E17" s="38"/>
      <c r="F17" s="38"/>
      <c r="G17" s="38"/>
      <c r="H17" s="39">
        <f>H18+H53+H69+H76+H79+H82+H43+H46+H50</f>
        <v>146390.9</v>
      </c>
      <c r="I17" s="2"/>
      <c r="J17" s="107">
        <f>J18+J53+J69+J76+J79+J82+J43+J46+J50</f>
        <v>136690.20000000001</v>
      </c>
      <c r="L17" s="107">
        <f>L18+L53+L69+L76+L79+L82+L43+L46+L50</f>
        <v>136860.22</v>
      </c>
      <c r="M17" s="56"/>
      <c r="N17" s="107">
        <f>N18+N53+N69+N76+N79+N82+N43+N46+N50</f>
        <v>136860.22</v>
      </c>
      <c r="P17" s="107">
        <f>P18+P53+P69+P76+P79+P82+P43+P46+P50</f>
        <v>0</v>
      </c>
    </row>
    <row r="18" spans="2:16" s="52" customFormat="1">
      <c r="B18" s="97" t="s">
        <v>30</v>
      </c>
      <c r="C18" s="40"/>
      <c r="D18" s="26" t="s">
        <v>31</v>
      </c>
      <c r="E18" s="26" t="s">
        <v>32</v>
      </c>
      <c r="F18" s="26"/>
      <c r="G18" s="26"/>
      <c r="H18" s="41">
        <f>H19+H30+H27</f>
        <v>123150.3</v>
      </c>
      <c r="I18" s="2"/>
      <c r="J18" s="101">
        <f>J19+J30+J27</f>
        <v>120101</v>
      </c>
      <c r="L18" s="101">
        <f>L19+L30+L27</f>
        <v>120101</v>
      </c>
      <c r="M18" s="56"/>
      <c r="N18" s="101">
        <f>N19+N30+N27</f>
        <v>120101</v>
      </c>
      <c r="P18" s="101">
        <f>P19+P30+P27</f>
        <v>0</v>
      </c>
    </row>
    <row r="19" spans="2:16" s="52" customFormat="1" ht="47.25" customHeight="1">
      <c r="B19" s="3" t="s">
        <v>457</v>
      </c>
      <c r="C19" s="40"/>
      <c r="D19" s="26" t="s">
        <v>31</v>
      </c>
      <c r="E19" s="26" t="s">
        <v>45</v>
      </c>
      <c r="F19" s="26"/>
      <c r="G19" s="26"/>
      <c r="H19" s="42">
        <f>H20</f>
        <v>39358.699999999997</v>
      </c>
      <c r="I19" s="2"/>
      <c r="J19" s="108">
        <f>J20</f>
        <v>36809.399999999994</v>
      </c>
      <c r="L19" s="108">
        <f>L20</f>
        <v>36809.399999999994</v>
      </c>
      <c r="M19" s="56"/>
      <c r="N19" s="108">
        <f>N20</f>
        <v>36809.399999999994</v>
      </c>
      <c r="P19" s="108">
        <f>P20</f>
        <v>0</v>
      </c>
    </row>
    <row r="20" spans="2:16" s="52" customFormat="1" ht="63">
      <c r="B20" s="3" t="s">
        <v>458</v>
      </c>
      <c r="C20" s="40"/>
      <c r="D20" s="26" t="s">
        <v>31</v>
      </c>
      <c r="E20" s="26" t="s">
        <v>45</v>
      </c>
      <c r="F20" s="26" t="s">
        <v>41</v>
      </c>
      <c r="G20" s="26" t="s">
        <v>35</v>
      </c>
      <c r="H20" s="27">
        <f>H21+H25</f>
        <v>39358.699999999997</v>
      </c>
      <c r="I20" s="2"/>
      <c r="J20" s="101">
        <f>J21+J25</f>
        <v>36809.399999999994</v>
      </c>
      <c r="L20" s="101">
        <f>L21+L25</f>
        <v>36809.399999999994</v>
      </c>
      <c r="M20" s="56"/>
      <c r="N20" s="101">
        <f>N21+N25</f>
        <v>36809.399999999994</v>
      </c>
      <c r="P20" s="101">
        <f>P21+P25</f>
        <v>0</v>
      </c>
    </row>
    <row r="21" spans="2:16" s="52" customFormat="1">
      <c r="B21" s="3" t="s">
        <v>42</v>
      </c>
      <c r="C21" s="40"/>
      <c r="D21" s="26" t="s">
        <v>31</v>
      </c>
      <c r="E21" s="26" t="s">
        <v>45</v>
      </c>
      <c r="F21" s="26" t="s">
        <v>43</v>
      </c>
      <c r="G21" s="26" t="s">
        <v>35</v>
      </c>
      <c r="H21" s="27">
        <f>H22+H23+H24</f>
        <v>37634.199999999997</v>
      </c>
      <c r="I21" s="2"/>
      <c r="J21" s="101">
        <f>J22+J23+J24</f>
        <v>35084.899999999994</v>
      </c>
      <c r="L21" s="101">
        <f>L22+L23+L24</f>
        <v>35084.899999999994</v>
      </c>
      <c r="M21" s="56"/>
      <c r="N21" s="101">
        <f>N22+N23+N24</f>
        <v>35084.899999999994</v>
      </c>
      <c r="P21" s="101">
        <f>P22+P23+P24</f>
        <v>0</v>
      </c>
    </row>
    <row r="22" spans="2:16" s="52" customFormat="1" ht="30" customHeight="1">
      <c r="B22" s="3" t="s">
        <v>36</v>
      </c>
      <c r="C22" s="40"/>
      <c r="D22" s="26" t="s">
        <v>31</v>
      </c>
      <c r="E22" s="26" t="s">
        <v>45</v>
      </c>
      <c r="F22" s="26" t="s">
        <v>43</v>
      </c>
      <c r="G22" s="26" t="s">
        <v>37</v>
      </c>
      <c r="H22" s="27">
        <f>32231.7+1500+3000</f>
        <v>36731.699999999997</v>
      </c>
      <c r="I22" s="94">
        <f>-1100-1149.3-300-0.02</f>
        <v>-2549.3200000000002</v>
      </c>
      <c r="J22" s="101">
        <f>H22+I22</f>
        <v>34182.379999999997</v>
      </c>
      <c r="L22" s="101">
        <f>J22+K22</f>
        <v>34182.379999999997</v>
      </c>
      <c r="M22" s="56"/>
      <c r="N22" s="108">
        <f>L22+M22</f>
        <v>34182.379999999997</v>
      </c>
    </row>
    <row r="23" spans="2:16" s="52" customFormat="1" ht="31.5">
      <c r="B23" s="3" t="s">
        <v>46</v>
      </c>
      <c r="C23" s="40"/>
      <c r="D23" s="26" t="s">
        <v>31</v>
      </c>
      <c r="E23" s="26" t="s">
        <v>45</v>
      </c>
      <c r="F23" s="26" t="s">
        <v>47</v>
      </c>
      <c r="G23" s="26" t="s">
        <v>37</v>
      </c>
      <c r="H23" s="27">
        <v>346.6</v>
      </c>
      <c r="I23" s="2">
        <v>-0.01</v>
      </c>
      <c r="J23" s="101">
        <f>H23+I23</f>
        <v>346.59000000000003</v>
      </c>
      <c r="L23" s="101">
        <f t="shared" ref="L23:L26" si="0">J23+K23</f>
        <v>346.59000000000003</v>
      </c>
      <c r="M23" s="56"/>
      <c r="N23" s="108">
        <f t="shared" ref="N23:N26" si="1">L23+M23</f>
        <v>346.59000000000003</v>
      </c>
    </row>
    <row r="24" spans="2:16" s="52" customFormat="1" ht="31.5">
      <c r="B24" s="3" t="s">
        <v>48</v>
      </c>
      <c r="C24" s="40"/>
      <c r="D24" s="26" t="s">
        <v>31</v>
      </c>
      <c r="E24" s="26" t="s">
        <v>45</v>
      </c>
      <c r="F24" s="26" t="s">
        <v>49</v>
      </c>
      <c r="G24" s="26" t="s">
        <v>37</v>
      </c>
      <c r="H24" s="27">
        <v>555.9</v>
      </c>
      <c r="I24" s="2">
        <v>0.03</v>
      </c>
      <c r="J24" s="101">
        <f>H24+I24</f>
        <v>555.92999999999995</v>
      </c>
      <c r="L24" s="101">
        <f t="shared" si="0"/>
        <v>555.92999999999995</v>
      </c>
      <c r="M24" s="56"/>
      <c r="N24" s="108">
        <f t="shared" si="1"/>
        <v>555.92999999999995</v>
      </c>
    </row>
    <row r="25" spans="2:16" s="52" customFormat="1" ht="47.25">
      <c r="B25" s="3" t="s">
        <v>349</v>
      </c>
      <c r="C25" s="40"/>
      <c r="D25" s="26" t="s">
        <v>31</v>
      </c>
      <c r="E25" s="26" t="s">
        <v>45</v>
      </c>
      <c r="F25" s="26" t="s">
        <v>350</v>
      </c>
      <c r="G25" s="26" t="s">
        <v>35</v>
      </c>
      <c r="H25" s="27">
        <f>H26</f>
        <v>1724.5</v>
      </c>
      <c r="I25" s="2"/>
      <c r="J25" s="101">
        <f>J26</f>
        <v>1724.5</v>
      </c>
      <c r="L25" s="101">
        <f>L26</f>
        <v>1724.5</v>
      </c>
      <c r="M25" s="56"/>
      <c r="N25" s="101">
        <f>N26</f>
        <v>1724.5</v>
      </c>
      <c r="P25" s="101">
        <f>P26</f>
        <v>0</v>
      </c>
    </row>
    <row r="26" spans="2:16" s="52" customFormat="1" ht="31.5">
      <c r="B26" s="3" t="s">
        <v>36</v>
      </c>
      <c r="C26" s="40"/>
      <c r="D26" s="26" t="s">
        <v>31</v>
      </c>
      <c r="E26" s="26" t="s">
        <v>45</v>
      </c>
      <c r="F26" s="26" t="s">
        <v>350</v>
      </c>
      <c r="G26" s="26" t="s">
        <v>37</v>
      </c>
      <c r="H26" s="27">
        <v>1724.5</v>
      </c>
      <c r="I26" s="2"/>
      <c r="J26" s="101">
        <v>1724.5</v>
      </c>
      <c r="L26" s="101">
        <f t="shared" si="0"/>
        <v>1724.5</v>
      </c>
      <c r="M26" s="56"/>
      <c r="N26" s="108">
        <f t="shared" si="1"/>
        <v>1724.5</v>
      </c>
    </row>
    <row r="27" spans="2:16" s="52" customFormat="1">
      <c r="B27" s="4" t="s">
        <v>50</v>
      </c>
      <c r="C27" s="25"/>
      <c r="D27" s="26" t="s">
        <v>31</v>
      </c>
      <c r="E27" s="26" t="s">
        <v>252</v>
      </c>
      <c r="F27" s="26"/>
      <c r="G27" s="26"/>
      <c r="H27" s="27">
        <f t="shared" ref="H27:H28" si="2">H28</f>
        <v>1700</v>
      </c>
      <c r="I27" s="2"/>
      <c r="J27" s="101">
        <f t="shared" ref="J27:P28" si="3">J28</f>
        <v>1200</v>
      </c>
      <c r="L27" s="101">
        <f t="shared" si="3"/>
        <v>1200</v>
      </c>
      <c r="M27" s="56"/>
      <c r="N27" s="101">
        <f t="shared" si="3"/>
        <v>1200</v>
      </c>
      <c r="P27" s="101">
        <f t="shared" si="3"/>
        <v>0</v>
      </c>
    </row>
    <row r="28" spans="2:16" s="52" customFormat="1">
      <c r="B28" s="4" t="s">
        <v>52</v>
      </c>
      <c r="C28" s="25"/>
      <c r="D28" s="26" t="s">
        <v>31</v>
      </c>
      <c r="E28" s="26" t="s">
        <v>252</v>
      </c>
      <c r="F28" s="26" t="s">
        <v>53</v>
      </c>
      <c r="G28" s="26" t="s">
        <v>35</v>
      </c>
      <c r="H28" s="27">
        <f t="shared" si="2"/>
        <v>1700</v>
      </c>
      <c r="I28" s="2"/>
      <c r="J28" s="101">
        <f t="shared" si="3"/>
        <v>1200</v>
      </c>
      <c r="L28" s="101">
        <f t="shared" si="3"/>
        <v>1200</v>
      </c>
      <c r="M28" s="56"/>
      <c r="N28" s="101">
        <f t="shared" si="3"/>
        <v>1200</v>
      </c>
      <c r="P28" s="101">
        <f t="shared" si="3"/>
        <v>0</v>
      </c>
    </row>
    <row r="29" spans="2:16" s="52" customFormat="1">
      <c r="B29" s="4" t="s">
        <v>54</v>
      </c>
      <c r="C29" s="25"/>
      <c r="D29" s="26" t="s">
        <v>31</v>
      </c>
      <c r="E29" s="26" t="s">
        <v>252</v>
      </c>
      <c r="F29" s="26" t="s">
        <v>53</v>
      </c>
      <c r="G29" s="26" t="s">
        <v>55</v>
      </c>
      <c r="H29" s="27">
        <v>1700</v>
      </c>
      <c r="I29" s="2">
        <v>-500</v>
      </c>
      <c r="J29" s="101">
        <f>H29+I29</f>
        <v>1200</v>
      </c>
      <c r="L29" s="101">
        <f t="shared" ref="L29" si="4">J29+K29</f>
        <v>1200</v>
      </c>
      <c r="M29" s="56"/>
      <c r="N29" s="108">
        <f t="shared" ref="N29" si="5">L29+M29</f>
        <v>1200</v>
      </c>
    </row>
    <row r="30" spans="2:16" s="52" customFormat="1">
      <c r="B30" s="3" t="s">
        <v>56</v>
      </c>
      <c r="C30" s="40"/>
      <c r="D30" s="26" t="s">
        <v>31</v>
      </c>
      <c r="E30" s="26" t="s">
        <v>434</v>
      </c>
      <c r="F30" s="26"/>
      <c r="G30" s="26"/>
      <c r="H30" s="27">
        <f>H31+H36+H38+H41+H34</f>
        <v>82091.600000000006</v>
      </c>
      <c r="I30" s="2"/>
      <c r="J30" s="101">
        <f>J31+J36+J38+J41+J34</f>
        <v>82091.600000000006</v>
      </c>
      <c r="L30" s="101">
        <f>L31+L36+L38+L41+L34</f>
        <v>82091.600000000006</v>
      </c>
      <c r="M30" s="56"/>
      <c r="N30" s="101">
        <f>N31+N36+N38+N41+N34</f>
        <v>82091.600000000006</v>
      </c>
      <c r="P30" s="101">
        <f>P31+P36+P38+P41+P34</f>
        <v>0</v>
      </c>
    </row>
    <row r="31" spans="2:16" s="52" customFormat="1" ht="31.5">
      <c r="B31" s="3" t="s">
        <v>58</v>
      </c>
      <c r="C31" s="40"/>
      <c r="D31" s="26" t="s">
        <v>31</v>
      </c>
      <c r="E31" s="26" t="s">
        <v>434</v>
      </c>
      <c r="F31" s="26" t="s">
        <v>59</v>
      </c>
      <c r="G31" s="26" t="s">
        <v>35</v>
      </c>
      <c r="H31" s="27">
        <f t="shared" ref="H31:H32" si="6">H32</f>
        <v>674.2</v>
      </c>
      <c r="I31" s="2"/>
      <c r="J31" s="101">
        <f t="shared" ref="J31:P32" si="7">J32</f>
        <v>674.2</v>
      </c>
      <c r="L31" s="101">
        <f t="shared" si="7"/>
        <v>674.2</v>
      </c>
      <c r="M31" s="56"/>
      <c r="N31" s="101">
        <f t="shared" si="7"/>
        <v>674.2</v>
      </c>
      <c r="P31" s="101">
        <f t="shared" si="7"/>
        <v>0</v>
      </c>
    </row>
    <row r="32" spans="2:16" s="52" customFormat="1" ht="31.5">
      <c r="B32" s="3" t="s">
        <v>60</v>
      </c>
      <c r="C32" s="44"/>
      <c r="D32" s="26" t="s">
        <v>31</v>
      </c>
      <c r="E32" s="26" t="s">
        <v>434</v>
      </c>
      <c r="F32" s="26" t="s">
        <v>61</v>
      </c>
      <c r="G32" s="26" t="s">
        <v>35</v>
      </c>
      <c r="H32" s="27">
        <f t="shared" si="6"/>
        <v>674.2</v>
      </c>
      <c r="I32" s="2"/>
      <c r="J32" s="101">
        <f t="shared" si="7"/>
        <v>674.2</v>
      </c>
      <c r="L32" s="101">
        <f t="shared" si="7"/>
        <v>674.2</v>
      </c>
      <c r="M32" s="56"/>
      <c r="N32" s="101">
        <f t="shared" si="7"/>
        <v>674.2</v>
      </c>
      <c r="P32" s="101">
        <f t="shared" si="7"/>
        <v>0</v>
      </c>
    </row>
    <row r="33" spans="2:16" s="52" customFormat="1" ht="31.5">
      <c r="B33" s="3" t="s">
        <v>36</v>
      </c>
      <c r="C33" s="25"/>
      <c r="D33" s="26" t="s">
        <v>31</v>
      </c>
      <c r="E33" s="26" t="s">
        <v>434</v>
      </c>
      <c r="F33" s="26" t="s">
        <v>62</v>
      </c>
      <c r="G33" s="26" t="s">
        <v>37</v>
      </c>
      <c r="H33" s="27">
        <v>674.2</v>
      </c>
      <c r="I33" s="2"/>
      <c r="J33" s="101">
        <v>674.2</v>
      </c>
      <c r="L33" s="101">
        <f t="shared" ref="L33" si="8">J33+K33</f>
        <v>674.2</v>
      </c>
      <c r="M33" s="56"/>
      <c r="N33" s="108">
        <f t="shared" ref="N33:N37" si="9">L33+M33</f>
        <v>674.2</v>
      </c>
    </row>
    <row r="34" spans="2:16" s="52" customFormat="1" ht="31.5">
      <c r="B34" s="3" t="s">
        <v>387</v>
      </c>
      <c r="C34" s="25"/>
      <c r="D34" s="26" t="s">
        <v>31</v>
      </c>
      <c r="E34" s="26" t="s">
        <v>434</v>
      </c>
      <c r="F34" s="26" t="s">
        <v>388</v>
      </c>
      <c r="G34" s="26" t="s">
        <v>35</v>
      </c>
      <c r="H34" s="27">
        <f>H35</f>
        <v>175.7</v>
      </c>
      <c r="I34" s="2"/>
      <c r="J34" s="101">
        <f>J35</f>
        <v>175.7</v>
      </c>
      <c r="L34" s="101">
        <f>L35</f>
        <v>175.7</v>
      </c>
      <c r="M34" s="56"/>
      <c r="N34" s="101">
        <f>N35</f>
        <v>175.7</v>
      </c>
      <c r="P34" s="101">
        <f>P35</f>
        <v>0</v>
      </c>
    </row>
    <row r="35" spans="2:16" s="52" customFormat="1">
      <c r="B35" s="3" t="s">
        <v>389</v>
      </c>
      <c r="C35" s="25"/>
      <c r="D35" s="26" t="s">
        <v>31</v>
      </c>
      <c r="E35" s="26" t="s">
        <v>434</v>
      </c>
      <c r="F35" s="26" t="s">
        <v>388</v>
      </c>
      <c r="G35" s="26" t="s">
        <v>390</v>
      </c>
      <c r="H35" s="27">
        <v>175.7</v>
      </c>
      <c r="I35" s="2"/>
      <c r="J35" s="101">
        <v>175.7</v>
      </c>
      <c r="L35" s="101">
        <f t="shared" ref="L35:L37" si="10">J35+K35</f>
        <v>175.7</v>
      </c>
      <c r="M35" s="56"/>
      <c r="N35" s="108">
        <f t="shared" si="9"/>
        <v>175.7</v>
      </c>
    </row>
    <row r="36" spans="2:16" s="52" customFormat="1" ht="47.25">
      <c r="B36" s="3" t="s">
        <v>459</v>
      </c>
      <c r="C36" s="25"/>
      <c r="D36" s="26" t="s">
        <v>31</v>
      </c>
      <c r="E36" s="26" t="s">
        <v>434</v>
      </c>
      <c r="F36" s="26" t="s">
        <v>63</v>
      </c>
      <c r="G36" s="26" t="s">
        <v>35</v>
      </c>
      <c r="H36" s="27">
        <f>H37</f>
        <v>1835.6</v>
      </c>
      <c r="I36" s="2"/>
      <c r="J36" s="101">
        <f>J37</f>
        <v>1835.6</v>
      </c>
      <c r="L36" s="101">
        <f>L37</f>
        <v>1835.6</v>
      </c>
      <c r="M36" s="56"/>
      <c r="N36" s="101">
        <f>N37</f>
        <v>1835.6</v>
      </c>
      <c r="P36" s="101">
        <f>P37</f>
        <v>0</v>
      </c>
    </row>
    <row r="37" spans="2:16" s="52" customFormat="1" ht="45.75" customHeight="1">
      <c r="B37" s="3" t="s">
        <v>64</v>
      </c>
      <c r="C37" s="25"/>
      <c r="D37" s="26" t="s">
        <v>31</v>
      </c>
      <c r="E37" s="26" t="s">
        <v>434</v>
      </c>
      <c r="F37" s="26" t="s">
        <v>65</v>
      </c>
      <c r="G37" s="26" t="s">
        <v>35</v>
      </c>
      <c r="H37" s="27">
        <v>1835.6</v>
      </c>
      <c r="I37" s="2"/>
      <c r="J37" s="101">
        <v>1835.6</v>
      </c>
      <c r="L37" s="101">
        <f t="shared" si="10"/>
        <v>1835.6</v>
      </c>
      <c r="M37" s="56"/>
      <c r="N37" s="108">
        <f t="shared" si="9"/>
        <v>1835.6</v>
      </c>
    </row>
    <row r="38" spans="2:16" s="52" customFormat="1" ht="30" customHeight="1">
      <c r="B38" s="3" t="s">
        <v>66</v>
      </c>
      <c r="C38" s="25"/>
      <c r="D38" s="26" t="s">
        <v>31</v>
      </c>
      <c r="E38" s="26" t="s">
        <v>434</v>
      </c>
      <c r="F38" s="26" t="s">
        <v>67</v>
      </c>
      <c r="G38" s="26" t="s">
        <v>35</v>
      </c>
      <c r="H38" s="27">
        <f t="shared" ref="H38:H39" si="11">H39</f>
        <v>79285.100000000006</v>
      </c>
      <c r="I38" s="2"/>
      <c r="J38" s="101">
        <f t="shared" ref="J38:P39" si="12">J39</f>
        <v>79285.100000000006</v>
      </c>
      <c r="L38" s="101">
        <f t="shared" si="12"/>
        <v>79285.100000000006</v>
      </c>
      <c r="M38" s="56"/>
      <c r="N38" s="101">
        <f t="shared" si="12"/>
        <v>79285.100000000006</v>
      </c>
      <c r="P38" s="101">
        <f t="shared" si="12"/>
        <v>0</v>
      </c>
    </row>
    <row r="39" spans="2:16" s="52" customFormat="1" ht="16.5" customHeight="1">
      <c r="B39" s="3" t="s">
        <v>68</v>
      </c>
      <c r="C39" s="25"/>
      <c r="D39" s="26" t="s">
        <v>31</v>
      </c>
      <c r="E39" s="26" t="s">
        <v>434</v>
      </c>
      <c r="F39" s="26" t="s">
        <v>355</v>
      </c>
      <c r="G39" s="26" t="s">
        <v>35</v>
      </c>
      <c r="H39" s="27">
        <f t="shared" si="11"/>
        <v>79285.100000000006</v>
      </c>
      <c r="I39" s="2"/>
      <c r="J39" s="101">
        <f t="shared" si="12"/>
        <v>79285.100000000006</v>
      </c>
      <c r="L39" s="101">
        <f t="shared" si="12"/>
        <v>79285.100000000006</v>
      </c>
      <c r="M39" s="56"/>
      <c r="N39" s="101">
        <f t="shared" si="12"/>
        <v>79285.100000000006</v>
      </c>
      <c r="P39" s="101">
        <f t="shared" si="12"/>
        <v>0</v>
      </c>
    </row>
    <row r="40" spans="2:16" s="52" customFormat="1">
      <c r="B40" s="3" t="s">
        <v>381</v>
      </c>
      <c r="C40" s="25"/>
      <c r="D40" s="26" t="s">
        <v>31</v>
      </c>
      <c r="E40" s="26" t="s">
        <v>434</v>
      </c>
      <c r="F40" s="26" t="s">
        <v>355</v>
      </c>
      <c r="G40" s="26" t="s">
        <v>55</v>
      </c>
      <c r="H40" s="27">
        <v>79285.100000000006</v>
      </c>
      <c r="I40" s="2"/>
      <c r="J40" s="101">
        <v>79285.100000000006</v>
      </c>
      <c r="L40" s="101">
        <f t="shared" ref="L40:L42" si="13">J40+K40</f>
        <v>79285.100000000006</v>
      </c>
      <c r="M40" s="56"/>
      <c r="N40" s="108">
        <f t="shared" ref="N40:N42" si="14">L40+M40</f>
        <v>79285.100000000006</v>
      </c>
    </row>
    <row r="41" spans="2:16" s="52" customFormat="1" ht="63.75" customHeight="1">
      <c r="B41" s="3" t="s">
        <v>391</v>
      </c>
      <c r="C41" s="25"/>
      <c r="D41" s="26" t="s">
        <v>31</v>
      </c>
      <c r="E41" s="26" t="s">
        <v>434</v>
      </c>
      <c r="F41" s="26" t="s">
        <v>357</v>
      </c>
      <c r="G41" s="26" t="s">
        <v>35</v>
      </c>
      <c r="H41" s="27">
        <f>H42</f>
        <v>121</v>
      </c>
      <c r="I41" s="2"/>
      <c r="J41" s="101">
        <f>J42</f>
        <v>121</v>
      </c>
      <c r="L41" s="101">
        <f>L42</f>
        <v>121</v>
      </c>
      <c r="M41" s="56"/>
      <c r="N41" s="101">
        <f>N42</f>
        <v>121</v>
      </c>
      <c r="P41" s="101">
        <f>P42</f>
        <v>0</v>
      </c>
    </row>
    <row r="42" spans="2:16" s="52" customFormat="1" ht="31.5">
      <c r="B42" s="3" t="s">
        <v>36</v>
      </c>
      <c r="C42" s="25"/>
      <c r="D42" s="26" t="s">
        <v>71</v>
      </c>
      <c r="E42" s="26" t="s">
        <v>434</v>
      </c>
      <c r="F42" s="26" t="s">
        <v>357</v>
      </c>
      <c r="G42" s="26" t="s">
        <v>37</v>
      </c>
      <c r="H42" s="27">
        <v>121</v>
      </c>
      <c r="I42" s="2"/>
      <c r="J42" s="101">
        <v>121</v>
      </c>
      <c r="L42" s="101">
        <f t="shared" si="13"/>
        <v>121</v>
      </c>
      <c r="M42" s="56"/>
      <c r="N42" s="108">
        <f t="shared" si="14"/>
        <v>121</v>
      </c>
    </row>
    <row r="43" spans="2:16" s="52" customFormat="1" ht="13.5" customHeight="1">
      <c r="B43" s="3" t="s">
        <v>72</v>
      </c>
      <c r="C43" s="25"/>
      <c r="D43" s="26" t="s">
        <v>33</v>
      </c>
      <c r="E43" s="26" t="s">
        <v>39</v>
      </c>
      <c r="F43" s="26"/>
      <c r="G43" s="26"/>
      <c r="H43" s="27">
        <f>H44</f>
        <v>521.9</v>
      </c>
      <c r="I43" s="2"/>
      <c r="J43" s="101">
        <f>J44</f>
        <v>521.9</v>
      </c>
      <c r="L43" s="101">
        <f>L44</f>
        <v>521.9</v>
      </c>
      <c r="M43" s="56"/>
      <c r="N43" s="101">
        <f>N44</f>
        <v>521.9</v>
      </c>
      <c r="P43" s="101">
        <f>P44</f>
        <v>0</v>
      </c>
    </row>
    <row r="44" spans="2:16" s="52" customFormat="1" ht="47.25">
      <c r="B44" s="3" t="s">
        <v>4</v>
      </c>
      <c r="C44" s="25"/>
      <c r="D44" s="26" t="s">
        <v>33</v>
      </c>
      <c r="E44" s="26" t="s">
        <v>39</v>
      </c>
      <c r="F44" s="26" t="s">
        <v>73</v>
      </c>
      <c r="G44" s="26" t="s">
        <v>35</v>
      </c>
      <c r="H44" s="27">
        <f>H45</f>
        <v>521.9</v>
      </c>
      <c r="I44" s="2"/>
      <c r="J44" s="101">
        <f>J45</f>
        <v>521.9</v>
      </c>
      <c r="L44" s="101">
        <f>L45</f>
        <v>521.9</v>
      </c>
      <c r="M44" s="56"/>
      <c r="N44" s="101">
        <f>N45</f>
        <v>521.9</v>
      </c>
      <c r="P44" s="101">
        <f>P45</f>
        <v>0</v>
      </c>
    </row>
    <row r="45" spans="2:16" s="52" customFormat="1" ht="31.5">
      <c r="B45" s="3" t="s">
        <v>36</v>
      </c>
      <c r="C45" s="25"/>
      <c r="D45" s="26" t="s">
        <v>33</v>
      </c>
      <c r="E45" s="26" t="s">
        <v>39</v>
      </c>
      <c r="F45" s="26" t="s">
        <v>73</v>
      </c>
      <c r="G45" s="26" t="s">
        <v>37</v>
      </c>
      <c r="H45" s="27">
        <v>521.9</v>
      </c>
      <c r="I45" s="2"/>
      <c r="J45" s="101">
        <v>521.9</v>
      </c>
      <c r="L45" s="101">
        <f t="shared" ref="L45" si="15">J45+K45</f>
        <v>521.9</v>
      </c>
      <c r="M45" s="56"/>
      <c r="N45" s="108">
        <f t="shared" ref="N45" si="16">L45+M45</f>
        <v>521.9</v>
      </c>
    </row>
    <row r="46" spans="2:16" s="52" customFormat="1" ht="47.25" customHeight="1">
      <c r="B46" s="3" t="s">
        <v>209</v>
      </c>
      <c r="C46" s="28"/>
      <c r="D46" s="26" t="s">
        <v>39</v>
      </c>
      <c r="E46" s="26" t="s">
        <v>109</v>
      </c>
      <c r="F46" s="26"/>
      <c r="G46" s="26"/>
      <c r="H46" s="27">
        <f>H47</f>
        <v>246.4</v>
      </c>
      <c r="I46" s="2"/>
      <c r="J46" s="101">
        <f>J47</f>
        <v>2027.2</v>
      </c>
      <c r="L46" s="101">
        <f>L47</f>
        <v>2027.2</v>
      </c>
      <c r="M46" s="56"/>
      <c r="N46" s="101">
        <f>N47</f>
        <v>2027.2</v>
      </c>
      <c r="P46" s="101">
        <f>P47</f>
        <v>0</v>
      </c>
    </row>
    <row r="47" spans="2:16" s="52" customFormat="1" ht="18" customHeight="1">
      <c r="B47" s="3" t="s">
        <v>210</v>
      </c>
      <c r="C47" s="28"/>
      <c r="D47" s="26" t="s">
        <v>39</v>
      </c>
      <c r="E47" s="26" t="s">
        <v>109</v>
      </c>
      <c r="F47" s="26" t="s">
        <v>358</v>
      </c>
      <c r="G47" s="26" t="s">
        <v>35</v>
      </c>
      <c r="H47" s="27">
        <f>H48</f>
        <v>246.4</v>
      </c>
      <c r="I47" s="2"/>
      <c r="J47" s="101">
        <f>J48+J49</f>
        <v>2027.2</v>
      </c>
      <c r="L47" s="101">
        <f>L48+L49</f>
        <v>2027.2</v>
      </c>
      <c r="M47" s="56"/>
      <c r="N47" s="101">
        <f>N48+N49</f>
        <v>2027.2</v>
      </c>
      <c r="P47" s="101">
        <f>P48+P49</f>
        <v>0</v>
      </c>
    </row>
    <row r="48" spans="2:16" s="52" customFormat="1" ht="31.5">
      <c r="B48" s="3" t="s">
        <v>103</v>
      </c>
      <c r="C48" s="28"/>
      <c r="D48" s="26" t="s">
        <v>39</v>
      </c>
      <c r="E48" s="26" t="s">
        <v>109</v>
      </c>
      <c r="F48" s="26" t="s">
        <v>211</v>
      </c>
      <c r="G48" s="26" t="s">
        <v>97</v>
      </c>
      <c r="H48" s="27">
        <v>246.4</v>
      </c>
      <c r="I48" s="92"/>
      <c r="J48" s="101">
        <v>246.4</v>
      </c>
      <c r="L48" s="101">
        <f t="shared" ref="L48:L49" si="17">J48+K48</f>
        <v>246.4</v>
      </c>
      <c r="M48" s="56"/>
      <c r="N48" s="108">
        <f t="shared" ref="N48:N49" si="18">L48+M48</f>
        <v>246.4</v>
      </c>
    </row>
    <row r="49" spans="2:16" s="52" customFormat="1" ht="31.5">
      <c r="B49" s="3" t="s">
        <v>463</v>
      </c>
      <c r="C49" s="28"/>
      <c r="D49" s="26" t="s">
        <v>39</v>
      </c>
      <c r="E49" s="26" t="s">
        <v>109</v>
      </c>
      <c r="F49" s="26" t="s">
        <v>211</v>
      </c>
      <c r="G49" s="26" t="s">
        <v>97</v>
      </c>
      <c r="H49" s="27"/>
      <c r="I49" s="102">
        <v>1780.8</v>
      </c>
      <c r="J49" s="101">
        <f>H49+I49</f>
        <v>1780.8</v>
      </c>
      <c r="L49" s="101">
        <f t="shared" si="17"/>
        <v>1780.8</v>
      </c>
      <c r="M49" s="56"/>
      <c r="N49" s="108">
        <f t="shared" si="18"/>
        <v>1780.8</v>
      </c>
    </row>
    <row r="50" spans="2:16" s="52" customFormat="1">
      <c r="B50" s="98" t="s">
        <v>74</v>
      </c>
      <c r="C50" s="28"/>
      <c r="D50" s="26" t="s">
        <v>45</v>
      </c>
      <c r="E50" s="26"/>
      <c r="F50" s="26"/>
      <c r="G50" s="26"/>
      <c r="H50" s="27">
        <f>H51</f>
        <v>11080</v>
      </c>
      <c r="I50" s="2"/>
      <c r="J50" s="101">
        <f>J51</f>
        <v>1980</v>
      </c>
      <c r="L50" s="101">
        <f>L51</f>
        <v>1980</v>
      </c>
      <c r="M50" s="56"/>
      <c r="N50" s="101">
        <f>N51</f>
        <v>1980</v>
      </c>
      <c r="P50" s="101">
        <f>P51</f>
        <v>0</v>
      </c>
    </row>
    <row r="51" spans="2:16" s="52" customFormat="1">
      <c r="B51" s="4" t="s">
        <v>392</v>
      </c>
      <c r="C51" s="28"/>
      <c r="D51" s="26" t="s">
        <v>45</v>
      </c>
      <c r="E51" s="26" t="s">
        <v>33</v>
      </c>
      <c r="F51" s="26"/>
      <c r="G51" s="26"/>
      <c r="H51" s="27">
        <f>H52</f>
        <v>11080</v>
      </c>
      <c r="I51" s="2"/>
      <c r="J51" s="101">
        <f>J52</f>
        <v>1980</v>
      </c>
      <c r="L51" s="101">
        <f>L52</f>
        <v>1980</v>
      </c>
      <c r="M51" s="56"/>
      <c r="N51" s="101">
        <f>N52</f>
        <v>1980</v>
      </c>
      <c r="P51" s="101">
        <f>P52</f>
        <v>0</v>
      </c>
    </row>
    <row r="52" spans="2:16" s="52" customFormat="1" ht="44.25" customHeight="1">
      <c r="B52" s="49" t="s">
        <v>393</v>
      </c>
      <c r="C52" s="77"/>
      <c r="D52" s="50" t="s">
        <v>45</v>
      </c>
      <c r="E52" s="50" t="s">
        <v>33</v>
      </c>
      <c r="F52" s="50" t="s">
        <v>394</v>
      </c>
      <c r="G52" s="50" t="s">
        <v>84</v>
      </c>
      <c r="H52" s="27">
        <v>11080</v>
      </c>
      <c r="I52" s="2">
        <v>-9100</v>
      </c>
      <c r="J52" s="101">
        <f>H52+I52</f>
        <v>1980</v>
      </c>
      <c r="L52" s="101">
        <f t="shared" ref="L52" si="19">J52+K52</f>
        <v>1980</v>
      </c>
      <c r="M52" s="56"/>
      <c r="N52" s="108">
        <f t="shared" ref="N52" si="20">L52+M52</f>
        <v>1980</v>
      </c>
    </row>
    <row r="53" spans="2:16" s="52" customFormat="1" ht="18" customHeight="1">
      <c r="B53" s="97" t="s">
        <v>79</v>
      </c>
      <c r="C53" s="45"/>
      <c r="D53" s="26" t="s">
        <v>80</v>
      </c>
      <c r="E53" s="26"/>
      <c r="F53" s="26"/>
      <c r="G53" s="26"/>
      <c r="H53" s="27">
        <f>H54+H62</f>
        <v>1869</v>
      </c>
      <c r="I53" s="2"/>
      <c r="J53" s="101">
        <f>J54+J62+J59</f>
        <v>3236.8</v>
      </c>
      <c r="L53" s="101">
        <f>L54+L62+L59</f>
        <v>3236.8</v>
      </c>
      <c r="M53" s="56"/>
      <c r="N53" s="101">
        <f>N54+N62+N59</f>
        <v>3236.8</v>
      </c>
      <c r="P53" s="101">
        <f>P54+P62+P59</f>
        <v>0</v>
      </c>
    </row>
    <row r="54" spans="2:16" s="52" customFormat="1">
      <c r="B54" s="4" t="s">
        <v>81</v>
      </c>
      <c r="C54" s="25"/>
      <c r="D54" s="26" t="s">
        <v>80</v>
      </c>
      <c r="E54" s="26" t="s">
        <v>31</v>
      </c>
      <c r="F54" s="26"/>
      <c r="G54" s="26"/>
      <c r="H54" s="27">
        <f>H55+H57</f>
        <v>1290</v>
      </c>
      <c r="I54" s="2"/>
      <c r="J54" s="101">
        <f>J55+J57</f>
        <v>1290</v>
      </c>
      <c r="L54" s="101">
        <f>L55+L57</f>
        <v>1290</v>
      </c>
      <c r="M54" s="56"/>
      <c r="N54" s="101">
        <f>N55+N57</f>
        <v>1290</v>
      </c>
      <c r="P54" s="101">
        <f>P55+P57</f>
        <v>0</v>
      </c>
    </row>
    <row r="55" spans="2:16" s="52" customFormat="1">
      <c r="B55" s="4" t="s">
        <v>82</v>
      </c>
      <c r="C55" s="25"/>
      <c r="D55" s="26" t="s">
        <v>80</v>
      </c>
      <c r="E55" s="26" t="s">
        <v>31</v>
      </c>
      <c r="F55" s="26" t="s">
        <v>117</v>
      </c>
      <c r="G55" s="26"/>
      <c r="H55" s="27">
        <f>H56</f>
        <v>990</v>
      </c>
      <c r="I55" s="2"/>
      <c r="J55" s="101">
        <f>J56</f>
        <v>990</v>
      </c>
      <c r="L55" s="101">
        <f>L56</f>
        <v>990</v>
      </c>
      <c r="M55" s="56"/>
      <c r="N55" s="101">
        <f>N56</f>
        <v>990</v>
      </c>
      <c r="P55" s="101">
        <f>P56</f>
        <v>0</v>
      </c>
    </row>
    <row r="56" spans="2:16" s="52" customFormat="1" ht="43.5" customHeight="1">
      <c r="B56" s="76" t="s">
        <v>83</v>
      </c>
      <c r="C56" s="25"/>
      <c r="D56" s="26" t="s">
        <v>80</v>
      </c>
      <c r="E56" s="26" t="s">
        <v>31</v>
      </c>
      <c r="F56" s="26" t="s">
        <v>395</v>
      </c>
      <c r="G56" s="26" t="s">
        <v>84</v>
      </c>
      <c r="H56" s="27">
        <v>990</v>
      </c>
      <c r="I56" s="2"/>
      <c r="J56" s="101">
        <v>990</v>
      </c>
      <c r="L56" s="101">
        <f t="shared" ref="L56:L58" si="21">J56+K56</f>
        <v>990</v>
      </c>
      <c r="M56" s="56"/>
      <c r="N56" s="108">
        <f t="shared" ref="N56:N58" si="22">L56+M56</f>
        <v>990</v>
      </c>
    </row>
    <row r="57" spans="2:16" s="52" customFormat="1" ht="31.5">
      <c r="B57" s="3" t="s">
        <v>69</v>
      </c>
      <c r="C57" s="25"/>
      <c r="D57" s="26" t="s">
        <v>85</v>
      </c>
      <c r="E57" s="26" t="s">
        <v>31</v>
      </c>
      <c r="F57" s="26" t="s">
        <v>362</v>
      </c>
      <c r="G57" s="26" t="s">
        <v>35</v>
      </c>
      <c r="H57" s="27">
        <f>H58</f>
        <v>300</v>
      </c>
      <c r="I57" s="2"/>
      <c r="J57" s="101">
        <f>J58</f>
        <v>300</v>
      </c>
      <c r="L57" s="101">
        <f>L58</f>
        <v>300</v>
      </c>
      <c r="M57" s="56"/>
      <c r="N57" s="101">
        <f>N58</f>
        <v>300</v>
      </c>
      <c r="P57" s="101">
        <f>P58</f>
        <v>0</v>
      </c>
    </row>
    <row r="58" spans="2:16" s="52" customFormat="1">
      <c r="B58" s="76" t="s">
        <v>86</v>
      </c>
      <c r="C58" s="25"/>
      <c r="D58" s="26" t="s">
        <v>80</v>
      </c>
      <c r="E58" s="26" t="s">
        <v>31</v>
      </c>
      <c r="F58" s="26" t="s">
        <v>362</v>
      </c>
      <c r="G58" s="26" t="s">
        <v>84</v>
      </c>
      <c r="H58" s="27">
        <v>300</v>
      </c>
      <c r="I58" s="2"/>
      <c r="J58" s="101">
        <v>300</v>
      </c>
      <c r="L58" s="101">
        <f t="shared" si="21"/>
        <v>300</v>
      </c>
      <c r="M58" s="56"/>
      <c r="N58" s="108">
        <f t="shared" si="22"/>
        <v>300</v>
      </c>
    </row>
    <row r="59" spans="2:16" s="52" customFormat="1">
      <c r="B59" s="81" t="s">
        <v>87</v>
      </c>
      <c r="C59" s="25"/>
      <c r="D59" s="26" t="s">
        <v>80</v>
      </c>
      <c r="E59" s="26" t="s">
        <v>33</v>
      </c>
      <c r="F59" s="26"/>
      <c r="G59" s="26"/>
      <c r="H59" s="27"/>
      <c r="I59" s="2"/>
      <c r="J59" s="101">
        <f>J60</f>
        <v>703.8</v>
      </c>
      <c r="L59" s="101">
        <f>L60</f>
        <v>703.8</v>
      </c>
      <c r="M59" s="56"/>
      <c r="N59" s="101">
        <f>N60</f>
        <v>703.8</v>
      </c>
      <c r="P59" s="101">
        <f>P60</f>
        <v>0</v>
      </c>
    </row>
    <row r="60" spans="2:16" s="52" customFormat="1">
      <c r="B60" s="81" t="s">
        <v>212</v>
      </c>
      <c r="C60" s="25"/>
      <c r="D60" s="26" t="s">
        <v>80</v>
      </c>
      <c r="E60" s="26" t="s">
        <v>33</v>
      </c>
      <c r="F60" s="26" t="s">
        <v>213</v>
      </c>
      <c r="G60" s="26"/>
      <c r="H60" s="27"/>
      <c r="I60" s="2"/>
      <c r="J60" s="101">
        <f>J61</f>
        <v>703.8</v>
      </c>
      <c r="L60" s="101">
        <f>L61</f>
        <v>703.8</v>
      </c>
      <c r="M60" s="56"/>
      <c r="N60" s="101">
        <f>N61</f>
        <v>703.8</v>
      </c>
      <c r="P60" s="101">
        <f>P61</f>
        <v>0</v>
      </c>
    </row>
    <row r="61" spans="2:16" s="52" customFormat="1" ht="45" customHeight="1">
      <c r="B61" s="81" t="s">
        <v>464</v>
      </c>
      <c r="C61" s="25"/>
      <c r="D61" s="26" t="s">
        <v>80</v>
      </c>
      <c r="E61" s="26" t="s">
        <v>33</v>
      </c>
      <c r="F61" s="26" t="s">
        <v>465</v>
      </c>
      <c r="G61" s="26" t="s">
        <v>37</v>
      </c>
      <c r="H61" s="27"/>
      <c r="I61" s="102">
        <v>703.8</v>
      </c>
      <c r="J61" s="101">
        <f>H61+I61</f>
        <v>703.8</v>
      </c>
      <c r="L61" s="101">
        <f t="shared" ref="L61" si="23">J61+K61</f>
        <v>703.8</v>
      </c>
      <c r="M61" s="56"/>
      <c r="N61" s="108">
        <f t="shared" ref="N61" si="24">L61+M61</f>
        <v>703.8</v>
      </c>
    </row>
    <row r="62" spans="2:16" s="52" customFormat="1" ht="30.75" customHeight="1">
      <c r="B62" s="3" t="s">
        <v>92</v>
      </c>
      <c r="C62" s="25"/>
      <c r="D62" s="26" t="s">
        <v>80</v>
      </c>
      <c r="E62" s="26" t="s">
        <v>80</v>
      </c>
      <c r="F62" s="26"/>
      <c r="G62" s="26"/>
      <c r="H62" s="27">
        <f t="shared" ref="H62:H63" si="25">H63</f>
        <v>579</v>
      </c>
      <c r="I62" s="2"/>
      <c r="J62" s="101">
        <f t="shared" ref="J62:P63" si="26">J63</f>
        <v>1243</v>
      </c>
      <c r="L62" s="101">
        <f t="shared" si="26"/>
        <v>1243</v>
      </c>
      <c r="M62" s="56"/>
      <c r="N62" s="101">
        <f t="shared" si="26"/>
        <v>1243</v>
      </c>
      <c r="P62" s="101">
        <f t="shared" si="26"/>
        <v>0</v>
      </c>
    </row>
    <row r="63" spans="2:16" s="52" customFormat="1" ht="61.5" customHeight="1">
      <c r="B63" s="3" t="s">
        <v>40</v>
      </c>
      <c r="C63" s="25"/>
      <c r="D63" s="26" t="s">
        <v>80</v>
      </c>
      <c r="E63" s="26" t="s">
        <v>80</v>
      </c>
      <c r="F63" s="26" t="s">
        <v>93</v>
      </c>
      <c r="G63" s="26" t="s">
        <v>35</v>
      </c>
      <c r="H63" s="27">
        <f t="shared" si="25"/>
        <v>579</v>
      </c>
      <c r="I63" s="2"/>
      <c r="J63" s="101">
        <f t="shared" si="26"/>
        <v>1243</v>
      </c>
      <c r="L63" s="101">
        <f t="shared" si="26"/>
        <v>1243</v>
      </c>
      <c r="M63" s="56"/>
      <c r="N63" s="101">
        <f t="shared" si="26"/>
        <v>1243</v>
      </c>
      <c r="P63" s="101">
        <f t="shared" si="26"/>
        <v>0</v>
      </c>
    </row>
    <row r="64" spans="2:16" s="52" customFormat="1" ht="31.5">
      <c r="B64" s="3" t="s">
        <v>94</v>
      </c>
      <c r="C64" s="25"/>
      <c r="D64" s="26" t="s">
        <v>80</v>
      </c>
      <c r="E64" s="26" t="s">
        <v>80</v>
      </c>
      <c r="F64" s="26" t="s">
        <v>95</v>
      </c>
      <c r="G64" s="26" t="s">
        <v>35</v>
      </c>
      <c r="H64" s="27">
        <f>H65+H67+H68</f>
        <v>579</v>
      </c>
      <c r="I64" s="2"/>
      <c r="J64" s="101">
        <f>J65+J67+J68+J66</f>
        <v>1243</v>
      </c>
      <c r="L64" s="101">
        <f>L65+L67+L68+L66</f>
        <v>1243</v>
      </c>
      <c r="M64" s="56"/>
      <c r="N64" s="101">
        <f>N65+N67+N68+N66</f>
        <v>1243</v>
      </c>
      <c r="P64" s="101">
        <f>P65+P67+P68+P66</f>
        <v>0</v>
      </c>
    </row>
    <row r="65" spans="2:16" s="52" customFormat="1" ht="31.5" customHeight="1">
      <c r="B65" s="3" t="s">
        <v>423</v>
      </c>
      <c r="C65" s="28"/>
      <c r="D65" s="26" t="s">
        <v>80</v>
      </c>
      <c r="E65" s="26" t="s">
        <v>80</v>
      </c>
      <c r="F65" s="26" t="s">
        <v>96</v>
      </c>
      <c r="G65" s="26" t="s">
        <v>97</v>
      </c>
      <c r="H65" s="27">
        <v>384</v>
      </c>
      <c r="I65" s="2"/>
      <c r="J65" s="101">
        <v>384</v>
      </c>
      <c r="L65" s="101">
        <f t="shared" ref="L65:L68" si="27">J65+K65</f>
        <v>384</v>
      </c>
      <c r="M65" s="56"/>
      <c r="N65" s="108">
        <f t="shared" ref="N65:N68" si="28">L65+M65</f>
        <v>384</v>
      </c>
    </row>
    <row r="66" spans="2:16" s="52" customFormat="1" ht="45" customHeight="1">
      <c r="B66" s="3" t="s">
        <v>462</v>
      </c>
      <c r="C66" s="28"/>
      <c r="D66" s="26" t="s">
        <v>80</v>
      </c>
      <c r="E66" s="26" t="s">
        <v>80</v>
      </c>
      <c r="F66" s="26" t="s">
        <v>96</v>
      </c>
      <c r="G66" s="26" t="s">
        <v>97</v>
      </c>
      <c r="H66" s="27"/>
      <c r="I66" s="102">
        <v>664</v>
      </c>
      <c r="J66" s="101">
        <f>H66+I66</f>
        <v>664</v>
      </c>
      <c r="L66" s="101">
        <f t="shared" si="27"/>
        <v>664</v>
      </c>
      <c r="M66" s="56"/>
      <c r="N66" s="108">
        <f t="shared" si="28"/>
        <v>664</v>
      </c>
    </row>
    <row r="67" spans="2:16" s="52" customFormat="1" ht="45" customHeight="1">
      <c r="B67" s="3" t="s">
        <v>422</v>
      </c>
      <c r="C67" s="28"/>
      <c r="D67" s="26" t="s">
        <v>80</v>
      </c>
      <c r="E67" s="26" t="s">
        <v>80</v>
      </c>
      <c r="F67" s="26" t="s">
        <v>96</v>
      </c>
      <c r="G67" s="26" t="s">
        <v>97</v>
      </c>
      <c r="H67" s="51">
        <v>45</v>
      </c>
      <c r="I67" s="92"/>
      <c r="J67" s="109">
        <v>45</v>
      </c>
      <c r="L67" s="101">
        <f t="shared" si="27"/>
        <v>45</v>
      </c>
      <c r="M67" s="56"/>
      <c r="N67" s="108">
        <f t="shared" si="28"/>
        <v>45</v>
      </c>
    </row>
    <row r="68" spans="2:16" s="52" customFormat="1" ht="43.5" customHeight="1">
      <c r="B68" s="3" t="s">
        <v>424</v>
      </c>
      <c r="C68" s="28"/>
      <c r="D68" s="26" t="s">
        <v>80</v>
      </c>
      <c r="E68" s="26" t="s">
        <v>80</v>
      </c>
      <c r="F68" s="26" t="s">
        <v>96</v>
      </c>
      <c r="G68" s="26" t="s">
        <v>97</v>
      </c>
      <c r="H68" s="51">
        <v>150</v>
      </c>
      <c r="I68" s="92"/>
      <c r="J68" s="109">
        <v>150</v>
      </c>
      <c r="L68" s="101">
        <f t="shared" si="27"/>
        <v>150</v>
      </c>
      <c r="M68" s="56"/>
      <c r="N68" s="108">
        <f t="shared" si="28"/>
        <v>150</v>
      </c>
    </row>
    <row r="69" spans="2:16" s="52" customFormat="1">
      <c r="B69" s="98" t="s">
        <v>98</v>
      </c>
      <c r="C69" s="45"/>
      <c r="D69" s="26" t="s">
        <v>99</v>
      </c>
      <c r="E69" s="26"/>
      <c r="F69" s="26"/>
      <c r="G69" s="26"/>
      <c r="H69" s="27">
        <f>H70+H73</f>
        <v>1300</v>
      </c>
      <c r="I69" s="2"/>
      <c r="J69" s="101">
        <f>J70+J73</f>
        <v>1300</v>
      </c>
      <c r="L69" s="101">
        <f>L70+L73</f>
        <v>1300</v>
      </c>
      <c r="M69" s="56"/>
      <c r="N69" s="101">
        <f>N70+N73</f>
        <v>1300</v>
      </c>
      <c r="P69" s="101">
        <f>P70+P73</f>
        <v>0</v>
      </c>
    </row>
    <row r="70" spans="2:16" s="52" customFormat="1">
      <c r="B70" s="4" t="s">
        <v>104</v>
      </c>
      <c r="C70" s="25"/>
      <c r="D70" s="26" t="s">
        <v>99</v>
      </c>
      <c r="E70" s="26" t="s">
        <v>99</v>
      </c>
      <c r="F70" s="26"/>
      <c r="G70" s="26"/>
      <c r="H70" s="27">
        <f t="shared" ref="H70:H71" si="29">H71</f>
        <v>800</v>
      </c>
      <c r="I70" s="2"/>
      <c r="J70" s="101">
        <f t="shared" ref="J70:P71" si="30">J71</f>
        <v>800</v>
      </c>
      <c r="L70" s="101">
        <f t="shared" si="30"/>
        <v>800</v>
      </c>
      <c r="M70" s="56"/>
      <c r="N70" s="101">
        <f t="shared" si="30"/>
        <v>800</v>
      </c>
      <c r="P70" s="101">
        <f t="shared" si="30"/>
        <v>0</v>
      </c>
    </row>
    <row r="71" spans="2:16" s="52" customFormat="1" ht="15.75" customHeight="1">
      <c r="B71" s="3" t="s">
        <v>105</v>
      </c>
      <c r="C71" s="28"/>
      <c r="D71" s="26" t="s">
        <v>101</v>
      </c>
      <c r="E71" s="26" t="s">
        <v>99</v>
      </c>
      <c r="F71" s="26" t="s">
        <v>106</v>
      </c>
      <c r="G71" s="26" t="s">
        <v>35</v>
      </c>
      <c r="H71" s="27">
        <f t="shared" si="29"/>
        <v>800</v>
      </c>
      <c r="I71" s="2"/>
      <c r="J71" s="101">
        <f t="shared" si="30"/>
        <v>800</v>
      </c>
      <c r="L71" s="101">
        <f t="shared" si="30"/>
        <v>800</v>
      </c>
      <c r="M71" s="56"/>
      <c r="N71" s="101">
        <f t="shared" si="30"/>
        <v>800</v>
      </c>
      <c r="P71" s="101">
        <f t="shared" si="30"/>
        <v>0</v>
      </c>
    </row>
    <row r="72" spans="2:16" s="52" customFormat="1" ht="31.5">
      <c r="B72" s="3" t="s">
        <v>36</v>
      </c>
      <c r="C72" s="25"/>
      <c r="D72" s="26" t="s">
        <v>99</v>
      </c>
      <c r="E72" s="26" t="s">
        <v>99</v>
      </c>
      <c r="F72" s="26" t="s">
        <v>106</v>
      </c>
      <c r="G72" s="26" t="s">
        <v>37</v>
      </c>
      <c r="H72" s="27">
        <v>800</v>
      </c>
      <c r="I72" s="2"/>
      <c r="J72" s="101">
        <v>800</v>
      </c>
      <c r="L72" s="101">
        <f t="shared" ref="L72" si="31">J72+K72</f>
        <v>800</v>
      </c>
      <c r="M72" s="56"/>
      <c r="N72" s="108">
        <f t="shared" ref="N72" si="32">L72+M72</f>
        <v>800</v>
      </c>
    </row>
    <row r="73" spans="2:16" s="52" customFormat="1">
      <c r="B73" s="4" t="s">
        <v>108</v>
      </c>
      <c r="C73" s="25"/>
      <c r="D73" s="26" t="s">
        <v>99</v>
      </c>
      <c r="E73" s="26" t="s">
        <v>109</v>
      </c>
      <c r="F73" s="26"/>
      <c r="G73" s="26"/>
      <c r="H73" s="27">
        <f t="shared" ref="H73:H74" si="33">H74</f>
        <v>500</v>
      </c>
      <c r="I73" s="2"/>
      <c r="J73" s="101">
        <f t="shared" ref="J73:P74" si="34">J74</f>
        <v>500</v>
      </c>
      <c r="L73" s="101">
        <f t="shared" si="34"/>
        <v>500</v>
      </c>
      <c r="M73" s="56"/>
      <c r="N73" s="101">
        <f t="shared" si="34"/>
        <v>500</v>
      </c>
      <c r="P73" s="101">
        <f t="shared" si="34"/>
        <v>0</v>
      </c>
    </row>
    <row r="74" spans="2:16" s="52" customFormat="1" ht="18" customHeight="1">
      <c r="B74" s="3" t="s">
        <v>105</v>
      </c>
      <c r="C74" s="25"/>
      <c r="D74" s="26" t="s">
        <v>99</v>
      </c>
      <c r="E74" s="26" t="s">
        <v>109</v>
      </c>
      <c r="F74" s="26" t="s">
        <v>110</v>
      </c>
      <c r="G74" s="26" t="s">
        <v>35</v>
      </c>
      <c r="H74" s="27">
        <f t="shared" si="33"/>
        <v>500</v>
      </c>
      <c r="I74" s="2"/>
      <c r="J74" s="101">
        <f t="shared" si="34"/>
        <v>500</v>
      </c>
      <c r="L74" s="101">
        <f t="shared" si="34"/>
        <v>500</v>
      </c>
      <c r="M74" s="56"/>
      <c r="N74" s="101">
        <f t="shared" si="34"/>
        <v>500</v>
      </c>
      <c r="P74" s="101">
        <f t="shared" si="34"/>
        <v>0</v>
      </c>
    </row>
    <row r="75" spans="2:16" s="52" customFormat="1" ht="31.5">
      <c r="B75" s="3" t="s">
        <v>36</v>
      </c>
      <c r="C75" s="25"/>
      <c r="D75" s="26" t="s">
        <v>99</v>
      </c>
      <c r="E75" s="26" t="s">
        <v>109</v>
      </c>
      <c r="F75" s="26" t="s">
        <v>110</v>
      </c>
      <c r="G75" s="26" t="s">
        <v>37</v>
      </c>
      <c r="H75" s="27">
        <v>500</v>
      </c>
      <c r="I75" s="2"/>
      <c r="J75" s="101">
        <v>500</v>
      </c>
      <c r="L75" s="101">
        <f t="shared" ref="L75" si="35">J75+K75</f>
        <v>500</v>
      </c>
      <c r="M75" s="56"/>
      <c r="N75" s="108">
        <f t="shared" ref="N75" si="36">L75+M75</f>
        <v>500</v>
      </c>
    </row>
    <row r="76" spans="2:16" s="52" customFormat="1">
      <c r="B76" s="98" t="s">
        <v>111</v>
      </c>
      <c r="C76" s="45"/>
      <c r="D76" s="26" t="s">
        <v>75</v>
      </c>
      <c r="E76" s="26" t="s">
        <v>31</v>
      </c>
      <c r="F76" s="26"/>
      <c r="G76" s="26"/>
      <c r="H76" s="27">
        <f t="shared" ref="H76:H77" si="37">H77</f>
        <v>3000</v>
      </c>
      <c r="I76" s="2"/>
      <c r="J76" s="101">
        <f t="shared" ref="J76:P77" si="38">J77</f>
        <v>2000</v>
      </c>
      <c r="L76" s="101">
        <f t="shared" si="38"/>
        <v>2000</v>
      </c>
      <c r="M76" s="56"/>
      <c r="N76" s="101">
        <f t="shared" si="38"/>
        <v>2000</v>
      </c>
      <c r="P76" s="101">
        <f t="shared" si="38"/>
        <v>0</v>
      </c>
    </row>
    <row r="77" spans="2:16" s="52" customFormat="1" ht="29.25" customHeight="1">
      <c r="B77" s="3" t="s">
        <v>112</v>
      </c>
      <c r="C77" s="25"/>
      <c r="D77" s="26" t="s">
        <v>75</v>
      </c>
      <c r="E77" s="26" t="s">
        <v>31</v>
      </c>
      <c r="F77" s="26" t="s">
        <v>113</v>
      </c>
      <c r="G77" s="26" t="s">
        <v>35</v>
      </c>
      <c r="H77" s="27">
        <f t="shared" si="37"/>
        <v>3000</v>
      </c>
      <c r="I77" s="2"/>
      <c r="J77" s="101">
        <f t="shared" si="38"/>
        <v>2000</v>
      </c>
      <c r="L77" s="101">
        <f t="shared" si="38"/>
        <v>2000</v>
      </c>
      <c r="M77" s="56"/>
      <c r="N77" s="101">
        <f t="shared" si="38"/>
        <v>2000</v>
      </c>
      <c r="P77" s="101">
        <f t="shared" si="38"/>
        <v>0</v>
      </c>
    </row>
    <row r="78" spans="2:16" s="52" customFormat="1">
      <c r="B78" s="3" t="s">
        <v>54</v>
      </c>
      <c r="C78" s="28"/>
      <c r="D78" s="26" t="s">
        <v>75</v>
      </c>
      <c r="E78" s="26" t="s">
        <v>31</v>
      </c>
      <c r="F78" s="26" t="s">
        <v>113</v>
      </c>
      <c r="G78" s="26" t="s">
        <v>55</v>
      </c>
      <c r="H78" s="27">
        <v>3000</v>
      </c>
      <c r="I78" s="2">
        <v>-1000</v>
      </c>
      <c r="J78" s="101">
        <f>H78+I78</f>
        <v>2000</v>
      </c>
      <c r="L78" s="101">
        <f t="shared" ref="L78" si="39">J78+K78</f>
        <v>2000</v>
      </c>
      <c r="M78" s="56"/>
      <c r="N78" s="108">
        <f t="shared" ref="N78" si="40">L78+M78</f>
        <v>2000</v>
      </c>
    </row>
    <row r="79" spans="2:16" s="52" customFormat="1">
      <c r="B79" s="98" t="s">
        <v>114</v>
      </c>
      <c r="C79" s="25"/>
      <c r="D79" s="26" t="s">
        <v>252</v>
      </c>
      <c r="E79" s="26" t="s">
        <v>32</v>
      </c>
      <c r="F79" s="26"/>
      <c r="G79" s="26"/>
      <c r="H79" s="27">
        <f t="shared" ref="H79:H80" si="41">H80</f>
        <v>1200</v>
      </c>
      <c r="I79" s="2"/>
      <c r="J79" s="101">
        <f t="shared" ref="J79:P80" si="42">J80</f>
        <v>1500</v>
      </c>
      <c r="L79" s="101">
        <f t="shared" si="42"/>
        <v>1500</v>
      </c>
      <c r="M79" s="56"/>
      <c r="N79" s="101">
        <f t="shared" si="42"/>
        <v>1500</v>
      </c>
      <c r="P79" s="101">
        <f t="shared" si="42"/>
        <v>0</v>
      </c>
    </row>
    <row r="80" spans="2:16" s="52" customFormat="1">
      <c r="B80" s="3" t="s">
        <v>447</v>
      </c>
      <c r="C80" s="25"/>
      <c r="D80" s="26" t="s">
        <v>252</v>
      </c>
      <c r="E80" s="26" t="s">
        <v>31</v>
      </c>
      <c r="F80" s="26" t="s">
        <v>116</v>
      </c>
      <c r="G80" s="26" t="s">
        <v>35</v>
      </c>
      <c r="H80" s="27">
        <f t="shared" si="41"/>
        <v>1200</v>
      </c>
      <c r="I80" s="2"/>
      <c r="J80" s="101">
        <f t="shared" si="42"/>
        <v>1500</v>
      </c>
      <c r="L80" s="101">
        <f t="shared" si="42"/>
        <v>1500</v>
      </c>
      <c r="M80" s="56"/>
      <c r="N80" s="101">
        <f t="shared" si="42"/>
        <v>1500</v>
      </c>
      <c r="P80" s="101">
        <f t="shared" si="42"/>
        <v>0</v>
      </c>
    </row>
    <row r="81" spans="2:16" s="52" customFormat="1" ht="31.5">
      <c r="B81" s="3" t="s">
        <v>115</v>
      </c>
      <c r="C81" s="28"/>
      <c r="D81" s="26" t="s">
        <v>252</v>
      </c>
      <c r="E81" s="26" t="s">
        <v>31</v>
      </c>
      <c r="F81" s="26" t="s">
        <v>116</v>
      </c>
      <c r="G81" s="26" t="s">
        <v>37</v>
      </c>
      <c r="H81" s="27">
        <v>1200</v>
      </c>
      <c r="I81" s="95">
        <v>300</v>
      </c>
      <c r="J81" s="101">
        <f>H81+I81</f>
        <v>1500</v>
      </c>
      <c r="L81" s="101">
        <f t="shared" ref="L81" si="43">J81+K81</f>
        <v>1500</v>
      </c>
      <c r="M81" s="56"/>
      <c r="N81" s="108">
        <f t="shared" ref="N81" si="44">L81+M81</f>
        <v>1500</v>
      </c>
    </row>
    <row r="82" spans="2:16" s="52" customFormat="1">
      <c r="B82" s="98" t="s">
        <v>119</v>
      </c>
      <c r="C82" s="25"/>
      <c r="D82" s="26" t="s">
        <v>120</v>
      </c>
      <c r="E82" s="26"/>
      <c r="F82" s="26"/>
      <c r="G82" s="26"/>
      <c r="H82" s="27">
        <f>H83+H89</f>
        <v>4023.3</v>
      </c>
      <c r="I82" s="2"/>
      <c r="J82" s="101">
        <f>J83+J89</f>
        <v>4023.3</v>
      </c>
      <c r="L82" s="101">
        <f>L83+L89</f>
        <v>4193.32</v>
      </c>
      <c r="M82" s="56"/>
      <c r="N82" s="101">
        <f>N83+N89</f>
        <v>4193.32</v>
      </c>
      <c r="P82" s="101">
        <f>P83+P89</f>
        <v>0</v>
      </c>
    </row>
    <row r="83" spans="2:16" s="52" customFormat="1">
      <c r="B83" s="4" t="s">
        <v>121</v>
      </c>
      <c r="C83" s="25"/>
      <c r="D83" s="26" t="s">
        <v>120</v>
      </c>
      <c r="E83" s="26" t="s">
        <v>39</v>
      </c>
      <c r="F83" s="26"/>
      <c r="G83" s="26"/>
      <c r="H83" s="27">
        <f>H84+H85</f>
        <v>590.29999999999995</v>
      </c>
      <c r="I83" s="2"/>
      <c r="J83" s="101">
        <f>J84+J85</f>
        <v>590.29999999999995</v>
      </c>
      <c r="L83" s="101">
        <f>L84+L85</f>
        <v>760.3</v>
      </c>
      <c r="M83" s="56"/>
      <c r="N83" s="101">
        <f>N84+N85</f>
        <v>760.3</v>
      </c>
      <c r="P83" s="101">
        <f>P84+P85</f>
        <v>0</v>
      </c>
    </row>
    <row r="84" spans="2:16" s="52" customFormat="1">
      <c r="B84" s="3" t="s">
        <v>122</v>
      </c>
      <c r="C84" s="25"/>
      <c r="D84" s="26" t="s">
        <v>123</v>
      </c>
      <c r="E84" s="26" t="s">
        <v>39</v>
      </c>
      <c r="F84" s="26" t="s">
        <v>124</v>
      </c>
      <c r="G84" s="26" t="s">
        <v>125</v>
      </c>
      <c r="H84" s="27">
        <v>100</v>
      </c>
      <c r="I84" s="2"/>
      <c r="J84" s="101">
        <v>100</v>
      </c>
      <c r="K84" s="52">
        <v>-100</v>
      </c>
      <c r="L84" s="101">
        <f t="shared" ref="L84" si="45">J84+K84</f>
        <v>0</v>
      </c>
      <c r="M84" s="56"/>
      <c r="N84" s="108">
        <f t="shared" ref="N84" si="46">L84+M84</f>
        <v>0</v>
      </c>
    </row>
    <row r="85" spans="2:16" s="52" customFormat="1" ht="31.5">
      <c r="B85" s="3" t="s">
        <v>126</v>
      </c>
      <c r="C85" s="25"/>
      <c r="D85" s="26" t="s">
        <v>120</v>
      </c>
      <c r="E85" s="26" t="s">
        <v>39</v>
      </c>
      <c r="F85" s="26" t="s">
        <v>127</v>
      </c>
      <c r="G85" s="26" t="s">
        <v>35</v>
      </c>
      <c r="H85" s="27">
        <f t="shared" ref="H85:H86" si="47">H86</f>
        <v>490.3</v>
      </c>
      <c r="I85" s="2"/>
      <c r="J85" s="101">
        <f t="shared" ref="J85:P85" si="48">J86</f>
        <v>490.3</v>
      </c>
      <c r="L85" s="101">
        <f t="shared" si="48"/>
        <v>760.3</v>
      </c>
      <c r="M85" s="56"/>
      <c r="N85" s="101">
        <f t="shared" si="48"/>
        <v>760.3</v>
      </c>
      <c r="P85" s="101">
        <f t="shared" si="48"/>
        <v>0</v>
      </c>
    </row>
    <row r="86" spans="2:16" s="52" customFormat="1" ht="16.5" customHeight="1">
      <c r="B86" s="3" t="s">
        <v>128</v>
      </c>
      <c r="C86" s="25"/>
      <c r="D86" s="26" t="s">
        <v>120</v>
      </c>
      <c r="E86" s="26" t="s">
        <v>39</v>
      </c>
      <c r="F86" s="26" t="s">
        <v>129</v>
      </c>
      <c r="G86" s="26" t="s">
        <v>35</v>
      </c>
      <c r="H86" s="27">
        <f t="shared" si="47"/>
        <v>490.3</v>
      </c>
      <c r="I86" s="2"/>
      <c r="J86" s="101">
        <f>J87+J88</f>
        <v>490.3</v>
      </c>
      <c r="L86" s="101">
        <f>L87+L88</f>
        <v>760.3</v>
      </c>
      <c r="M86" s="56"/>
      <c r="N86" s="101">
        <f>N87+N88</f>
        <v>760.3</v>
      </c>
      <c r="P86" s="101">
        <f>P87+P88</f>
        <v>0</v>
      </c>
    </row>
    <row r="87" spans="2:16" s="52" customFormat="1">
      <c r="B87" s="4" t="s">
        <v>130</v>
      </c>
      <c r="C87" s="25"/>
      <c r="D87" s="26" t="s">
        <v>120</v>
      </c>
      <c r="E87" s="26" t="s">
        <v>39</v>
      </c>
      <c r="F87" s="26" t="s">
        <v>129</v>
      </c>
      <c r="G87" s="26" t="s">
        <v>55</v>
      </c>
      <c r="H87" s="27">
        <v>490.3</v>
      </c>
      <c r="I87" s="2"/>
      <c r="J87" s="101">
        <v>490.3</v>
      </c>
      <c r="K87" s="52">
        <v>100</v>
      </c>
      <c r="L87" s="101">
        <f t="shared" ref="L87:L88" si="49">J87+K87</f>
        <v>590.29999999999995</v>
      </c>
      <c r="M87" s="56"/>
      <c r="N87" s="108">
        <f t="shared" ref="N87:N88" si="50">L87+M87</f>
        <v>590.29999999999995</v>
      </c>
    </row>
    <row r="88" spans="2:16" s="52" customFormat="1">
      <c r="B88" s="4" t="s">
        <v>471</v>
      </c>
      <c r="C88" s="25"/>
      <c r="D88" s="26" t="s">
        <v>120</v>
      </c>
      <c r="E88" s="26" t="s">
        <v>39</v>
      </c>
      <c r="F88" s="26" t="s">
        <v>129</v>
      </c>
      <c r="G88" s="26" t="s">
        <v>55</v>
      </c>
      <c r="H88" s="27"/>
      <c r="I88" s="2"/>
      <c r="J88" s="101"/>
      <c r="K88" s="52">
        <v>170</v>
      </c>
      <c r="L88" s="101">
        <f t="shared" si="49"/>
        <v>170</v>
      </c>
      <c r="M88" s="56"/>
      <c r="N88" s="108">
        <f t="shared" si="50"/>
        <v>170</v>
      </c>
    </row>
    <row r="89" spans="2:16" s="52" customFormat="1">
      <c r="B89" s="4" t="s">
        <v>131</v>
      </c>
      <c r="C89" s="25"/>
      <c r="D89" s="26" t="s">
        <v>120</v>
      </c>
      <c r="E89" s="26" t="s">
        <v>45</v>
      </c>
      <c r="F89" s="26"/>
      <c r="G89" s="26"/>
      <c r="H89" s="27">
        <f>H90</f>
        <v>3433</v>
      </c>
      <c r="I89" s="2"/>
      <c r="J89" s="101">
        <f>J90</f>
        <v>3433</v>
      </c>
      <c r="L89" s="101">
        <f>L90</f>
        <v>3433.02</v>
      </c>
      <c r="M89" s="56"/>
      <c r="N89" s="101">
        <f>N90</f>
        <v>3433.02</v>
      </c>
      <c r="P89" s="101">
        <f>P90</f>
        <v>0</v>
      </c>
    </row>
    <row r="90" spans="2:16" s="52" customFormat="1" ht="47.25">
      <c r="B90" s="3" t="s">
        <v>132</v>
      </c>
      <c r="C90" s="25"/>
      <c r="D90" s="26" t="s">
        <v>120</v>
      </c>
      <c r="E90" s="26" t="s">
        <v>45</v>
      </c>
      <c r="F90" s="26" t="s">
        <v>133</v>
      </c>
      <c r="G90" s="26" t="s">
        <v>35</v>
      </c>
      <c r="H90" s="27">
        <f>H91+H93+H95</f>
        <v>3433</v>
      </c>
      <c r="I90" s="2"/>
      <c r="J90" s="101">
        <f>J91+J93+J95</f>
        <v>3433</v>
      </c>
      <c r="L90" s="101">
        <f>L91+L93+L95</f>
        <v>3433.02</v>
      </c>
      <c r="M90" s="56"/>
      <c r="N90" s="101">
        <f>N91+N93+N95</f>
        <v>3433.02</v>
      </c>
      <c r="P90" s="101">
        <f>P91+P93+P95</f>
        <v>0</v>
      </c>
    </row>
    <row r="91" spans="2:16" s="52" customFormat="1">
      <c r="B91" s="4" t="s">
        <v>134</v>
      </c>
      <c r="C91" s="25"/>
      <c r="D91" s="26" t="s">
        <v>120</v>
      </c>
      <c r="E91" s="26" t="s">
        <v>45</v>
      </c>
      <c r="F91" s="26" t="s">
        <v>135</v>
      </c>
      <c r="G91" s="26" t="s">
        <v>35</v>
      </c>
      <c r="H91" s="27">
        <f>H92</f>
        <v>636</v>
      </c>
      <c r="I91" s="2"/>
      <c r="J91" s="101">
        <f>J92</f>
        <v>636</v>
      </c>
      <c r="L91" s="101">
        <f>L92</f>
        <v>636</v>
      </c>
      <c r="M91" s="56"/>
      <c r="N91" s="101">
        <f>N92</f>
        <v>636</v>
      </c>
      <c r="P91" s="101">
        <f>P92</f>
        <v>0</v>
      </c>
    </row>
    <row r="92" spans="2:16" s="52" customFormat="1" ht="31.5">
      <c r="B92" s="3" t="s">
        <v>36</v>
      </c>
      <c r="C92" s="25"/>
      <c r="D92" s="26" t="s">
        <v>120</v>
      </c>
      <c r="E92" s="26" t="s">
        <v>45</v>
      </c>
      <c r="F92" s="26" t="s">
        <v>135</v>
      </c>
      <c r="G92" s="26" t="s">
        <v>37</v>
      </c>
      <c r="H92" s="27">
        <v>636</v>
      </c>
      <c r="I92" s="2"/>
      <c r="J92" s="101">
        <v>636</v>
      </c>
      <c r="L92" s="101">
        <f t="shared" ref="L92:L94" si="51">J92+K92</f>
        <v>636</v>
      </c>
      <c r="M92" s="56"/>
      <c r="N92" s="108">
        <f t="shared" ref="N92:N96" si="52">L92+M92</f>
        <v>636</v>
      </c>
    </row>
    <row r="93" spans="2:16" s="52" customFormat="1" ht="31.5">
      <c r="B93" s="3" t="s">
        <v>136</v>
      </c>
      <c r="C93" s="25"/>
      <c r="D93" s="26" t="s">
        <v>120</v>
      </c>
      <c r="E93" s="26" t="s">
        <v>45</v>
      </c>
      <c r="F93" s="26" t="s">
        <v>137</v>
      </c>
      <c r="G93" s="26" t="s">
        <v>35</v>
      </c>
      <c r="H93" s="27">
        <f>H94</f>
        <v>550</v>
      </c>
      <c r="I93" s="2"/>
      <c r="J93" s="101">
        <f>J94</f>
        <v>550</v>
      </c>
      <c r="L93" s="101">
        <f>L94</f>
        <v>550</v>
      </c>
      <c r="M93" s="56"/>
      <c r="N93" s="101">
        <f>N94</f>
        <v>550</v>
      </c>
      <c r="P93" s="101">
        <f>P94</f>
        <v>0</v>
      </c>
    </row>
    <row r="94" spans="2:16" s="52" customFormat="1">
      <c r="B94" s="3" t="s">
        <v>122</v>
      </c>
      <c r="C94" s="25"/>
      <c r="D94" s="26" t="s">
        <v>120</v>
      </c>
      <c r="E94" s="26" t="s">
        <v>45</v>
      </c>
      <c r="F94" s="26" t="s">
        <v>137</v>
      </c>
      <c r="G94" s="26" t="s">
        <v>125</v>
      </c>
      <c r="H94" s="27">
        <v>550</v>
      </c>
      <c r="I94" s="2"/>
      <c r="J94" s="101">
        <v>550</v>
      </c>
      <c r="L94" s="101">
        <f t="shared" si="51"/>
        <v>550</v>
      </c>
      <c r="M94" s="56"/>
      <c r="N94" s="108">
        <f t="shared" si="52"/>
        <v>550</v>
      </c>
    </row>
    <row r="95" spans="2:16" s="52" customFormat="1" ht="31.5">
      <c r="B95" s="3" t="s">
        <v>138</v>
      </c>
      <c r="C95" s="25"/>
      <c r="D95" s="26" t="s">
        <v>120</v>
      </c>
      <c r="E95" s="26" t="s">
        <v>45</v>
      </c>
      <c r="F95" s="26" t="s">
        <v>139</v>
      </c>
      <c r="G95" s="26" t="s">
        <v>35</v>
      </c>
      <c r="H95" s="27">
        <f>H96</f>
        <v>2247</v>
      </c>
      <c r="I95" s="2"/>
      <c r="J95" s="101">
        <f>J96</f>
        <v>2247</v>
      </c>
      <c r="L95" s="101">
        <f>L96</f>
        <v>2247.02</v>
      </c>
      <c r="M95" s="56"/>
      <c r="N95" s="101">
        <f>N96</f>
        <v>2247.02</v>
      </c>
      <c r="P95" s="101">
        <f>P96</f>
        <v>0</v>
      </c>
    </row>
    <row r="96" spans="2:16" s="52" customFormat="1">
      <c r="B96" s="3" t="s">
        <v>122</v>
      </c>
      <c r="C96" s="25"/>
      <c r="D96" s="26" t="s">
        <v>120</v>
      </c>
      <c r="E96" s="26" t="s">
        <v>45</v>
      </c>
      <c r="F96" s="26" t="s">
        <v>139</v>
      </c>
      <c r="G96" s="26" t="s">
        <v>125</v>
      </c>
      <c r="H96" s="27">
        <v>2247</v>
      </c>
      <c r="I96" s="2"/>
      <c r="J96" s="101">
        <v>2247</v>
      </c>
      <c r="K96" s="52">
        <v>0.02</v>
      </c>
      <c r="L96" s="101">
        <f>J96+K96</f>
        <v>2247.02</v>
      </c>
      <c r="M96" s="56"/>
      <c r="N96" s="108">
        <f t="shared" si="52"/>
        <v>2247.02</v>
      </c>
    </row>
    <row r="97" spans="2:16" s="52" customFormat="1" ht="31.5">
      <c r="B97" s="34" t="s">
        <v>371</v>
      </c>
      <c r="C97" s="22">
        <v>380</v>
      </c>
      <c r="D97" s="26"/>
      <c r="E97" s="26"/>
      <c r="F97" s="26"/>
      <c r="G97" s="26"/>
      <c r="H97" s="27">
        <f>H98</f>
        <v>3316.4</v>
      </c>
      <c r="I97" s="2"/>
      <c r="J97" s="104">
        <f>J98</f>
        <v>3316.4</v>
      </c>
      <c r="K97" s="137"/>
      <c r="L97" s="104">
        <f>L98</f>
        <v>3316.4</v>
      </c>
      <c r="M97" s="141"/>
      <c r="N97" s="104">
        <f>N98</f>
        <v>3316.4</v>
      </c>
      <c r="O97" s="137"/>
      <c r="P97" s="104">
        <f>P98</f>
        <v>0</v>
      </c>
    </row>
    <row r="98" spans="2:16" s="52" customFormat="1" ht="63" customHeight="1">
      <c r="B98" s="3" t="s">
        <v>38</v>
      </c>
      <c r="C98" s="25"/>
      <c r="D98" s="26" t="s">
        <v>31</v>
      </c>
      <c r="E98" s="26" t="s">
        <v>39</v>
      </c>
      <c r="F98" s="26"/>
      <c r="G98" s="26"/>
      <c r="H98" s="27">
        <f>H99+H102</f>
        <v>3316.4</v>
      </c>
      <c r="I98" s="2"/>
      <c r="J98" s="101">
        <f>J99+J102</f>
        <v>3316.4</v>
      </c>
      <c r="L98" s="101">
        <f>L99+L102</f>
        <v>3316.4</v>
      </c>
      <c r="M98" s="56"/>
      <c r="N98" s="101">
        <f>N99+N102</f>
        <v>3316.4</v>
      </c>
      <c r="P98" s="101">
        <f>P99+P102</f>
        <v>0</v>
      </c>
    </row>
    <row r="99" spans="2:16" s="52" customFormat="1" ht="63.75" customHeight="1">
      <c r="B99" s="3" t="s">
        <v>458</v>
      </c>
      <c r="C99" s="25"/>
      <c r="D99" s="26" t="s">
        <v>31</v>
      </c>
      <c r="E99" s="26" t="s">
        <v>39</v>
      </c>
      <c r="F99" s="26" t="s">
        <v>93</v>
      </c>
      <c r="G99" s="26" t="s">
        <v>35</v>
      </c>
      <c r="H99" s="27">
        <f>H100</f>
        <v>1873</v>
      </c>
      <c r="I99" s="2"/>
      <c r="J99" s="101">
        <f>J100</f>
        <v>1873</v>
      </c>
      <c r="L99" s="101">
        <f>L100</f>
        <v>1873</v>
      </c>
      <c r="M99" s="56"/>
      <c r="N99" s="101">
        <f>N100</f>
        <v>1873</v>
      </c>
      <c r="P99" s="101">
        <f>P100</f>
        <v>0</v>
      </c>
    </row>
    <row r="100" spans="2:16" s="52" customFormat="1">
      <c r="B100" s="3" t="s">
        <v>42</v>
      </c>
      <c r="C100" s="25"/>
      <c r="D100" s="26" t="s">
        <v>31</v>
      </c>
      <c r="E100" s="26" t="s">
        <v>39</v>
      </c>
      <c r="F100" s="26" t="s">
        <v>241</v>
      </c>
      <c r="G100" s="26" t="s">
        <v>35</v>
      </c>
      <c r="H100" s="27">
        <f>H101</f>
        <v>1873</v>
      </c>
      <c r="I100" s="2"/>
      <c r="J100" s="101">
        <f>J101</f>
        <v>1873</v>
      </c>
      <c r="L100" s="101">
        <f>L101</f>
        <v>1873</v>
      </c>
      <c r="M100" s="56"/>
      <c r="N100" s="101">
        <f>N101</f>
        <v>1873</v>
      </c>
      <c r="P100" s="101">
        <f>P101</f>
        <v>0</v>
      </c>
    </row>
    <row r="101" spans="2:16" s="52" customFormat="1" ht="31.5">
      <c r="B101" s="3" t="s">
        <v>36</v>
      </c>
      <c r="C101" s="25"/>
      <c r="D101" s="26" t="s">
        <v>31</v>
      </c>
      <c r="E101" s="26" t="s">
        <v>39</v>
      </c>
      <c r="F101" s="26" t="s">
        <v>241</v>
      </c>
      <c r="G101" s="26">
        <v>500</v>
      </c>
      <c r="H101" s="27">
        <v>1873</v>
      </c>
      <c r="I101" s="2"/>
      <c r="J101" s="101">
        <v>1873</v>
      </c>
      <c r="L101" s="101">
        <f>J101+K101</f>
        <v>1873</v>
      </c>
      <c r="M101" s="56"/>
      <c r="N101" s="108">
        <f t="shared" ref="N101:N103" si="53">L101+M101</f>
        <v>1873</v>
      </c>
    </row>
    <row r="102" spans="2:16" s="52" customFormat="1" ht="31.5">
      <c r="B102" s="3" t="s">
        <v>44</v>
      </c>
      <c r="C102" s="25"/>
      <c r="D102" s="26" t="s">
        <v>31</v>
      </c>
      <c r="E102" s="26" t="s">
        <v>39</v>
      </c>
      <c r="F102" s="26" t="s">
        <v>372</v>
      </c>
      <c r="G102" s="26" t="s">
        <v>35</v>
      </c>
      <c r="H102" s="27">
        <f>H103</f>
        <v>1443.4</v>
      </c>
      <c r="I102" s="2"/>
      <c r="J102" s="101">
        <f>J103</f>
        <v>1443.4</v>
      </c>
      <c r="L102" s="101">
        <f>L103</f>
        <v>1443.4</v>
      </c>
      <c r="M102" s="56"/>
      <c r="N102" s="101">
        <f>N103</f>
        <v>1443.4</v>
      </c>
      <c r="P102" s="101">
        <f>P103</f>
        <v>0</v>
      </c>
    </row>
    <row r="103" spans="2:16" s="52" customFormat="1" ht="31.5">
      <c r="B103" s="3" t="s">
        <v>36</v>
      </c>
      <c r="C103" s="25"/>
      <c r="D103" s="26" t="s">
        <v>31</v>
      </c>
      <c r="E103" s="26" t="s">
        <v>39</v>
      </c>
      <c r="F103" s="26" t="s">
        <v>372</v>
      </c>
      <c r="G103" s="26" t="s">
        <v>37</v>
      </c>
      <c r="H103" s="51">
        <f>1273.4+170</f>
        <v>1443.4</v>
      </c>
      <c r="I103" s="92"/>
      <c r="J103" s="109">
        <f>1273.4+170</f>
        <v>1443.4</v>
      </c>
      <c r="L103" s="101">
        <f>J103+K103</f>
        <v>1443.4</v>
      </c>
      <c r="M103" s="56"/>
      <c r="N103" s="108">
        <f t="shared" si="53"/>
        <v>1443.4</v>
      </c>
    </row>
    <row r="104" spans="2:16" s="52" customFormat="1">
      <c r="B104" s="34" t="s">
        <v>144</v>
      </c>
      <c r="C104" s="22" t="s">
        <v>9</v>
      </c>
      <c r="D104" s="23"/>
      <c r="E104" s="23"/>
      <c r="F104" s="23"/>
      <c r="G104" s="23"/>
      <c r="H104" s="24">
        <f>H105</f>
        <v>1420</v>
      </c>
      <c r="I104" s="2"/>
      <c r="J104" s="105">
        <f>J105</f>
        <v>1420</v>
      </c>
      <c r="L104" s="105">
        <f>L105</f>
        <v>1420</v>
      </c>
      <c r="M104" s="56"/>
      <c r="N104" s="105">
        <f>N105</f>
        <v>1420</v>
      </c>
      <c r="P104" s="105">
        <f>P105</f>
        <v>0</v>
      </c>
    </row>
    <row r="105" spans="2:16" s="52" customFormat="1">
      <c r="B105" s="4" t="s">
        <v>56</v>
      </c>
      <c r="C105" s="25"/>
      <c r="D105" s="26" t="s">
        <v>31</v>
      </c>
      <c r="E105" s="26" t="s">
        <v>434</v>
      </c>
      <c r="F105" s="26"/>
      <c r="G105" s="26"/>
      <c r="H105" s="27">
        <f>H106</f>
        <v>1420</v>
      </c>
      <c r="I105" s="2"/>
      <c r="J105" s="101">
        <f>J106</f>
        <v>1420</v>
      </c>
      <c r="L105" s="101">
        <f>L106</f>
        <v>1420</v>
      </c>
      <c r="M105" s="56"/>
      <c r="N105" s="101">
        <f>N106</f>
        <v>1420</v>
      </c>
      <c r="P105" s="101">
        <f>P106</f>
        <v>0</v>
      </c>
    </row>
    <row r="106" spans="2:16" s="52" customFormat="1" ht="31.5">
      <c r="B106" s="3" t="s">
        <v>94</v>
      </c>
      <c r="C106" s="25"/>
      <c r="D106" s="26" t="s">
        <v>31</v>
      </c>
      <c r="E106" s="26" t="s">
        <v>434</v>
      </c>
      <c r="F106" s="26" t="s">
        <v>145</v>
      </c>
      <c r="G106" s="26"/>
      <c r="H106" s="27">
        <f>H107</f>
        <v>1420</v>
      </c>
      <c r="I106" s="2"/>
      <c r="J106" s="101">
        <f>J107</f>
        <v>1420</v>
      </c>
      <c r="L106" s="101">
        <f>L107</f>
        <v>1420</v>
      </c>
      <c r="M106" s="56"/>
      <c r="N106" s="101">
        <f>N107</f>
        <v>1420</v>
      </c>
      <c r="P106" s="101">
        <f>P107</f>
        <v>0</v>
      </c>
    </row>
    <row r="107" spans="2:16" s="52" customFormat="1" ht="28.5" customHeight="1">
      <c r="B107" s="3" t="s">
        <v>103</v>
      </c>
      <c r="C107" s="25"/>
      <c r="D107" s="26" t="s">
        <v>31</v>
      </c>
      <c r="E107" s="26" t="s">
        <v>434</v>
      </c>
      <c r="F107" s="26" t="s">
        <v>145</v>
      </c>
      <c r="G107" s="26" t="s">
        <v>97</v>
      </c>
      <c r="H107" s="27">
        <v>1420</v>
      </c>
      <c r="I107" s="2"/>
      <c r="J107" s="101">
        <v>1420</v>
      </c>
      <c r="L107" s="101">
        <f>J107+K107</f>
        <v>1420</v>
      </c>
      <c r="M107" s="56"/>
      <c r="N107" s="108">
        <f t="shared" ref="N107" si="54">L107+M107</f>
        <v>1420</v>
      </c>
    </row>
    <row r="108" spans="2:16" s="52" customFormat="1">
      <c r="B108" s="34" t="s">
        <v>146</v>
      </c>
      <c r="C108" s="22" t="s">
        <v>13</v>
      </c>
      <c r="D108" s="23"/>
      <c r="E108" s="23"/>
      <c r="F108" s="23"/>
      <c r="G108" s="23"/>
      <c r="H108" s="24">
        <f>H112</f>
        <v>8964.2999999999993</v>
      </c>
      <c r="I108" s="2"/>
      <c r="J108" s="105">
        <f>J112+J109</f>
        <v>11244.3</v>
      </c>
      <c r="L108" s="105">
        <f>L112+L109</f>
        <v>11244.3</v>
      </c>
      <c r="M108" s="56"/>
      <c r="N108" s="105">
        <f>N112+N109</f>
        <v>11244.3</v>
      </c>
      <c r="P108" s="105">
        <f>P112+P109</f>
        <v>0</v>
      </c>
    </row>
    <row r="109" spans="2:16" s="52" customFormat="1">
      <c r="B109" s="78" t="s">
        <v>74</v>
      </c>
      <c r="C109" s="28"/>
      <c r="D109" s="26" t="s">
        <v>45</v>
      </c>
      <c r="E109" s="26"/>
      <c r="F109" s="26"/>
      <c r="G109" s="26"/>
      <c r="H109" s="24"/>
      <c r="I109" s="2"/>
      <c r="J109" s="110">
        <f>J110</f>
        <v>2280</v>
      </c>
      <c r="L109" s="110">
        <f>L110</f>
        <v>2280</v>
      </c>
      <c r="M109" s="56"/>
      <c r="N109" s="110">
        <f>N110</f>
        <v>2280</v>
      </c>
      <c r="P109" s="110">
        <f>P110</f>
        <v>0</v>
      </c>
    </row>
    <row r="110" spans="2:16" s="52" customFormat="1">
      <c r="B110" s="4" t="s">
        <v>392</v>
      </c>
      <c r="C110" s="28"/>
      <c r="D110" s="26" t="s">
        <v>45</v>
      </c>
      <c r="E110" s="26" t="s">
        <v>33</v>
      </c>
      <c r="F110" s="26"/>
      <c r="G110" s="26"/>
      <c r="H110" s="24"/>
      <c r="I110" s="2"/>
      <c r="J110" s="110">
        <f>J111</f>
        <v>2280</v>
      </c>
      <c r="L110" s="110">
        <f>L111</f>
        <v>2280</v>
      </c>
      <c r="M110" s="56"/>
      <c r="N110" s="110">
        <f>N111</f>
        <v>2280</v>
      </c>
      <c r="P110" s="110">
        <f>P111</f>
        <v>0</v>
      </c>
    </row>
    <row r="111" spans="2:16" s="52" customFormat="1" ht="48" customHeight="1">
      <c r="B111" s="49" t="s">
        <v>393</v>
      </c>
      <c r="C111" s="77"/>
      <c r="D111" s="50" t="s">
        <v>45</v>
      </c>
      <c r="E111" s="50" t="s">
        <v>33</v>
      </c>
      <c r="F111" s="50" t="s">
        <v>394</v>
      </c>
      <c r="G111" s="50" t="s">
        <v>84</v>
      </c>
      <c r="H111" s="24"/>
      <c r="I111" s="2">
        <v>2280</v>
      </c>
      <c r="J111" s="110">
        <f>I111+H111</f>
        <v>2280</v>
      </c>
      <c r="L111" s="101">
        <f>J111+K111</f>
        <v>2280</v>
      </c>
      <c r="M111" s="56"/>
      <c r="N111" s="108">
        <f t="shared" ref="N111" si="55">L111+M111</f>
        <v>2280</v>
      </c>
    </row>
    <row r="112" spans="2:16" s="52" customFormat="1">
      <c r="B112" s="4" t="s">
        <v>100</v>
      </c>
      <c r="C112" s="25"/>
      <c r="D112" s="26" t="s">
        <v>99</v>
      </c>
      <c r="E112" s="26" t="s">
        <v>31</v>
      </c>
      <c r="F112" s="26"/>
      <c r="G112" s="26"/>
      <c r="H112" s="27">
        <f>H113</f>
        <v>8964.2999999999993</v>
      </c>
      <c r="I112" s="2"/>
      <c r="J112" s="101">
        <f>J113</f>
        <v>8964.2999999999993</v>
      </c>
      <c r="L112" s="101">
        <f>L113</f>
        <v>8964.2999999999993</v>
      </c>
      <c r="M112" s="56"/>
      <c r="N112" s="101">
        <f>N113</f>
        <v>8964.2999999999993</v>
      </c>
      <c r="P112" s="101">
        <f>P113</f>
        <v>0</v>
      </c>
    </row>
    <row r="113" spans="2:16" s="52" customFormat="1">
      <c r="B113" s="4" t="s">
        <v>147</v>
      </c>
      <c r="C113" s="25"/>
      <c r="D113" s="26" t="s">
        <v>99</v>
      </c>
      <c r="E113" s="26" t="s">
        <v>31</v>
      </c>
      <c r="F113" s="26" t="s">
        <v>148</v>
      </c>
      <c r="G113" s="26" t="s">
        <v>35</v>
      </c>
      <c r="H113" s="27">
        <f>H114</f>
        <v>8964.2999999999993</v>
      </c>
      <c r="I113" s="2"/>
      <c r="J113" s="101">
        <f>J114</f>
        <v>8964.2999999999993</v>
      </c>
      <c r="L113" s="101">
        <f>L114</f>
        <v>8964.2999999999993</v>
      </c>
      <c r="M113" s="56"/>
      <c r="N113" s="101">
        <f>N114</f>
        <v>8964.2999999999993</v>
      </c>
      <c r="P113" s="101">
        <f>P114</f>
        <v>0</v>
      </c>
    </row>
    <row r="114" spans="2:16" s="52" customFormat="1" ht="31.5">
      <c r="B114" s="3" t="s">
        <v>94</v>
      </c>
      <c r="C114" s="25"/>
      <c r="D114" s="26" t="s">
        <v>99</v>
      </c>
      <c r="E114" s="26" t="s">
        <v>31</v>
      </c>
      <c r="F114" s="26" t="s">
        <v>102</v>
      </c>
      <c r="G114" s="26" t="s">
        <v>35</v>
      </c>
      <c r="H114" s="27">
        <f>H115</f>
        <v>8964.2999999999993</v>
      </c>
      <c r="I114" s="2"/>
      <c r="J114" s="101">
        <f>J115</f>
        <v>8964.2999999999993</v>
      </c>
      <c r="L114" s="101">
        <f>L115</f>
        <v>8964.2999999999993</v>
      </c>
      <c r="M114" s="56"/>
      <c r="N114" s="101">
        <f>N115</f>
        <v>8964.2999999999993</v>
      </c>
      <c r="P114" s="101">
        <f>P115</f>
        <v>0</v>
      </c>
    </row>
    <row r="115" spans="2:16" s="52" customFormat="1" ht="31.5">
      <c r="B115" s="3" t="s">
        <v>103</v>
      </c>
      <c r="C115" s="25"/>
      <c r="D115" s="26" t="s">
        <v>99</v>
      </c>
      <c r="E115" s="26" t="s">
        <v>31</v>
      </c>
      <c r="F115" s="26" t="s">
        <v>102</v>
      </c>
      <c r="G115" s="26" t="s">
        <v>97</v>
      </c>
      <c r="H115" s="27">
        <f>8952.8+11.5</f>
        <v>8964.2999999999993</v>
      </c>
      <c r="I115" s="2"/>
      <c r="J115" s="101">
        <f>8952.8+11.5</f>
        <v>8964.2999999999993</v>
      </c>
      <c r="L115" s="101">
        <f>J115+K115</f>
        <v>8964.2999999999993</v>
      </c>
      <c r="M115" s="56"/>
      <c r="N115" s="108">
        <f t="shared" ref="N115" si="56">L115+M115</f>
        <v>8964.2999999999993</v>
      </c>
    </row>
    <row r="116" spans="2:16" s="52" customFormat="1">
      <c r="B116" s="34" t="s">
        <v>159</v>
      </c>
      <c r="C116" s="22" t="s">
        <v>14</v>
      </c>
      <c r="D116" s="23"/>
      <c r="E116" s="23"/>
      <c r="F116" s="23"/>
      <c r="G116" s="23"/>
      <c r="H116" s="24">
        <f>H120</f>
        <v>2958.9</v>
      </c>
      <c r="I116" s="2"/>
      <c r="J116" s="105">
        <f>J120+J117</f>
        <v>3458.9</v>
      </c>
      <c r="L116" s="105">
        <f>L120+L117</f>
        <v>3458.9</v>
      </c>
      <c r="M116" s="56"/>
      <c r="N116" s="105">
        <f>N120+N117</f>
        <v>3458.9</v>
      </c>
      <c r="P116" s="105">
        <f>P120+P117</f>
        <v>0</v>
      </c>
    </row>
    <row r="117" spans="2:16" s="52" customFormat="1">
      <c r="B117" s="4" t="s">
        <v>74</v>
      </c>
      <c r="C117" s="28"/>
      <c r="D117" s="26" t="s">
        <v>45</v>
      </c>
      <c r="E117" s="26"/>
      <c r="F117" s="26"/>
      <c r="G117" s="26"/>
      <c r="H117" s="24"/>
      <c r="I117" s="2"/>
      <c r="J117" s="110">
        <f>J118</f>
        <v>500</v>
      </c>
      <c r="L117" s="110">
        <f>L118</f>
        <v>500</v>
      </c>
      <c r="M117" s="56"/>
      <c r="N117" s="110">
        <f>N118</f>
        <v>500</v>
      </c>
      <c r="P117" s="110">
        <f>P118</f>
        <v>0</v>
      </c>
    </row>
    <row r="118" spans="2:16" s="52" customFormat="1">
      <c r="B118" s="4" t="s">
        <v>392</v>
      </c>
      <c r="C118" s="28"/>
      <c r="D118" s="26" t="s">
        <v>45</v>
      </c>
      <c r="E118" s="26" t="s">
        <v>33</v>
      </c>
      <c r="F118" s="26"/>
      <c r="G118" s="26"/>
      <c r="H118" s="24"/>
      <c r="I118" s="2"/>
      <c r="J118" s="110">
        <f>J119</f>
        <v>500</v>
      </c>
      <c r="L118" s="110">
        <f>L119</f>
        <v>500</v>
      </c>
      <c r="M118" s="56"/>
      <c r="N118" s="110">
        <f>N119</f>
        <v>500</v>
      </c>
      <c r="P118" s="110">
        <f>P119</f>
        <v>0</v>
      </c>
    </row>
    <row r="119" spans="2:16" s="52" customFormat="1" ht="49.5" customHeight="1">
      <c r="B119" s="49" t="s">
        <v>393</v>
      </c>
      <c r="C119" s="77"/>
      <c r="D119" s="50" t="s">
        <v>45</v>
      </c>
      <c r="E119" s="50" t="s">
        <v>33</v>
      </c>
      <c r="F119" s="50" t="s">
        <v>394</v>
      </c>
      <c r="G119" s="50" t="s">
        <v>84</v>
      </c>
      <c r="H119" s="24"/>
      <c r="I119" s="2">
        <v>500</v>
      </c>
      <c r="J119" s="110">
        <f>I119+H119</f>
        <v>500</v>
      </c>
      <c r="L119" s="101">
        <f>J119+K119</f>
        <v>500</v>
      </c>
      <c r="M119" s="56"/>
      <c r="N119" s="108">
        <f t="shared" ref="N119" si="57">L119+M119</f>
        <v>500</v>
      </c>
    </row>
    <row r="120" spans="2:16" s="52" customFormat="1">
      <c r="B120" s="4" t="s">
        <v>100</v>
      </c>
      <c r="C120" s="25"/>
      <c r="D120" s="26" t="s">
        <v>99</v>
      </c>
      <c r="E120" s="26" t="s">
        <v>31</v>
      </c>
      <c r="F120" s="26"/>
      <c r="G120" s="26"/>
      <c r="H120" s="27">
        <f>H121</f>
        <v>2958.9</v>
      </c>
      <c r="I120" s="2"/>
      <c r="J120" s="101">
        <f>J121</f>
        <v>2958.9</v>
      </c>
      <c r="L120" s="101">
        <f>L121</f>
        <v>2958.9</v>
      </c>
      <c r="M120" s="56"/>
      <c r="N120" s="101">
        <f>N121</f>
        <v>2958.9</v>
      </c>
      <c r="P120" s="101">
        <f>P121</f>
        <v>0</v>
      </c>
    </row>
    <row r="121" spans="2:16" s="52" customFormat="1">
      <c r="B121" s="4" t="s">
        <v>147</v>
      </c>
      <c r="C121" s="25"/>
      <c r="D121" s="26" t="s">
        <v>99</v>
      </c>
      <c r="E121" s="26" t="s">
        <v>31</v>
      </c>
      <c r="F121" s="26" t="s">
        <v>148</v>
      </c>
      <c r="G121" s="26" t="s">
        <v>35</v>
      </c>
      <c r="H121" s="27">
        <f>H122</f>
        <v>2958.9</v>
      </c>
      <c r="I121" s="2"/>
      <c r="J121" s="101">
        <f>J122</f>
        <v>2958.9</v>
      </c>
      <c r="L121" s="101">
        <f>L122</f>
        <v>2958.9</v>
      </c>
      <c r="M121" s="56"/>
      <c r="N121" s="101">
        <f>N122</f>
        <v>2958.9</v>
      </c>
      <c r="P121" s="101">
        <f>P122</f>
        <v>0</v>
      </c>
    </row>
    <row r="122" spans="2:16" s="52" customFormat="1" ht="31.5">
      <c r="B122" s="3" t="s">
        <v>94</v>
      </c>
      <c r="C122" s="25"/>
      <c r="D122" s="26" t="s">
        <v>99</v>
      </c>
      <c r="E122" s="26" t="s">
        <v>31</v>
      </c>
      <c r="F122" s="26" t="s">
        <v>102</v>
      </c>
      <c r="G122" s="26" t="s">
        <v>35</v>
      </c>
      <c r="H122" s="27">
        <f>H123</f>
        <v>2958.9</v>
      </c>
      <c r="I122" s="2"/>
      <c r="J122" s="101">
        <f>J123</f>
        <v>2958.9</v>
      </c>
      <c r="L122" s="101">
        <f>L123</f>
        <v>2958.9</v>
      </c>
      <c r="M122" s="56"/>
      <c r="N122" s="101">
        <f>N123</f>
        <v>2958.9</v>
      </c>
      <c r="P122" s="101">
        <f>P123</f>
        <v>0</v>
      </c>
    </row>
    <row r="123" spans="2:16" s="52" customFormat="1" ht="29.25" customHeight="1">
      <c r="B123" s="3" t="s">
        <v>103</v>
      </c>
      <c r="C123" s="25"/>
      <c r="D123" s="26" t="s">
        <v>99</v>
      </c>
      <c r="E123" s="26" t="s">
        <v>31</v>
      </c>
      <c r="F123" s="26" t="s">
        <v>102</v>
      </c>
      <c r="G123" s="26" t="s">
        <v>97</v>
      </c>
      <c r="H123" s="27">
        <f>2947.4+11.5</f>
        <v>2958.9</v>
      </c>
      <c r="I123" s="2"/>
      <c r="J123" s="101">
        <f>2947.4+11.5</f>
        <v>2958.9</v>
      </c>
      <c r="L123" s="101">
        <f>J123+K123</f>
        <v>2958.9</v>
      </c>
      <c r="M123" s="56"/>
      <c r="N123" s="108">
        <f t="shared" ref="N123" si="58">L123+M123</f>
        <v>2958.9</v>
      </c>
    </row>
    <row r="124" spans="2:16" s="52" customFormat="1" ht="31.5">
      <c r="B124" s="34" t="s">
        <v>160</v>
      </c>
      <c r="C124" s="22" t="s">
        <v>16</v>
      </c>
      <c r="D124" s="23"/>
      <c r="E124" s="23"/>
      <c r="F124" s="23"/>
      <c r="G124" s="23"/>
      <c r="H124" s="24">
        <f>H125</f>
        <v>18954</v>
      </c>
      <c r="I124" s="2"/>
      <c r="J124" s="105">
        <f>J125</f>
        <v>18954</v>
      </c>
      <c r="L124" s="105">
        <f>L125</f>
        <v>18954</v>
      </c>
      <c r="M124" s="56"/>
      <c r="N124" s="105">
        <f>N125</f>
        <v>18954</v>
      </c>
      <c r="P124" s="105">
        <f>P125</f>
        <v>18954</v>
      </c>
    </row>
    <row r="125" spans="2:16" s="52" customFormat="1">
      <c r="B125" s="4" t="s">
        <v>100</v>
      </c>
      <c r="C125" s="25"/>
      <c r="D125" s="26" t="s">
        <v>99</v>
      </c>
      <c r="E125" s="26" t="s">
        <v>31</v>
      </c>
      <c r="F125" s="26"/>
      <c r="G125" s="26"/>
      <c r="H125" s="27">
        <f>H126</f>
        <v>18954</v>
      </c>
      <c r="I125" s="2"/>
      <c r="J125" s="101">
        <f>J126</f>
        <v>18954</v>
      </c>
      <c r="L125" s="101">
        <f>L126</f>
        <v>18954</v>
      </c>
      <c r="M125" s="56"/>
      <c r="N125" s="101">
        <f>N126</f>
        <v>18954</v>
      </c>
      <c r="P125" s="101">
        <f>P126</f>
        <v>18954</v>
      </c>
    </row>
    <row r="126" spans="2:16" s="52" customFormat="1">
      <c r="B126" s="4" t="s">
        <v>147</v>
      </c>
      <c r="C126" s="25"/>
      <c r="D126" s="26" t="s">
        <v>99</v>
      </c>
      <c r="E126" s="26" t="s">
        <v>31</v>
      </c>
      <c r="F126" s="26" t="s">
        <v>148</v>
      </c>
      <c r="G126" s="26" t="s">
        <v>35</v>
      </c>
      <c r="H126" s="27">
        <f>H127</f>
        <v>18954</v>
      </c>
      <c r="I126" s="2"/>
      <c r="J126" s="101">
        <f>J127</f>
        <v>18954</v>
      </c>
      <c r="L126" s="101">
        <f>L127</f>
        <v>18954</v>
      </c>
      <c r="M126" s="56"/>
      <c r="N126" s="101">
        <f>N127</f>
        <v>18954</v>
      </c>
      <c r="P126" s="101">
        <f>P127</f>
        <v>18954</v>
      </c>
    </row>
    <row r="127" spans="2:16" s="52" customFormat="1" ht="28.5" customHeight="1">
      <c r="B127" s="3" t="s">
        <v>94</v>
      </c>
      <c r="C127" s="25"/>
      <c r="D127" s="26" t="s">
        <v>99</v>
      </c>
      <c r="E127" s="26" t="s">
        <v>31</v>
      </c>
      <c r="F127" s="26" t="s">
        <v>102</v>
      </c>
      <c r="G127" s="26" t="s">
        <v>35</v>
      </c>
      <c r="H127" s="27">
        <f>H128</f>
        <v>18954</v>
      </c>
      <c r="I127" s="2"/>
      <c r="J127" s="101">
        <f>J128</f>
        <v>18954</v>
      </c>
      <c r="L127" s="101">
        <f>L128</f>
        <v>18954</v>
      </c>
      <c r="M127" s="56"/>
      <c r="N127" s="101">
        <f>N128</f>
        <v>18954</v>
      </c>
      <c r="P127" s="101">
        <f>P128</f>
        <v>18954</v>
      </c>
    </row>
    <row r="128" spans="2:16" s="52" customFormat="1" ht="31.5">
      <c r="B128" s="3" t="s">
        <v>103</v>
      </c>
      <c r="C128" s="25"/>
      <c r="D128" s="26" t="s">
        <v>99</v>
      </c>
      <c r="E128" s="26" t="s">
        <v>31</v>
      </c>
      <c r="F128" s="26" t="s">
        <v>102</v>
      </c>
      <c r="G128" s="26" t="s">
        <v>97</v>
      </c>
      <c r="H128" s="27">
        <f>18942.5+11.5</f>
        <v>18954</v>
      </c>
      <c r="I128" s="2"/>
      <c r="J128" s="101">
        <f>18942.5+11.5</f>
        <v>18954</v>
      </c>
      <c r="L128" s="101">
        <f>J128+K128</f>
        <v>18954</v>
      </c>
      <c r="M128" s="56"/>
      <c r="N128" s="108">
        <f t="shared" ref="N128:P128" si="59">L128+M128</f>
        <v>18954</v>
      </c>
      <c r="P128" s="136">
        <f t="shared" si="59"/>
        <v>18954</v>
      </c>
    </row>
    <row r="129" spans="2:16" s="52" customFormat="1">
      <c r="B129" s="34" t="s">
        <v>164</v>
      </c>
      <c r="C129" s="22" t="s">
        <v>15</v>
      </c>
      <c r="D129" s="23"/>
      <c r="E129" s="23"/>
      <c r="F129" s="23"/>
      <c r="G129" s="23"/>
      <c r="H129" s="24">
        <f>H133</f>
        <v>8263.5</v>
      </c>
      <c r="I129" s="2"/>
      <c r="J129" s="105">
        <f>J133+J130</f>
        <v>10096.5</v>
      </c>
      <c r="L129" s="105">
        <f>L133+L130</f>
        <v>10096.5</v>
      </c>
      <c r="M129" s="56"/>
      <c r="N129" s="105">
        <f>N133+N130</f>
        <v>10096.5</v>
      </c>
      <c r="P129" s="105">
        <f>P133+P130</f>
        <v>0</v>
      </c>
    </row>
    <row r="130" spans="2:16" s="52" customFormat="1">
      <c r="B130" s="4" t="s">
        <v>74</v>
      </c>
      <c r="C130" s="28"/>
      <c r="D130" s="26" t="s">
        <v>45</v>
      </c>
      <c r="E130" s="26"/>
      <c r="F130" s="26"/>
      <c r="G130" s="26"/>
      <c r="H130" s="24"/>
      <c r="I130" s="2"/>
      <c r="J130" s="110">
        <f>J131</f>
        <v>1833</v>
      </c>
      <c r="L130" s="110">
        <f>L131</f>
        <v>1833</v>
      </c>
      <c r="M130" s="56"/>
      <c r="N130" s="110">
        <f>N131</f>
        <v>1833</v>
      </c>
      <c r="P130" s="110">
        <f>P131</f>
        <v>0</v>
      </c>
    </row>
    <row r="131" spans="2:16" s="52" customFormat="1">
      <c r="B131" s="4" t="s">
        <v>392</v>
      </c>
      <c r="C131" s="28"/>
      <c r="D131" s="26" t="s">
        <v>45</v>
      </c>
      <c r="E131" s="26" t="s">
        <v>33</v>
      </c>
      <c r="F131" s="26"/>
      <c r="G131" s="26"/>
      <c r="H131" s="24"/>
      <c r="I131" s="2"/>
      <c r="J131" s="110">
        <f>J132</f>
        <v>1833</v>
      </c>
      <c r="L131" s="110">
        <f>L132</f>
        <v>1833</v>
      </c>
      <c r="M131" s="56"/>
      <c r="N131" s="110">
        <f>N132</f>
        <v>1833</v>
      </c>
      <c r="P131" s="110">
        <f>P132</f>
        <v>0</v>
      </c>
    </row>
    <row r="132" spans="2:16" s="52" customFormat="1" ht="44.25" customHeight="1">
      <c r="B132" s="49" t="s">
        <v>393</v>
      </c>
      <c r="C132" s="77"/>
      <c r="D132" s="50" t="s">
        <v>45</v>
      </c>
      <c r="E132" s="50" t="s">
        <v>33</v>
      </c>
      <c r="F132" s="50" t="s">
        <v>394</v>
      </c>
      <c r="G132" s="50" t="s">
        <v>84</v>
      </c>
      <c r="H132" s="24"/>
      <c r="I132" s="2">
        <v>1833</v>
      </c>
      <c r="J132" s="110">
        <f>I132+H132</f>
        <v>1833</v>
      </c>
      <c r="L132" s="101">
        <f>J132+K132</f>
        <v>1833</v>
      </c>
      <c r="M132" s="56"/>
      <c r="N132" s="108">
        <f t="shared" ref="N132" si="60">L132+M132</f>
        <v>1833</v>
      </c>
    </row>
    <row r="133" spans="2:16" s="52" customFormat="1">
      <c r="B133" s="4" t="s">
        <v>100</v>
      </c>
      <c r="C133" s="25"/>
      <c r="D133" s="26" t="s">
        <v>99</v>
      </c>
      <c r="E133" s="26" t="s">
        <v>31</v>
      </c>
      <c r="F133" s="26"/>
      <c r="G133" s="26"/>
      <c r="H133" s="27">
        <f>H134</f>
        <v>8263.5</v>
      </c>
      <c r="I133" s="2"/>
      <c r="J133" s="101">
        <f>J134</f>
        <v>8263.5</v>
      </c>
      <c r="L133" s="101">
        <f>L134</f>
        <v>8263.5</v>
      </c>
      <c r="M133" s="56"/>
      <c r="N133" s="101">
        <f>N134</f>
        <v>8263.5</v>
      </c>
      <c r="P133" s="101">
        <f>P134</f>
        <v>0</v>
      </c>
    </row>
    <row r="134" spans="2:16" s="52" customFormat="1">
      <c r="B134" s="4" t="s">
        <v>147</v>
      </c>
      <c r="C134" s="25"/>
      <c r="D134" s="26" t="s">
        <v>99</v>
      </c>
      <c r="E134" s="26" t="s">
        <v>31</v>
      </c>
      <c r="F134" s="26" t="s">
        <v>148</v>
      </c>
      <c r="G134" s="26" t="s">
        <v>35</v>
      </c>
      <c r="H134" s="27">
        <f>H135</f>
        <v>8263.5</v>
      </c>
      <c r="I134" s="2"/>
      <c r="J134" s="101">
        <f>J135</f>
        <v>8263.5</v>
      </c>
      <c r="L134" s="101">
        <f>L135</f>
        <v>8263.5</v>
      </c>
      <c r="M134" s="56"/>
      <c r="N134" s="101">
        <f>N135</f>
        <v>8263.5</v>
      </c>
      <c r="P134" s="101">
        <f>P135</f>
        <v>0</v>
      </c>
    </row>
    <row r="135" spans="2:16" s="52" customFormat="1" ht="31.5">
      <c r="B135" s="3" t="s">
        <v>94</v>
      </c>
      <c r="C135" s="25"/>
      <c r="D135" s="26" t="s">
        <v>99</v>
      </c>
      <c r="E135" s="26" t="s">
        <v>31</v>
      </c>
      <c r="F135" s="26" t="s">
        <v>102</v>
      </c>
      <c r="G135" s="26" t="s">
        <v>35</v>
      </c>
      <c r="H135" s="27">
        <f>H136</f>
        <v>8263.5</v>
      </c>
      <c r="I135" s="2"/>
      <c r="J135" s="101">
        <f>J136</f>
        <v>8263.5</v>
      </c>
      <c r="L135" s="101">
        <f>L136</f>
        <v>8263.5</v>
      </c>
      <c r="M135" s="56"/>
      <c r="N135" s="101">
        <f>N136</f>
        <v>8263.5</v>
      </c>
      <c r="P135" s="101">
        <f>P136</f>
        <v>0</v>
      </c>
    </row>
    <row r="136" spans="2:16" s="52" customFormat="1" ht="29.25" customHeight="1">
      <c r="B136" s="3" t="s">
        <v>103</v>
      </c>
      <c r="C136" s="25"/>
      <c r="D136" s="26" t="s">
        <v>99</v>
      </c>
      <c r="E136" s="26" t="s">
        <v>31</v>
      </c>
      <c r="F136" s="26" t="s">
        <v>102</v>
      </c>
      <c r="G136" s="26" t="s">
        <v>97</v>
      </c>
      <c r="H136" s="27">
        <f>8240.5+23</f>
        <v>8263.5</v>
      </c>
      <c r="I136" s="2"/>
      <c r="J136" s="101">
        <f>8240.5+23</f>
        <v>8263.5</v>
      </c>
      <c r="L136" s="101">
        <f>J136+K136</f>
        <v>8263.5</v>
      </c>
      <c r="M136" s="56"/>
      <c r="N136" s="108">
        <f t="shared" ref="N136" si="61">L136+M136</f>
        <v>8263.5</v>
      </c>
    </row>
    <row r="137" spans="2:16" s="52" customFormat="1">
      <c r="B137" s="34" t="s">
        <v>172</v>
      </c>
      <c r="C137" s="22" t="s">
        <v>173</v>
      </c>
      <c r="D137" s="23"/>
      <c r="E137" s="23"/>
      <c r="F137" s="23"/>
      <c r="G137" s="23"/>
      <c r="H137" s="24">
        <f>H138</f>
        <v>0</v>
      </c>
      <c r="I137" s="2"/>
      <c r="J137" s="105">
        <f>J138</f>
        <v>1150</v>
      </c>
      <c r="L137" s="105">
        <f>L138</f>
        <v>1150</v>
      </c>
      <c r="M137" s="56"/>
      <c r="N137" s="105">
        <f>N138</f>
        <v>1150</v>
      </c>
      <c r="P137" s="105">
        <f>P138</f>
        <v>0</v>
      </c>
    </row>
    <row r="138" spans="2:16" s="52" customFormat="1">
      <c r="B138" s="4" t="s">
        <v>174</v>
      </c>
      <c r="C138" s="25"/>
      <c r="D138" s="26" t="s">
        <v>75</v>
      </c>
      <c r="E138" s="26" t="s">
        <v>31</v>
      </c>
      <c r="F138" s="26"/>
      <c r="G138" s="26"/>
      <c r="H138" s="27">
        <f>H139</f>
        <v>0</v>
      </c>
      <c r="I138" s="2"/>
      <c r="J138" s="101">
        <f>J139</f>
        <v>1150</v>
      </c>
      <c r="L138" s="101">
        <f>L139</f>
        <v>1150</v>
      </c>
      <c r="M138" s="56"/>
      <c r="N138" s="101">
        <f>N139</f>
        <v>1150</v>
      </c>
      <c r="P138" s="101">
        <f>P139</f>
        <v>0</v>
      </c>
    </row>
    <row r="139" spans="2:16" s="52" customFormat="1" ht="27.75" customHeight="1">
      <c r="B139" s="3" t="s">
        <v>175</v>
      </c>
      <c r="C139" s="25"/>
      <c r="D139" s="26" t="s">
        <v>75</v>
      </c>
      <c r="E139" s="26" t="s">
        <v>31</v>
      </c>
      <c r="F139" s="26" t="s">
        <v>176</v>
      </c>
      <c r="G139" s="26" t="s">
        <v>35</v>
      </c>
      <c r="H139" s="27">
        <f>H140</f>
        <v>0</v>
      </c>
      <c r="I139" s="2"/>
      <c r="J139" s="101">
        <f>J140</f>
        <v>1150</v>
      </c>
      <c r="L139" s="101">
        <f>L140</f>
        <v>1150</v>
      </c>
      <c r="M139" s="56"/>
      <c r="N139" s="101">
        <f>N140</f>
        <v>1150</v>
      </c>
      <c r="P139" s="101">
        <f>P140</f>
        <v>0</v>
      </c>
    </row>
    <row r="140" spans="2:16" s="52" customFormat="1" ht="31.5">
      <c r="B140" s="3" t="s">
        <v>94</v>
      </c>
      <c r="C140" s="25"/>
      <c r="D140" s="26" t="s">
        <v>75</v>
      </c>
      <c r="E140" s="26" t="s">
        <v>31</v>
      </c>
      <c r="F140" s="26" t="s">
        <v>145</v>
      </c>
      <c r="G140" s="26" t="s">
        <v>35</v>
      </c>
      <c r="H140" s="27">
        <f>H141</f>
        <v>0</v>
      </c>
      <c r="I140" s="2"/>
      <c r="J140" s="101">
        <f>J141</f>
        <v>1150</v>
      </c>
      <c r="L140" s="101">
        <f>L141</f>
        <v>1150</v>
      </c>
      <c r="M140" s="56"/>
      <c r="N140" s="101">
        <f>N141</f>
        <v>1150</v>
      </c>
      <c r="P140" s="101">
        <f>P141</f>
        <v>0</v>
      </c>
    </row>
    <row r="141" spans="2:16" s="52" customFormat="1" ht="31.5">
      <c r="B141" s="3" t="s">
        <v>103</v>
      </c>
      <c r="C141" s="25"/>
      <c r="D141" s="26" t="s">
        <v>75</v>
      </c>
      <c r="E141" s="26" t="s">
        <v>31</v>
      </c>
      <c r="F141" s="26" t="s">
        <v>145</v>
      </c>
      <c r="G141" s="26" t="s">
        <v>97</v>
      </c>
      <c r="H141" s="27"/>
      <c r="I141" s="2">
        <v>1150</v>
      </c>
      <c r="J141" s="101">
        <f>H141+I141</f>
        <v>1150</v>
      </c>
      <c r="L141" s="101">
        <f>J141+K141</f>
        <v>1150</v>
      </c>
      <c r="M141" s="56"/>
      <c r="N141" s="108">
        <f t="shared" ref="N141" si="62">L141+M141</f>
        <v>1150</v>
      </c>
    </row>
    <row r="142" spans="2:16" s="52" customFormat="1" hidden="1">
      <c r="B142" s="4" t="s">
        <v>121</v>
      </c>
      <c r="C142" s="25"/>
      <c r="D142" s="26" t="s">
        <v>120</v>
      </c>
      <c r="E142" s="26" t="s">
        <v>39</v>
      </c>
      <c r="F142" s="26"/>
      <c r="G142" s="26"/>
      <c r="H142" s="27"/>
      <c r="I142" s="2"/>
      <c r="J142" s="101"/>
      <c r="L142" s="111"/>
      <c r="M142" s="56"/>
      <c r="N142" s="2"/>
    </row>
    <row r="143" spans="2:16" s="52" customFormat="1" ht="31.5" hidden="1">
      <c r="B143" s="3" t="s">
        <v>154</v>
      </c>
      <c r="C143" s="25"/>
      <c r="D143" s="26" t="s">
        <v>120</v>
      </c>
      <c r="E143" s="26" t="s">
        <v>39</v>
      </c>
      <c r="F143" s="26" t="s">
        <v>155</v>
      </c>
      <c r="G143" s="26" t="s">
        <v>156</v>
      </c>
      <c r="H143" s="27"/>
      <c r="I143" s="2"/>
      <c r="J143" s="101"/>
      <c r="L143" s="111"/>
      <c r="M143" s="56"/>
      <c r="N143" s="2"/>
    </row>
    <row r="144" spans="2:16" s="52" customFormat="1" ht="12.75" hidden="1" customHeight="1">
      <c r="B144" s="4" t="s">
        <v>82</v>
      </c>
      <c r="C144" s="25"/>
      <c r="D144" s="26" t="s">
        <v>120</v>
      </c>
      <c r="E144" s="26" t="s">
        <v>39</v>
      </c>
      <c r="F144" s="26" t="s">
        <v>158</v>
      </c>
      <c r="G144" s="26" t="s">
        <v>156</v>
      </c>
      <c r="H144" s="27"/>
      <c r="I144" s="2"/>
      <c r="J144" s="101"/>
      <c r="L144" s="111"/>
      <c r="M144" s="56"/>
      <c r="N144" s="2"/>
    </row>
    <row r="145" spans="2:16" s="52" customFormat="1" ht="30.75" customHeight="1">
      <c r="B145" s="34" t="s">
        <v>180</v>
      </c>
      <c r="C145" s="22" t="s">
        <v>10</v>
      </c>
      <c r="D145" s="23"/>
      <c r="E145" s="23"/>
      <c r="F145" s="23"/>
      <c r="G145" s="23"/>
      <c r="H145" s="24">
        <f>H146+H150</f>
        <v>12492.5</v>
      </c>
      <c r="I145" s="2"/>
      <c r="J145" s="105">
        <f>J146+J150</f>
        <v>12492.5</v>
      </c>
      <c r="L145" s="105">
        <f>L146+L150</f>
        <v>12492.5</v>
      </c>
      <c r="M145" s="56"/>
      <c r="N145" s="105">
        <f>N146+N150</f>
        <v>12492.5</v>
      </c>
      <c r="P145" s="105">
        <f>P146+P150</f>
        <v>0</v>
      </c>
    </row>
    <row r="146" spans="2:16" s="52" customFormat="1" ht="18" customHeight="1">
      <c r="B146" s="4" t="s">
        <v>161</v>
      </c>
      <c r="C146" s="25"/>
      <c r="D146" s="26" t="s">
        <v>99</v>
      </c>
      <c r="E146" s="26" t="s">
        <v>33</v>
      </c>
      <c r="F146" s="26"/>
      <c r="G146" s="26"/>
      <c r="H146" s="27">
        <f>H147</f>
        <v>12462.5</v>
      </c>
      <c r="I146" s="2"/>
      <c r="J146" s="101">
        <f>J147</f>
        <v>12462.5</v>
      </c>
      <c r="L146" s="101">
        <f>L147</f>
        <v>12462.5</v>
      </c>
      <c r="M146" s="56"/>
      <c r="N146" s="101">
        <f>N147</f>
        <v>12462.5</v>
      </c>
      <c r="P146" s="101">
        <f>P147</f>
        <v>0</v>
      </c>
    </row>
    <row r="147" spans="2:16" s="52" customFormat="1" ht="15.75" customHeight="1">
      <c r="B147" s="3" t="s">
        <v>165</v>
      </c>
      <c r="C147" s="25"/>
      <c r="D147" s="26" t="s">
        <v>99</v>
      </c>
      <c r="E147" s="26" t="s">
        <v>33</v>
      </c>
      <c r="F147" s="26" t="s">
        <v>166</v>
      </c>
      <c r="G147" s="26" t="s">
        <v>35</v>
      </c>
      <c r="H147" s="27">
        <f>H148</f>
        <v>12462.5</v>
      </c>
      <c r="I147" s="2"/>
      <c r="J147" s="101">
        <f>J148</f>
        <v>12462.5</v>
      </c>
      <c r="L147" s="101">
        <f>L148</f>
        <v>12462.5</v>
      </c>
      <c r="M147" s="56"/>
      <c r="N147" s="101">
        <f>N148</f>
        <v>12462.5</v>
      </c>
      <c r="P147" s="101">
        <f>P148</f>
        <v>0</v>
      </c>
    </row>
    <row r="148" spans="2:16" s="52" customFormat="1" ht="31.5">
      <c r="B148" s="3" t="s">
        <v>94</v>
      </c>
      <c r="C148" s="25"/>
      <c r="D148" s="26" t="s">
        <v>99</v>
      </c>
      <c r="E148" s="26" t="s">
        <v>33</v>
      </c>
      <c r="F148" s="26" t="s">
        <v>167</v>
      </c>
      <c r="G148" s="26" t="s">
        <v>35</v>
      </c>
      <c r="H148" s="27">
        <f>H149</f>
        <v>12462.5</v>
      </c>
      <c r="I148" s="2"/>
      <c r="J148" s="101">
        <f>J149</f>
        <v>12462.5</v>
      </c>
      <c r="L148" s="101">
        <f>L149</f>
        <v>12462.5</v>
      </c>
      <c r="M148" s="56"/>
      <c r="N148" s="101">
        <f>N149</f>
        <v>12462.5</v>
      </c>
      <c r="P148" s="101">
        <f>P149</f>
        <v>0</v>
      </c>
    </row>
    <row r="149" spans="2:16" s="52" customFormat="1" ht="31.5">
      <c r="B149" s="3" t="s">
        <v>103</v>
      </c>
      <c r="C149" s="25"/>
      <c r="D149" s="26" t="s">
        <v>99</v>
      </c>
      <c r="E149" s="26" t="s">
        <v>33</v>
      </c>
      <c r="F149" s="26" t="s">
        <v>167</v>
      </c>
      <c r="G149" s="26" t="s">
        <v>97</v>
      </c>
      <c r="H149" s="27">
        <v>12462.5</v>
      </c>
      <c r="I149" s="2"/>
      <c r="J149" s="101">
        <v>12462.5</v>
      </c>
      <c r="L149" s="101">
        <f>J149+K149</f>
        <v>12462.5</v>
      </c>
      <c r="M149" s="56"/>
      <c r="N149" s="108">
        <f t="shared" ref="N149" si="63">L149+M149</f>
        <v>12462.5</v>
      </c>
    </row>
    <row r="150" spans="2:16" s="52" customFormat="1" ht="15.75" customHeight="1">
      <c r="B150" s="3" t="s">
        <v>104</v>
      </c>
      <c r="C150" s="25"/>
      <c r="D150" s="26" t="s">
        <v>99</v>
      </c>
      <c r="E150" s="26" t="s">
        <v>99</v>
      </c>
      <c r="F150" s="26"/>
      <c r="G150" s="26"/>
      <c r="H150" s="27">
        <f>H151</f>
        <v>30</v>
      </c>
      <c r="I150" s="2"/>
      <c r="J150" s="101">
        <f>J151</f>
        <v>30</v>
      </c>
      <c r="L150" s="101">
        <f>L151</f>
        <v>30</v>
      </c>
      <c r="M150" s="56"/>
      <c r="N150" s="101">
        <f>N151</f>
        <v>30</v>
      </c>
      <c r="P150" s="101">
        <f>P151</f>
        <v>0</v>
      </c>
    </row>
    <row r="151" spans="2:16" s="52" customFormat="1" ht="29.25" customHeight="1">
      <c r="B151" s="3" t="s">
        <v>168</v>
      </c>
      <c r="C151" s="25"/>
      <c r="D151" s="26" t="s">
        <v>99</v>
      </c>
      <c r="E151" s="26" t="s">
        <v>99</v>
      </c>
      <c r="F151" s="26" t="s">
        <v>169</v>
      </c>
      <c r="G151" s="26" t="s">
        <v>35</v>
      </c>
      <c r="H151" s="27">
        <f>H152</f>
        <v>30</v>
      </c>
      <c r="I151" s="2"/>
      <c r="J151" s="101">
        <f>J152</f>
        <v>30</v>
      </c>
      <c r="L151" s="101">
        <f>L152</f>
        <v>30</v>
      </c>
      <c r="M151" s="56"/>
      <c r="N151" s="101">
        <f>N152</f>
        <v>30</v>
      </c>
      <c r="P151" s="101">
        <f>P152</f>
        <v>0</v>
      </c>
    </row>
    <row r="152" spans="2:16" s="52" customFormat="1">
      <c r="B152" s="4" t="s">
        <v>170</v>
      </c>
      <c r="C152" s="25"/>
      <c r="D152" s="26" t="s">
        <v>99</v>
      </c>
      <c r="E152" s="26" t="s">
        <v>99</v>
      </c>
      <c r="F152" s="26" t="s">
        <v>171</v>
      </c>
      <c r="G152" s="26" t="s">
        <v>35</v>
      </c>
      <c r="H152" s="27">
        <f>H153</f>
        <v>30</v>
      </c>
      <c r="I152" s="2"/>
      <c r="J152" s="101">
        <f>J153</f>
        <v>30</v>
      </c>
      <c r="L152" s="101">
        <f>L153</f>
        <v>30</v>
      </c>
      <c r="M152" s="56"/>
      <c r="N152" s="101">
        <f>N153</f>
        <v>30</v>
      </c>
      <c r="P152" s="101">
        <f>P153</f>
        <v>0</v>
      </c>
    </row>
    <row r="153" spans="2:16" s="52" customFormat="1" ht="29.25" customHeight="1">
      <c r="B153" s="3" t="s">
        <v>36</v>
      </c>
      <c r="C153" s="25"/>
      <c r="D153" s="26" t="s">
        <v>99</v>
      </c>
      <c r="E153" s="26" t="s">
        <v>99</v>
      </c>
      <c r="F153" s="26" t="s">
        <v>171</v>
      </c>
      <c r="G153" s="26" t="s">
        <v>37</v>
      </c>
      <c r="H153" s="27">
        <v>30</v>
      </c>
      <c r="I153" s="2"/>
      <c r="J153" s="101">
        <v>30</v>
      </c>
      <c r="L153" s="101">
        <f>J153+K153</f>
        <v>30</v>
      </c>
      <c r="M153" s="56"/>
      <c r="N153" s="108">
        <f t="shared" ref="N153" si="64">L153+M153</f>
        <v>30</v>
      </c>
    </row>
    <row r="154" spans="2:16" s="52" customFormat="1" ht="31.5">
      <c r="B154" s="34" t="s">
        <v>181</v>
      </c>
      <c r="C154" s="22" t="s">
        <v>18</v>
      </c>
      <c r="D154" s="23"/>
      <c r="E154" s="23"/>
      <c r="F154" s="23"/>
      <c r="G154" s="23"/>
      <c r="H154" s="24">
        <f>H155+H159</f>
        <v>6738.6</v>
      </c>
      <c r="I154" s="2"/>
      <c r="J154" s="105">
        <f>J155+J159</f>
        <v>6738.6</v>
      </c>
      <c r="L154" s="105">
        <f>L155+L159</f>
        <v>6738.6</v>
      </c>
      <c r="M154" s="56"/>
      <c r="N154" s="105">
        <f>N155+N159</f>
        <v>6738.6</v>
      </c>
      <c r="P154" s="105">
        <f>P155+P159</f>
        <v>0</v>
      </c>
    </row>
    <row r="155" spans="2:16" s="52" customFormat="1">
      <c r="B155" s="4" t="s">
        <v>161</v>
      </c>
      <c r="C155" s="25"/>
      <c r="D155" s="26" t="s">
        <v>99</v>
      </c>
      <c r="E155" s="26" t="s">
        <v>33</v>
      </c>
      <c r="F155" s="26"/>
      <c r="G155" s="26"/>
      <c r="H155" s="43">
        <f>H156</f>
        <v>6468.6</v>
      </c>
      <c r="I155" s="2"/>
      <c r="J155" s="110">
        <f>J156</f>
        <v>6468.6</v>
      </c>
      <c r="L155" s="110">
        <f>L156</f>
        <v>6468.6</v>
      </c>
      <c r="M155" s="56"/>
      <c r="N155" s="110">
        <f>N156</f>
        <v>6468.6</v>
      </c>
      <c r="P155" s="110">
        <f>P156</f>
        <v>0</v>
      </c>
    </row>
    <row r="156" spans="2:16" s="52" customFormat="1" ht="15.75" customHeight="1">
      <c r="B156" s="3" t="s">
        <v>165</v>
      </c>
      <c r="C156" s="25"/>
      <c r="D156" s="26" t="s">
        <v>99</v>
      </c>
      <c r="E156" s="26" t="s">
        <v>33</v>
      </c>
      <c r="F156" s="26" t="s">
        <v>166</v>
      </c>
      <c r="G156" s="26" t="s">
        <v>35</v>
      </c>
      <c r="H156" s="27">
        <f>H157</f>
        <v>6468.6</v>
      </c>
      <c r="I156" s="2"/>
      <c r="J156" s="101">
        <f>J157</f>
        <v>6468.6</v>
      </c>
      <c r="L156" s="101">
        <f>L157</f>
        <v>6468.6</v>
      </c>
      <c r="M156" s="56"/>
      <c r="N156" s="101">
        <f>N157</f>
        <v>6468.6</v>
      </c>
      <c r="P156" s="101">
        <f>P157</f>
        <v>0</v>
      </c>
    </row>
    <row r="157" spans="2:16" s="52" customFormat="1" ht="31.5" customHeight="1">
      <c r="B157" s="3" t="s">
        <v>94</v>
      </c>
      <c r="C157" s="25"/>
      <c r="D157" s="26" t="s">
        <v>99</v>
      </c>
      <c r="E157" s="26" t="s">
        <v>33</v>
      </c>
      <c r="F157" s="26" t="s">
        <v>167</v>
      </c>
      <c r="G157" s="26" t="s">
        <v>35</v>
      </c>
      <c r="H157" s="27">
        <f>H158</f>
        <v>6468.6</v>
      </c>
      <c r="I157" s="2"/>
      <c r="J157" s="101">
        <f>J158</f>
        <v>6468.6</v>
      </c>
      <c r="L157" s="101">
        <f>L158</f>
        <v>6468.6</v>
      </c>
      <c r="M157" s="56"/>
      <c r="N157" s="101">
        <f>N158</f>
        <v>6468.6</v>
      </c>
      <c r="P157" s="101">
        <f>P158</f>
        <v>0</v>
      </c>
    </row>
    <row r="158" spans="2:16" s="52" customFormat="1" ht="31.5" customHeight="1">
      <c r="B158" s="3" t="s">
        <v>103</v>
      </c>
      <c r="C158" s="25"/>
      <c r="D158" s="26" t="s">
        <v>99</v>
      </c>
      <c r="E158" s="26" t="s">
        <v>33</v>
      </c>
      <c r="F158" s="26" t="s">
        <v>167</v>
      </c>
      <c r="G158" s="26" t="s">
        <v>97</v>
      </c>
      <c r="H158" s="27">
        <v>6468.6</v>
      </c>
      <c r="I158" s="2"/>
      <c r="J158" s="101">
        <v>6468.6</v>
      </c>
      <c r="L158" s="101">
        <f>J158+K158</f>
        <v>6468.6</v>
      </c>
      <c r="M158" s="56"/>
      <c r="N158" s="108">
        <f t="shared" ref="N158" si="65">L158+M158</f>
        <v>6468.6</v>
      </c>
    </row>
    <row r="159" spans="2:16" s="52" customFormat="1" ht="13.5" customHeight="1">
      <c r="B159" s="3" t="s">
        <v>104</v>
      </c>
      <c r="C159" s="25"/>
      <c r="D159" s="26" t="s">
        <v>99</v>
      </c>
      <c r="E159" s="26" t="s">
        <v>99</v>
      </c>
      <c r="F159" s="26"/>
      <c r="G159" s="26"/>
      <c r="H159" s="27">
        <f>H160</f>
        <v>270</v>
      </c>
      <c r="I159" s="2"/>
      <c r="J159" s="101">
        <f>J160</f>
        <v>270</v>
      </c>
      <c r="L159" s="101">
        <f>L160</f>
        <v>270</v>
      </c>
      <c r="M159" s="56"/>
      <c r="N159" s="101">
        <f>N160</f>
        <v>270</v>
      </c>
      <c r="P159" s="101">
        <f>P160</f>
        <v>0</v>
      </c>
    </row>
    <row r="160" spans="2:16" s="52" customFormat="1" ht="31.5">
      <c r="B160" s="3" t="s">
        <v>168</v>
      </c>
      <c r="C160" s="25"/>
      <c r="D160" s="26" t="s">
        <v>99</v>
      </c>
      <c r="E160" s="26" t="s">
        <v>99</v>
      </c>
      <c r="F160" s="26" t="s">
        <v>169</v>
      </c>
      <c r="G160" s="26" t="s">
        <v>35</v>
      </c>
      <c r="H160" s="27">
        <f>H161</f>
        <v>270</v>
      </c>
      <c r="I160" s="2"/>
      <c r="J160" s="101">
        <f>J161</f>
        <v>270</v>
      </c>
      <c r="L160" s="101">
        <f>L161</f>
        <v>270</v>
      </c>
      <c r="M160" s="56"/>
      <c r="N160" s="101">
        <f>N161</f>
        <v>270</v>
      </c>
      <c r="P160" s="101">
        <f>P161</f>
        <v>0</v>
      </c>
    </row>
    <row r="161" spans="2:16" s="52" customFormat="1">
      <c r="B161" s="4" t="s">
        <v>170</v>
      </c>
      <c r="C161" s="25"/>
      <c r="D161" s="26" t="s">
        <v>99</v>
      </c>
      <c r="E161" s="26" t="s">
        <v>99</v>
      </c>
      <c r="F161" s="26" t="s">
        <v>171</v>
      </c>
      <c r="G161" s="26" t="s">
        <v>35</v>
      </c>
      <c r="H161" s="27">
        <f>H162</f>
        <v>270</v>
      </c>
      <c r="I161" s="2"/>
      <c r="J161" s="101">
        <f>J162</f>
        <v>270</v>
      </c>
      <c r="L161" s="101">
        <f>L162</f>
        <v>270</v>
      </c>
      <c r="M161" s="56"/>
      <c r="N161" s="101">
        <f>N162</f>
        <v>270</v>
      </c>
      <c r="P161" s="101">
        <f>P162</f>
        <v>0</v>
      </c>
    </row>
    <row r="162" spans="2:16" s="52" customFormat="1" ht="31.5">
      <c r="B162" s="3" t="s">
        <v>36</v>
      </c>
      <c r="C162" s="25"/>
      <c r="D162" s="26" t="s">
        <v>99</v>
      </c>
      <c r="E162" s="26" t="s">
        <v>99</v>
      </c>
      <c r="F162" s="26" t="s">
        <v>171</v>
      </c>
      <c r="G162" s="26" t="s">
        <v>37</v>
      </c>
      <c r="H162" s="27">
        <v>270</v>
      </c>
      <c r="I162" s="2"/>
      <c r="J162" s="101">
        <v>270</v>
      </c>
      <c r="L162" s="101">
        <f>J162+K162</f>
        <v>270</v>
      </c>
      <c r="M162" s="56"/>
      <c r="N162" s="108">
        <f t="shared" ref="N162" si="66">L162+M162</f>
        <v>270</v>
      </c>
    </row>
    <row r="163" spans="2:16" s="52" customFormat="1" ht="17.25" customHeight="1">
      <c r="B163" s="34" t="s">
        <v>182</v>
      </c>
      <c r="C163" s="22" t="s">
        <v>17</v>
      </c>
      <c r="D163" s="23"/>
      <c r="E163" s="23"/>
      <c r="F163" s="23"/>
      <c r="G163" s="23"/>
      <c r="H163" s="24">
        <f>H167+H171</f>
        <v>4683.7</v>
      </c>
      <c r="I163" s="2"/>
      <c r="J163" s="105">
        <f>J167+J171+J164</f>
        <v>4883.7</v>
      </c>
      <c r="L163" s="105">
        <f>L167+L171+L164</f>
        <v>4883.7</v>
      </c>
      <c r="M163" s="56"/>
      <c r="N163" s="105">
        <f>N167+N171+N164</f>
        <v>4883.7</v>
      </c>
      <c r="O163" s="138"/>
      <c r="P163" s="105">
        <f>P167+P171+P164</f>
        <v>0</v>
      </c>
    </row>
    <row r="164" spans="2:16" s="52" customFormat="1" ht="20.25" customHeight="1">
      <c r="B164" s="98" t="s">
        <v>74</v>
      </c>
      <c r="C164" s="28"/>
      <c r="D164" s="26" t="s">
        <v>45</v>
      </c>
      <c r="E164" s="26"/>
      <c r="F164" s="26"/>
      <c r="G164" s="26"/>
      <c r="H164" s="24"/>
      <c r="I164" s="2"/>
      <c r="J164" s="110">
        <f>J165</f>
        <v>200</v>
      </c>
      <c r="L164" s="110">
        <f>L165</f>
        <v>200</v>
      </c>
      <c r="M164" s="56"/>
      <c r="N164" s="110">
        <f>N165</f>
        <v>200</v>
      </c>
      <c r="O164" s="139"/>
      <c r="P164" s="110">
        <f>P165</f>
        <v>0</v>
      </c>
    </row>
    <row r="165" spans="2:16" s="52" customFormat="1" ht="19.5" customHeight="1">
      <c r="B165" s="4" t="s">
        <v>392</v>
      </c>
      <c r="C165" s="28"/>
      <c r="D165" s="26" t="s">
        <v>45</v>
      </c>
      <c r="E165" s="26" t="s">
        <v>33</v>
      </c>
      <c r="F165" s="26"/>
      <c r="G165" s="26"/>
      <c r="H165" s="24"/>
      <c r="I165" s="2"/>
      <c r="J165" s="110">
        <f>J166</f>
        <v>200</v>
      </c>
      <c r="L165" s="110">
        <f>L166</f>
        <v>200</v>
      </c>
      <c r="M165" s="56"/>
      <c r="N165" s="110">
        <f>N166</f>
        <v>200</v>
      </c>
      <c r="O165" s="139"/>
      <c r="P165" s="110">
        <f>P166</f>
        <v>0</v>
      </c>
    </row>
    <row r="166" spans="2:16" s="52" customFormat="1" ht="31.5" customHeight="1">
      <c r="B166" s="49" t="s">
        <v>393</v>
      </c>
      <c r="C166" s="77"/>
      <c r="D166" s="50" t="s">
        <v>45</v>
      </c>
      <c r="E166" s="50" t="s">
        <v>33</v>
      </c>
      <c r="F166" s="50" t="s">
        <v>394</v>
      </c>
      <c r="G166" s="50" t="s">
        <v>84</v>
      </c>
      <c r="H166" s="24"/>
      <c r="I166" s="2">
        <v>200</v>
      </c>
      <c r="J166" s="110">
        <f>I166+H166</f>
        <v>200</v>
      </c>
      <c r="L166" s="101">
        <f>J166+K166</f>
        <v>200</v>
      </c>
      <c r="M166" s="56"/>
      <c r="N166" s="108">
        <f t="shared" ref="N166" si="67">L166+M166</f>
        <v>200</v>
      </c>
    </row>
    <row r="167" spans="2:16" s="52" customFormat="1">
      <c r="B167" s="4" t="s">
        <v>161</v>
      </c>
      <c r="C167" s="25"/>
      <c r="D167" s="26" t="s">
        <v>99</v>
      </c>
      <c r="E167" s="26" t="s">
        <v>33</v>
      </c>
      <c r="F167" s="26"/>
      <c r="G167" s="26"/>
      <c r="H167" s="43">
        <f>H168</f>
        <v>4603.7</v>
      </c>
      <c r="I167" s="2"/>
      <c r="J167" s="110">
        <f>J168</f>
        <v>4603.7</v>
      </c>
      <c r="L167" s="110">
        <f>L168</f>
        <v>4603.7</v>
      </c>
      <c r="M167" s="56"/>
      <c r="N167" s="110">
        <f>N168</f>
        <v>4603.7</v>
      </c>
      <c r="P167" s="110">
        <f>P168</f>
        <v>0</v>
      </c>
    </row>
    <row r="168" spans="2:16" s="52" customFormat="1" ht="15.75" customHeight="1">
      <c r="B168" s="3" t="s">
        <v>165</v>
      </c>
      <c r="C168" s="25"/>
      <c r="D168" s="26" t="s">
        <v>99</v>
      </c>
      <c r="E168" s="26" t="s">
        <v>33</v>
      </c>
      <c r="F168" s="26" t="s">
        <v>166</v>
      </c>
      <c r="G168" s="26" t="s">
        <v>35</v>
      </c>
      <c r="H168" s="27">
        <f>H169</f>
        <v>4603.7</v>
      </c>
      <c r="I168" s="2"/>
      <c r="J168" s="101">
        <f>J169</f>
        <v>4603.7</v>
      </c>
      <c r="L168" s="101">
        <f>L169</f>
        <v>4603.7</v>
      </c>
      <c r="M168" s="56"/>
      <c r="N168" s="101">
        <f>N169</f>
        <v>4603.7</v>
      </c>
      <c r="P168" s="101">
        <f>P169</f>
        <v>0</v>
      </c>
    </row>
    <row r="169" spans="2:16" s="52" customFormat="1" ht="30" customHeight="1">
      <c r="B169" s="3" t="s">
        <v>94</v>
      </c>
      <c r="C169" s="25"/>
      <c r="D169" s="26" t="s">
        <v>99</v>
      </c>
      <c r="E169" s="26" t="s">
        <v>33</v>
      </c>
      <c r="F169" s="26" t="s">
        <v>167</v>
      </c>
      <c r="G169" s="26" t="s">
        <v>35</v>
      </c>
      <c r="H169" s="27">
        <f>H170</f>
        <v>4603.7</v>
      </c>
      <c r="I169" s="2"/>
      <c r="J169" s="101">
        <f>J170</f>
        <v>4603.7</v>
      </c>
      <c r="L169" s="101">
        <f>L170</f>
        <v>4603.7</v>
      </c>
      <c r="M169" s="56"/>
      <c r="N169" s="101">
        <f>N170</f>
        <v>4603.7</v>
      </c>
      <c r="P169" s="101">
        <f>P170</f>
        <v>0</v>
      </c>
    </row>
    <row r="170" spans="2:16" s="52" customFormat="1" ht="31.5">
      <c r="B170" s="3" t="s">
        <v>103</v>
      </c>
      <c r="C170" s="25"/>
      <c r="D170" s="26" t="s">
        <v>99</v>
      </c>
      <c r="E170" s="26" t="s">
        <v>33</v>
      </c>
      <c r="F170" s="26" t="s">
        <v>167</v>
      </c>
      <c r="G170" s="26" t="s">
        <v>97</v>
      </c>
      <c r="H170" s="27">
        <v>4603.7</v>
      </c>
      <c r="I170" s="2"/>
      <c r="J170" s="101">
        <v>4603.7</v>
      </c>
      <c r="L170" s="101">
        <f>J170+K170</f>
        <v>4603.7</v>
      </c>
      <c r="M170" s="56"/>
      <c r="N170" s="108">
        <f t="shared" ref="N170" si="68">L170+M170</f>
        <v>4603.7</v>
      </c>
    </row>
    <row r="171" spans="2:16" s="52" customFormat="1" ht="16.5" customHeight="1">
      <c r="B171" s="3" t="s">
        <v>104</v>
      </c>
      <c r="C171" s="25"/>
      <c r="D171" s="26" t="s">
        <v>99</v>
      </c>
      <c r="E171" s="26" t="s">
        <v>99</v>
      </c>
      <c r="F171" s="26"/>
      <c r="G171" s="26"/>
      <c r="H171" s="27">
        <f>H172</f>
        <v>80</v>
      </c>
      <c r="I171" s="2"/>
      <c r="J171" s="101">
        <f>J172</f>
        <v>80</v>
      </c>
      <c r="L171" s="101">
        <f>L172</f>
        <v>80</v>
      </c>
      <c r="M171" s="56"/>
      <c r="N171" s="101">
        <f>N172</f>
        <v>80</v>
      </c>
      <c r="P171" s="101">
        <f>P172</f>
        <v>0</v>
      </c>
    </row>
    <row r="172" spans="2:16" s="52" customFormat="1" ht="29.25" customHeight="1">
      <c r="B172" s="3" t="s">
        <v>168</v>
      </c>
      <c r="C172" s="25"/>
      <c r="D172" s="26" t="s">
        <v>99</v>
      </c>
      <c r="E172" s="26" t="s">
        <v>99</v>
      </c>
      <c r="F172" s="26" t="s">
        <v>169</v>
      </c>
      <c r="G172" s="26" t="s">
        <v>35</v>
      </c>
      <c r="H172" s="27">
        <f>H173</f>
        <v>80</v>
      </c>
      <c r="I172" s="2"/>
      <c r="J172" s="101">
        <f>J173</f>
        <v>80</v>
      </c>
      <c r="L172" s="101">
        <f>L173</f>
        <v>80</v>
      </c>
      <c r="M172" s="56"/>
      <c r="N172" s="101">
        <f>N173</f>
        <v>80</v>
      </c>
      <c r="P172" s="101">
        <f>P173</f>
        <v>0</v>
      </c>
    </row>
    <row r="173" spans="2:16" s="52" customFormat="1" ht="15" customHeight="1">
      <c r="B173" s="4" t="s">
        <v>170</v>
      </c>
      <c r="C173" s="25"/>
      <c r="D173" s="26" t="s">
        <v>99</v>
      </c>
      <c r="E173" s="26" t="s">
        <v>99</v>
      </c>
      <c r="F173" s="26" t="s">
        <v>171</v>
      </c>
      <c r="G173" s="26" t="s">
        <v>35</v>
      </c>
      <c r="H173" s="27">
        <f>H174</f>
        <v>80</v>
      </c>
      <c r="I173" s="2"/>
      <c r="J173" s="101">
        <f>J174</f>
        <v>80</v>
      </c>
      <c r="L173" s="101">
        <f>L174</f>
        <v>80</v>
      </c>
      <c r="M173" s="56"/>
      <c r="N173" s="101">
        <f>N174</f>
        <v>80</v>
      </c>
      <c r="P173" s="101">
        <f>P174</f>
        <v>0</v>
      </c>
    </row>
    <row r="174" spans="2:16" s="52" customFormat="1" ht="29.25" customHeight="1">
      <c r="B174" s="3" t="s">
        <v>36</v>
      </c>
      <c r="C174" s="25"/>
      <c r="D174" s="26" t="s">
        <v>99</v>
      </c>
      <c r="E174" s="26" t="s">
        <v>99</v>
      </c>
      <c r="F174" s="26" t="s">
        <v>171</v>
      </c>
      <c r="G174" s="26" t="s">
        <v>37</v>
      </c>
      <c r="H174" s="27">
        <v>80</v>
      </c>
      <c r="I174" s="2"/>
      <c r="J174" s="101">
        <v>80</v>
      </c>
      <c r="L174" s="101">
        <f>J174+K174</f>
        <v>80</v>
      </c>
      <c r="M174" s="56"/>
      <c r="N174" s="108">
        <f t="shared" ref="N174" si="69">L174+M174</f>
        <v>80</v>
      </c>
    </row>
    <row r="175" spans="2:16" s="52" customFormat="1" ht="32.25" customHeight="1">
      <c r="B175" s="34" t="s">
        <v>183</v>
      </c>
      <c r="C175" s="47" t="s">
        <v>19</v>
      </c>
      <c r="D175" s="26"/>
      <c r="E175" s="26"/>
      <c r="F175" s="26"/>
      <c r="G175" s="26"/>
      <c r="H175" s="29">
        <f>H176</f>
        <v>1910.2</v>
      </c>
      <c r="I175" s="2"/>
      <c r="J175" s="104">
        <f>J176</f>
        <v>1910.2</v>
      </c>
      <c r="L175" s="104">
        <f>L176</f>
        <v>1910.2</v>
      </c>
      <c r="M175" s="56"/>
      <c r="N175" s="104">
        <f>N176</f>
        <v>1910.2</v>
      </c>
      <c r="P175" s="104">
        <f>P176</f>
        <v>0</v>
      </c>
    </row>
    <row r="176" spans="2:16" s="52" customFormat="1">
      <c r="B176" s="4" t="s">
        <v>56</v>
      </c>
      <c r="C176" s="28"/>
      <c r="D176" s="26" t="s">
        <v>31</v>
      </c>
      <c r="E176" s="26" t="s">
        <v>434</v>
      </c>
      <c r="F176" s="26"/>
      <c r="G176" s="26"/>
      <c r="H176" s="27">
        <f>H177</f>
        <v>1910.2</v>
      </c>
      <c r="I176" s="2"/>
      <c r="J176" s="101">
        <f>J177</f>
        <v>1910.2</v>
      </c>
      <c r="L176" s="101">
        <f>L177</f>
        <v>1910.2</v>
      </c>
      <c r="M176" s="56"/>
      <c r="N176" s="101">
        <f>N177</f>
        <v>1910.2</v>
      </c>
      <c r="P176" s="101">
        <f>P177</f>
        <v>0</v>
      </c>
    </row>
    <row r="177" spans="2:16" s="52" customFormat="1" ht="65.25" customHeight="1">
      <c r="B177" s="3" t="s">
        <v>40</v>
      </c>
      <c r="C177" s="28"/>
      <c r="D177" s="26" t="s">
        <v>31</v>
      </c>
      <c r="E177" s="26" t="s">
        <v>434</v>
      </c>
      <c r="F177" s="26" t="s">
        <v>93</v>
      </c>
      <c r="G177" s="26" t="s">
        <v>35</v>
      </c>
      <c r="H177" s="27">
        <f>H178</f>
        <v>1910.2</v>
      </c>
      <c r="I177" s="2"/>
      <c r="J177" s="101">
        <f>J178</f>
        <v>1910.2</v>
      </c>
      <c r="L177" s="101">
        <f>L178</f>
        <v>1910.2</v>
      </c>
      <c r="M177" s="56"/>
      <c r="N177" s="101">
        <f>N178</f>
        <v>1910.2</v>
      </c>
      <c r="P177" s="101">
        <f>P178</f>
        <v>0</v>
      </c>
    </row>
    <row r="178" spans="2:16" s="52" customFormat="1" ht="31.5">
      <c r="B178" s="3" t="s">
        <v>94</v>
      </c>
      <c r="C178" s="28"/>
      <c r="D178" s="26" t="s">
        <v>31</v>
      </c>
      <c r="E178" s="26" t="s">
        <v>434</v>
      </c>
      <c r="F178" s="26" t="s">
        <v>95</v>
      </c>
      <c r="G178" s="26" t="s">
        <v>35</v>
      </c>
      <c r="H178" s="27">
        <f>H179</f>
        <v>1910.2</v>
      </c>
      <c r="I178" s="2"/>
      <c r="J178" s="101">
        <f>J179</f>
        <v>1910.2</v>
      </c>
      <c r="L178" s="101">
        <f>L179</f>
        <v>1910.2</v>
      </c>
      <c r="M178" s="56"/>
      <c r="N178" s="101">
        <f>N179</f>
        <v>1910.2</v>
      </c>
      <c r="P178" s="101">
        <f>P179</f>
        <v>0</v>
      </c>
    </row>
    <row r="179" spans="2:16" s="52" customFormat="1" ht="31.5">
      <c r="B179" s="3" t="s">
        <v>103</v>
      </c>
      <c r="C179" s="28"/>
      <c r="D179" s="26" t="s">
        <v>31</v>
      </c>
      <c r="E179" s="26" t="s">
        <v>434</v>
      </c>
      <c r="F179" s="26" t="s">
        <v>95</v>
      </c>
      <c r="G179" s="26" t="s">
        <v>97</v>
      </c>
      <c r="H179" s="27">
        <v>1910.2</v>
      </c>
      <c r="I179" s="2"/>
      <c r="J179" s="101">
        <v>1910.2</v>
      </c>
      <c r="L179" s="101">
        <f>J179+K179</f>
        <v>1910.2</v>
      </c>
      <c r="M179" s="56"/>
      <c r="N179" s="108">
        <f t="shared" ref="N179" si="70">L179+M179</f>
        <v>1910.2</v>
      </c>
    </row>
    <row r="180" spans="2:16" s="52" customFormat="1" ht="47.25">
      <c r="B180" s="34" t="s">
        <v>377</v>
      </c>
      <c r="C180" s="22" t="s">
        <v>20</v>
      </c>
      <c r="D180" s="23"/>
      <c r="E180" s="23"/>
      <c r="F180" s="23"/>
      <c r="G180" s="23"/>
      <c r="H180" s="24">
        <f>H181</f>
        <v>3073</v>
      </c>
      <c r="I180" s="2"/>
      <c r="J180" s="105">
        <f>J181</f>
        <v>3073</v>
      </c>
      <c r="L180" s="105">
        <f>L181</f>
        <v>3073</v>
      </c>
      <c r="M180" s="56"/>
      <c r="N180" s="105">
        <f>N181</f>
        <v>3073</v>
      </c>
      <c r="P180" s="105">
        <f>P181</f>
        <v>0</v>
      </c>
    </row>
    <row r="181" spans="2:16" s="52" customFormat="1">
      <c r="B181" s="4" t="s">
        <v>184</v>
      </c>
      <c r="C181" s="25"/>
      <c r="D181" s="26" t="s">
        <v>120</v>
      </c>
      <c r="E181" s="26" t="s">
        <v>33</v>
      </c>
      <c r="F181" s="26"/>
      <c r="G181" s="26"/>
      <c r="H181" s="27">
        <f>H182</f>
        <v>3073</v>
      </c>
      <c r="I181" s="2"/>
      <c r="J181" s="101">
        <f>J182</f>
        <v>3073</v>
      </c>
      <c r="L181" s="101">
        <f>L182</f>
        <v>3073</v>
      </c>
      <c r="M181" s="56"/>
      <c r="N181" s="101">
        <f>N182</f>
        <v>3073</v>
      </c>
      <c r="P181" s="101">
        <f>P182</f>
        <v>0</v>
      </c>
    </row>
    <row r="182" spans="2:16" s="52" customFormat="1" ht="31.5">
      <c r="B182" s="3" t="s">
        <v>185</v>
      </c>
      <c r="C182" s="25"/>
      <c r="D182" s="26" t="s">
        <v>120</v>
      </c>
      <c r="E182" s="26" t="s">
        <v>33</v>
      </c>
      <c r="F182" s="26" t="s">
        <v>186</v>
      </c>
      <c r="G182" s="26" t="s">
        <v>35</v>
      </c>
      <c r="H182" s="27">
        <f>H183</f>
        <v>3073</v>
      </c>
      <c r="I182" s="2"/>
      <c r="J182" s="101">
        <f>J183</f>
        <v>3073</v>
      </c>
      <c r="L182" s="101">
        <f>L183</f>
        <v>3073</v>
      </c>
      <c r="M182" s="56"/>
      <c r="N182" s="101">
        <f>N183</f>
        <v>3073</v>
      </c>
      <c r="P182" s="101">
        <f>P183</f>
        <v>0</v>
      </c>
    </row>
    <row r="183" spans="2:16" s="52" customFormat="1" ht="31.5">
      <c r="B183" s="3" t="s">
        <v>94</v>
      </c>
      <c r="C183" s="25"/>
      <c r="D183" s="26" t="s">
        <v>120</v>
      </c>
      <c r="E183" s="26" t="s">
        <v>33</v>
      </c>
      <c r="F183" s="26" t="s">
        <v>187</v>
      </c>
      <c r="G183" s="26" t="s">
        <v>35</v>
      </c>
      <c r="H183" s="27">
        <f>H184</f>
        <v>3073</v>
      </c>
      <c r="I183" s="2"/>
      <c r="J183" s="101">
        <f>J184</f>
        <v>3073</v>
      </c>
      <c r="L183" s="101">
        <f>L184</f>
        <v>3073</v>
      </c>
      <c r="M183" s="56"/>
      <c r="N183" s="101">
        <f>N184</f>
        <v>3073</v>
      </c>
      <c r="P183" s="101">
        <f>P184</f>
        <v>0</v>
      </c>
    </row>
    <row r="184" spans="2:16" s="52" customFormat="1" ht="47.25" customHeight="1">
      <c r="B184" s="3" t="s">
        <v>188</v>
      </c>
      <c r="C184" s="25"/>
      <c r="D184" s="26" t="s">
        <v>120</v>
      </c>
      <c r="E184" s="26" t="s">
        <v>33</v>
      </c>
      <c r="F184" s="26" t="s">
        <v>187</v>
      </c>
      <c r="G184" s="26" t="s">
        <v>97</v>
      </c>
      <c r="H184" s="27">
        <v>3073</v>
      </c>
      <c r="I184" s="2"/>
      <c r="J184" s="101">
        <v>3073</v>
      </c>
      <c r="L184" s="101">
        <f>J184+K184</f>
        <v>3073</v>
      </c>
      <c r="M184" s="56"/>
      <c r="N184" s="108">
        <f t="shared" ref="N184" si="71">L184+M184</f>
        <v>3073</v>
      </c>
    </row>
    <row r="185" spans="2:16" s="52" customFormat="1" ht="32.25" customHeight="1">
      <c r="B185" s="34" t="s">
        <v>23</v>
      </c>
      <c r="C185" s="47" t="s">
        <v>22</v>
      </c>
      <c r="D185" s="26"/>
      <c r="E185" s="26"/>
      <c r="F185" s="26"/>
      <c r="G185" s="26"/>
      <c r="H185" s="29">
        <f>H186</f>
        <v>3055.9</v>
      </c>
      <c r="I185" s="2"/>
      <c r="J185" s="104">
        <f>J186</f>
        <v>3055.9</v>
      </c>
      <c r="L185" s="104">
        <f>L186</f>
        <v>3055.92</v>
      </c>
      <c r="M185" s="56"/>
      <c r="N185" s="104">
        <f>N186</f>
        <v>3055.92</v>
      </c>
      <c r="P185" s="104">
        <f>P186</f>
        <v>0</v>
      </c>
    </row>
    <row r="186" spans="2:16" s="52" customFormat="1" ht="18.75" customHeight="1">
      <c r="B186" s="4" t="s">
        <v>189</v>
      </c>
      <c r="C186" s="28"/>
      <c r="D186" s="26" t="s">
        <v>39</v>
      </c>
      <c r="E186" s="26" t="s">
        <v>33</v>
      </c>
      <c r="F186" s="26"/>
      <c r="G186" s="26"/>
      <c r="H186" s="27">
        <f>H187</f>
        <v>3055.9</v>
      </c>
      <c r="I186" s="2"/>
      <c r="J186" s="101">
        <f>J187</f>
        <v>3055.9</v>
      </c>
      <c r="L186" s="101">
        <f>L187</f>
        <v>3055.92</v>
      </c>
      <c r="M186" s="56"/>
      <c r="N186" s="101">
        <f>N187</f>
        <v>3055.92</v>
      </c>
      <c r="P186" s="101">
        <f>P187</f>
        <v>0</v>
      </c>
    </row>
    <row r="187" spans="2:16" s="52" customFormat="1" ht="18" customHeight="1">
      <c r="B187" s="3" t="s">
        <v>190</v>
      </c>
      <c r="C187" s="28"/>
      <c r="D187" s="26" t="s">
        <v>39</v>
      </c>
      <c r="E187" s="26" t="s">
        <v>33</v>
      </c>
      <c r="F187" s="26" t="s">
        <v>191</v>
      </c>
      <c r="G187" s="26" t="s">
        <v>35</v>
      </c>
      <c r="H187" s="27">
        <f>H188+H190+H192+H194</f>
        <v>3055.9</v>
      </c>
      <c r="I187" s="2"/>
      <c r="J187" s="101">
        <f>J188+J190+J192+J194</f>
        <v>3055.9</v>
      </c>
      <c r="L187" s="101">
        <f>L188+L190+L192+L194</f>
        <v>3055.92</v>
      </c>
      <c r="M187" s="56"/>
      <c r="N187" s="101">
        <f>N188+N190+N192+N194</f>
        <v>3055.92</v>
      </c>
      <c r="P187" s="101">
        <f>P188+P190+P192+P194</f>
        <v>0</v>
      </c>
    </row>
    <row r="188" spans="2:16" s="52" customFormat="1" ht="92.25" customHeight="1">
      <c r="B188" s="3" t="s">
        <v>192</v>
      </c>
      <c r="C188" s="28"/>
      <c r="D188" s="26" t="s">
        <v>39</v>
      </c>
      <c r="E188" s="26" t="s">
        <v>33</v>
      </c>
      <c r="F188" s="26" t="s">
        <v>193</v>
      </c>
      <c r="G188" s="26" t="s">
        <v>35</v>
      </c>
      <c r="H188" s="27">
        <f>H189</f>
        <v>355.9</v>
      </c>
      <c r="I188" s="2"/>
      <c r="J188" s="101">
        <f>J189</f>
        <v>355.9</v>
      </c>
      <c r="L188" s="101">
        <f>L189</f>
        <v>355.91999999999996</v>
      </c>
      <c r="M188" s="56"/>
      <c r="N188" s="101">
        <f>N189</f>
        <v>355.91999999999996</v>
      </c>
      <c r="P188" s="101">
        <f>P189</f>
        <v>0</v>
      </c>
    </row>
    <row r="189" spans="2:16" s="52" customFormat="1" ht="48" customHeight="1">
      <c r="B189" s="3" t="s">
        <v>194</v>
      </c>
      <c r="C189" s="28"/>
      <c r="D189" s="26" t="s">
        <v>39</v>
      </c>
      <c r="E189" s="26" t="s">
        <v>33</v>
      </c>
      <c r="F189" s="26" t="s">
        <v>193</v>
      </c>
      <c r="G189" s="26" t="s">
        <v>195</v>
      </c>
      <c r="H189" s="27">
        <v>355.9</v>
      </c>
      <c r="I189" s="2"/>
      <c r="J189" s="101">
        <v>355.9</v>
      </c>
      <c r="K189" s="52">
        <v>0.02</v>
      </c>
      <c r="L189" s="101">
        <f>J189+K189</f>
        <v>355.91999999999996</v>
      </c>
      <c r="M189" s="56"/>
      <c r="N189" s="108">
        <f t="shared" ref="N189:N195" si="72">L189+M189</f>
        <v>355.91999999999996</v>
      </c>
    </row>
    <row r="190" spans="2:16" s="52" customFormat="1" ht="18" customHeight="1">
      <c r="B190" s="4" t="s">
        <v>196</v>
      </c>
      <c r="C190" s="28"/>
      <c r="D190" s="26" t="s">
        <v>39</v>
      </c>
      <c r="E190" s="26" t="s">
        <v>33</v>
      </c>
      <c r="F190" s="26" t="s">
        <v>197</v>
      </c>
      <c r="G190" s="26" t="s">
        <v>35</v>
      </c>
      <c r="H190" s="27">
        <f>H191</f>
        <v>2027</v>
      </c>
      <c r="I190" s="2"/>
      <c r="J190" s="101">
        <f>J191</f>
        <v>2027</v>
      </c>
      <c r="L190" s="101">
        <f>L191</f>
        <v>2027</v>
      </c>
      <c r="M190" s="56"/>
      <c r="N190" s="101">
        <f>N191</f>
        <v>2027</v>
      </c>
      <c r="P190" s="101">
        <f>P191</f>
        <v>0</v>
      </c>
    </row>
    <row r="191" spans="2:16" s="52" customFormat="1" ht="45.75" customHeight="1">
      <c r="B191" s="3" t="s">
        <v>194</v>
      </c>
      <c r="C191" s="28"/>
      <c r="D191" s="26" t="s">
        <v>39</v>
      </c>
      <c r="E191" s="26" t="s">
        <v>33</v>
      </c>
      <c r="F191" s="26" t="s">
        <v>197</v>
      </c>
      <c r="G191" s="26" t="s">
        <v>195</v>
      </c>
      <c r="H191" s="27">
        <v>2027</v>
      </c>
      <c r="I191" s="2"/>
      <c r="J191" s="101">
        <v>2027</v>
      </c>
      <c r="L191" s="101">
        <f>J191+K191</f>
        <v>2027</v>
      </c>
      <c r="M191" s="56"/>
      <c r="N191" s="108">
        <f t="shared" si="72"/>
        <v>2027</v>
      </c>
    </row>
    <row r="192" spans="2:16" s="52" customFormat="1" ht="46.5" customHeight="1">
      <c r="B192" s="3" t="s">
        <v>198</v>
      </c>
      <c r="C192" s="28"/>
      <c r="D192" s="26" t="s">
        <v>39</v>
      </c>
      <c r="E192" s="26" t="s">
        <v>33</v>
      </c>
      <c r="F192" s="26" t="s">
        <v>199</v>
      </c>
      <c r="G192" s="26" t="s">
        <v>35</v>
      </c>
      <c r="H192" s="27">
        <f>H193</f>
        <v>420.4</v>
      </c>
      <c r="I192" s="2"/>
      <c r="J192" s="101">
        <f>J193</f>
        <v>420.4</v>
      </c>
      <c r="L192" s="101">
        <f>L193</f>
        <v>420.4</v>
      </c>
      <c r="M192" s="56"/>
      <c r="N192" s="101">
        <f>N193</f>
        <v>420.4</v>
      </c>
      <c r="P192" s="101">
        <f>P193</f>
        <v>0</v>
      </c>
    </row>
    <row r="193" spans="2:16" s="52" customFormat="1" ht="48" customHeight="1">
      <c r="B193" s="3" t="s">
        <v>194</v>
      </c>
      <c r="C193" s="28"/>
      <c r="D193" s="26" t="s">
        <v>39</v>
      </c>
      <c r="E193" s="26" t="s">
        <v>33</v>
      </c>
      <c r="F193" s="26" t="s">
        <v>199</v>
      </c>
      <c r="G193" s="26" t="s">
        <v>195</v>
      </c>
      <c r="H193" s="27">
        <v>420.4</v>
      </c>
      <c r="I193" s="2"/>
      <c r="J193" s="101">
        <v>420.4</v>
      </c>
      <c r="L193" s="101">
        <f>J193+K193</f>
        <v>420.4</v>
      </c>
      <c r="M193" s="56"/>
      <c r="N193" s="108">
        <f t="shared" si="72"/>
        <v>420.4</v>
      </c>
    </row>
    <row r="194" spans="2:16" s="52" customFormat="1" ht="50.25" customHeight="1">
      <c r="B194" s="3" t="s">
        <v>200</v>
      </c>
      <c r="C194" s="28"/>
      <c r="D194" s="26" t="s">
        <v>39</v>
      </c>
      <c r="E194" s="26" t="s">
        <v>33</v>
      </c>
      <c r="F194" s="26" t="s">
        <v>201</v>
      </c>
      <c r="G194" s="26" t="s">
        <v>35</v>
      </c>
      <c r="H194" s="27">
        <f>H195</f>
        <v>252.6</v>
      </c>
      <c r="I194" s="2"/>
      <c r="J194" s="101">
        <f>J195</f>
        <v>252.6</v>
      </c>
      <c r="L194" s="101">
        <f>L195</f>
        <v>252.6</v>
      </c>
      <c r="M194" s="56"/>
      <c r="N194" s="101">
        <f>N195</f>
        <v>252.6</v>
      </c>
      <c r="P194" s="101">
        <f>P195</f>
        <v>0</v>
      </c>
    </row>
    <row r="195" spans="2:16" s="52" customFormat="1" ht="15" customHeight="1">
      <c r="B195" s="3" t="s">
        <v>122</v>
      </c>
      <c r="C195" s="28"/>
      <c r="D195" s="26" t="s">
        <v>39</v>
      </c>
      <c r="E195" s="26" t="s">
        <v>33</v>
      </c>
      <c r="F195" s="26" t="s">
        <v>201</v>
      </c>
      <c r="G195" s="26" t="s">
        <v>125</v>
      </c>
      <c r="H195" s="27">
        <v>252.6</v>
      </c>
      <c r="I195" s="2"/>
      <c r="J195" s="101">
        <v>252.6</v>
      </c>
      <c r="L195" s="101">
        <f>J195+K195</f>
        <v>252.6</v>
      </c>
      <c r="M195" s="56"/>
      <c r="N195" s="108">
        <f t="shared" si="72"/>
        <v>252.6</v>
      </c>
    </row>
    <row r="196" spans="2:16" s="52" customFormat="1" ht="46.5" customHeight="1">
      <c r="B196" s="34" t="s">
        <v>421</v>
      </c>
      <c r="C196" s="22" t="s">
        <v>309</v>
      </c>
      <c r="D196" s="23"/>
      <c r="E196" s="23"/>
      <c r="F196" s="23"/>
      <c r="G196" s="23"/>
      <c r="H196" s="24">
        <f>H197</f>
        <v>578.5</v>
      </c>
      <c r="I196" s="2"/>
      <c r="J196" s="105">
        <f>J197</f>
        <v>578.5</v>
      </c>
      <c r="L196" s="105">
        <f>L197</f>
        <v>578.5</v>
      </c>
      <c r="M196" s="56"/>
      <c r="N196" s="105">
        <f>N197</f>
        <v>456.5</v>
      </c>
      <c r="P196" s="105">
        <f>P197</f>
        <v>0</v>
      </c>
    </row>
    <row r="197" spans="2:16" s="52" customFormat="1" ht="18" customHeight="1">
      <c r="B197" s="3" t="s">
        <v>448</v>
      </c>
      <c r="C197" s="25"/>
      <c r="D197" s="26" t="s">
        <v>109</v>
      </c>
      <c r="E197" s="26" t="s">
        <v>109</v>
      </c>
      <c r="F197" s="26"/>
      <c r="G197" s="26"/>
      <c r="H197" s="27">
        <f>H198</f>
        <v>578.5</v>
      </c>
      <c r="I197" s="2"/>
      <c r="J197" s="101">
        <f>J198</f>
        <v>578.5</v>
      </c>
      <c r="L197" s="101">
        <f>L198</f>
        <v>578.5</v>
      </c>
      <c r="M197" s="56"/>
      <c r="N197" s="101">
        <f>N198</f>
        <v>456.5</v>
      </c>
      <c r="P197" s="101">
        <f>P198</f>
        <v>0</v>
      </c>
    </row>
    <row r="198" spans="2:16" s="52" customFormat="1" ht="31.5" customHeight="1">
      <c r="B198" s="3" t="s">
        <v>69</v>
      </c>
      <c r="C198" s="25"/>
      <c r="D198" s="26" t="s">
        <v>109</v>
      </c>
      <c r="E198" s="26" t="s">
        <v>109</v>
      </c>
      <c r="F198" s="26" t="s">
        <v>70</v>
      </c>
      <c r="G198" s="26" t="s">
        <v>35</v>
      </c>
      <c r="H198" s="27">
        <f>H199</f>
        <v>578.5</v>
      </c>
      <c r="I198" s="2"/>
      <c r="J198" s="101">
        <f>J199</f>
        <v>578.5</v>
      </c>
      <c r="L198" s="101">
        <f>L199</f>
        <v>578.5</v>
      </c>
      <c r="M198" s="56"/>
      <c r="N198" s="101">
        <f>N199</f>
        <v>456.5</v>
      </c>
      <c r="P198" s="101">
        <f>P199</f>
        <v>0</v>
      </c>
    </row>
    <row r="199" spans="2:16" s="52" customFormat="1" ht="32.25" customHeight="1">
      <c r="B199" s="3" t="s">
        <v>36</v>
      </c>
      <c r="C199" s="25"/>
      <c r="D199" s="26" t="s">
        <v>109</v>
      </c>
      <c r="E199" s="26" t="s">
        <v>109</v>
      </c>
      <c r="F199" s="26" t="s">
        <v>70</v>
      </c>
      <c r="G199" s="26" t="s">
        <v>55</v>
      </c>
      <c r="H199" s="27">
        <f>H200+H201+H202</f>
        <v>578.5</v>
      </c>
      <c r="I199" s="2"/>
      <c r="J199" s="101">
        <f>J200+J201+J202</f>
        <v>578.5</v>
      </c>
      <c r="L199" s="101">
        <f>L200+L201+L202</f>
        <v>578.5</v>
      </c>
      <c r="M199" s="56"/>
      <c r="N199" s="101">
        <f>N200+N201+N202</f>
        <v>456.5</v>
      </c>
      <c r="P199" s="101">
        <f>P200+P201+P202</f>
        <v>0</v>
      </c>
    </row>
    <row r="200" spans="2:16" s="52" customFormat="1" ht="27.75" customHeight="1">
      <c r="B200" s="3" t="s">
        <v>444</v>
      </c>
      <c r="C200" s="25"/>
      <c r="D200" s="26" t="s">
        <v>109</v>
      </c>
      <c r="E200" s="26" t="s">
        <v>109</v>
      </c>
      <c r="F200" s="26" t="s">
        <v>374</v>
      </c>
      <c r="G200" s="26" t="s">
        <v>55</v>
      </c>
      <c r="H200" s="27">
        <v>305</v>
      </c>
      <c r="I200" s="2"/>
      <c r="J200" s="101">
        <v>305</v>
      </c>
      <c r="L200" s="101">
        <f t="shared" ref="L200:L202" si="73">J200+K200</f>
        <v>305</v>
      </c>
      <c r="M200" s="56">
        <v>-100</v>
      </c>
      <c r="N200" s="108">
        <f t="shared" ref="N200:N202" si="74">L200+M200</f>
        <v>205</v>
      </c>
    </row>
    <row r="201" spans="2:16" s="52" customFormat="1" ht="33.75" customHeight="1">
      <c r="B201" s="3" t="s">
        <v>445</v>
      </c>
      <c r="C201" s="25"/>
      <c r="D201" s="26" t="s">
        <v>109</v>
      </c>
      <c r="E201" s="26" t="s">
        <v>109</v>
      </c>
      <c r="F201" s="26" t="s">
        <v>375</v>
      </c>
      <c r="G201" s="26" t="s">
        <v>55</v>
      </c>
      <c r="H201" s="27">
        <v>192.5</v>
      </c>
      <c r="I201" s="2"/>
      <c r="J201" s="101">
        <v>192.5</v>
      </c>
      <c r="L201" s="101">
        <f t="shared" si="73"/>
        <v>192.5</v>
      </c>
      <c r="M201" s="56">
        <v>-1</v>
      </c>
      <c r="N201" s="108">
        <f t="shared" si="74"/>
        <v>191.5</v>
      </c>
    </row>
    <row r="202" spans="2:16" s="52" customFormat="1" ht="62.25" customHeight="1">
      <c r="B202" s="3" t="s">
        <v>446</v>
      </c>
      <c r="C202" s="25"/>
      <c r="D202" s="26" t="s">
        <v>109</v>
      </c>
      <c r="E202" s="26" t="s">
        <v>109</v>
      </c>
      <c r="F202" s="26" t="s">
        <v>380</v>
      </c>
      <c r="G202" s="26" t="s">
        <v>55</v>
      </c>
      <c r="H202" s="27">
        <v>81</v>
      </c>
      <c r="I202" s="2"/>
      <c r="J202" s="101">
        <v>81</v>
      </c>
      <c r="L202" s="101">
        <f t="shared" si="73"/>
        <v>81</v>
      </c>
      <c r="M202" s="56">
        <v>-21</v>
      </c>
      <c r="N202" s="108">
        <f t="shared" si="74"/>
        <v>60</v>
      </c>
    </row>
    <row r="203" spans="2:16" s="52" customFormat="1" ht="32.25" customHeight="1">
      <c r="B203" s="34" t="s">
        <v>208</v>
      </c>
      <c r="C203" s="48">
        <v>132</v>
      </c>
      <c r="D203" s="23"/>
      <c r="E203" s="23"/>
      <c r="F203" s="23"/>
      <c r="G203" s="23"/>
      <c r="H203" s="24">
        <f>H204</f>
        <v>0</v>
      </c>
      <c r="I203" s="2"/>
      <c r="J203" s="105">
        <f>J204</f>
        <v>1100</v>
      </c>
      <c r="L203" s="105">
        <f>L204</f>
        <v>1100</v>
      </c>
      <c r="M203" s="56"/>
      <c r="N203" s="105">
        <f>N204</f>
        <v>1100</v>
      </c>
      <c r="P203" s="105">
        <f>P204</f>
        <v>0</v>
      </c>
    </row>
    <row r="204" spans="2:16" s="52" customFormat="1" ht="33.75" customHeight="1">
      <c r="B204" s="3" t="s">
        <v>92</v>
      </c>
      <c r="C204" s="25"/>
      <c r="D204" s="26" t="s">
        <v>80</v>
      </c>
      <c r="E204" s="26" t="s">
        <v>80</v>
      </c>
      <c r="F204" s="26"/>
      <c r="G204" s="26"/>
      <c r="H204" s="27">
        <f>H205</f>
        <v>0</v>
      </c>
      <c r="I204" s="2"/>
      <c r="J204" s="101">
        <f>J205</f>
        <v>1100</v>
      </c>
      <c r="L204" s="101">
        <f>L205</f>
        <v>1100</v>
      </c>
      <c r="M204" s="56"/>
      <c r="N204" s="101">
        <f>N205</f>
        <v>1100</v>
      </c>
      <c r="P204" s="101">
        <f>P205</f>
        <v>0</v>
      </c>
    </row>
    <row r="205" spans="2:16" s="52" customFormat="1" ht="63.75" customHeight="1">
      <c r="B205" s="3" t="s">
        <v>40</v>
      </c>
      <c r="C205" s="25"/>
      <c r="D205" s="26" t="s">
        <v>80</v>
      </c>
      <c r="E205" s="26" t="s">
        <v>80</v>
      </c>
      <c r="F205" s="26" t="s">
        <v>93</v>
      </c>
      <c r="G205" s="26" t="s">
        <v>35</v>
      </c>
      <c r="H205" s="27">
        <f>H206</f>
        <v>0</v>
      </c>
      <c r="I205" s="2"/>
      <c r="J205" s="101">
        <f>J206</f>
        <v>1100</v>
      </c>
      <c r="L205" s="101">
        <f>L206</f>
        <v>1100</v>
      </c>
      <c r="M205" s="56"/>
      <c r="N205" s="101">
        <f>N206</f>
        <v>1100</v>
      </c>
      <c r="P205" s="101">
        <f>P206</f>
        <v>0</v>
      </c>
    </row>
    <row r="206" spans="2:16" s="52" customFormat="1" ht="33" customHeight="1">
      <c r="B206" s="3" t="s">
        <v>94</v>
      </c>
      <c r="C206" s="25"/>
      <c r="D206" s="26" t="s">
        <v>80</v>
      </c>
      <c r="E206" s="26" t="s">
        <v>80</v>
      </c>
      <c r="F206" s="26" t="s">
        <v>95</v>
      </c>
      <c r="G206" s="26" t="s">
        <v>35</v>
      </c>
      <c r="H206" s="27">
        <f>H207</f>
        <v>0</v>
      </c>
      <c r="I206" s="2"/>
      <c r="J206" s="101">
        <f>J207</f>
        <v>1100</v>
      </c>
      <c r="L206" s="101">
        <f>L207</f>
        <v>1100</v>
      </c>
      <c r="M206" s="56"/>
      <c r="N206" s="101">
        <f>N207</f>
        <v>1100</v>
      </c>
      <c r="P206" s="101">
        <f>P207</f>
        <v>0</v>
      </c>
    </row>
    <row r="207" spans="2:16" s="52" customFormat="1" ht="29.25" customHeight="1">
      <c r="B207" s="3" t="s">
        <v>218</v>
      </c>
      <c r="C207" s="25"/>
      <c r="D207" s="26" t="s">
        <v>80</v>
      </c>
      <c r="E207" s="26" t="s">
        <v>80</v>
      </c>
      <c r="F207" s="26" t="s">
        <v>95</v>
      </c>
      <c r="G207" s="26" t="s">
        <v>97</v>
      </c>
      <c r="H207" s="27"/>
      <c r="I207" s="2">
        <v>1100</v>
      </c>
      <c r="J207" s="101">
        <f>H207+I207</f>
        <v>1100</v>
      </c>
      <c r="L207" s="101">
        <f t="shared" ref="L207" si="75">J207+K207</f>
        <v>1100</v>
      </c>
      <c r="M207" s="56"/>
      <c r="N207" s="108">
        <f t="shared" ref="N207" si="76">L207+M207</f>
        <v>1100</v>
      </c>
    </row>
    <row r="208" spans="2:16" s="52" customFormat="1" ht="35.25" customHeight="1">
      <c r="B208" s="34" t="s">
        <v>396</v>
      </c>
      <c r="C208" s="22" t="s">
        <v>219</v>
      </c>
      <c r="D208" s="23"/>
      <c r="E208" s="23"/>
      <c r="F208" s="23"/>
      <c r="G208" s="23"/>
      <c r="H208" s="24">
        <f>H209+H215+H217+H236</f>
        <v>9419.5</v>
      </c>
      <c r="I208" s="2"/>
      <c r="J208" s="105">
        <f>J209+J215+J217+J236</f>
        <v>9589.5</v>
      </c>
      <c r="L208" s="105">
        <f>L209+L215+L217+L236</f>
        <v>9419.5</v>
      </c>
      <c r="M208" s="56"/>
      <c r="N208" s="105">
        <f>N209+N215+N217+N236</f>
        <v>9777.2000000000007</v>
      </c>
      <c r="P208" s="105">
        <f>P209+P215+P217+P236</f>
        <v>2525.4</v>
      </c>
    </row>
    <row r="209" spans="1:16" s="52" customFormat="1" ht="20.25" hidden="1" customHeight="1">
      <c r="B209" s="3" t="s">
        <v>104</v>
      </c>
      <c r="C209" s="25"/>
      <c r="D209" s="26" t="s">
        <v>99</v>
      </c>
      <c r="E209" s="26" t="s">
        <v>99</v>
      </c>
      <c r="F209" s="26"/>
      <c r="G209" s="26"/>
      <c r="H209" s="27">
        <f>H210</f>
        <v>0</v>
      </c>
      <c r="I209" s="2"/>
      <c r="J209" s="101">
        <f>J210</f>
        <v>0</v>
      </c>
      <c r="L209" s="101">
        <f>L210</f>
        <v>0</v>
      </c>
      <c r="M209" s="56"/>
      <c r="N209" s="101">
        <f>N210</f>
        <v>0</v>
      </c>
      <c r="P209" s="101">
        <f>P210</f>
        <v>0</v>
      </c>
    </row>
    <row r="210" spans="1:16" s="52" customFormat="1" ht="28.5" hidden="1" customHeight="1">
      <c r="B210" s="3" t="s">
        <v>168</v>
      </c>
      <c r="C210" s="25"/>
      <c r="D210" s="26" t="s">
        <v>99</v>
      </c>
      <c r="E210" s="26" t="s">
        <v>99</v>
      </c>
      <c r="F210" s="26" t="s">
        <v>169</v>
      </c>
      <c r="G210" s="26" t="s">
        <v>35</v>
      </c>
      <c r="H210" s="27">
        <f>H211</f>
        <v>0</v>
      </c>
      <c r="I210" s="2"/>
      <c r="J210" s="101">
        <f>J211</f>
        <v>0</v>
      </c>
      <c r="L210" s="101">
        <f>L211</f>
        <v>0</v>
      </c>
      <c r="M210" s="56"/>
      <c r="N210" s="101">
        <f>N211</f>
        <v>0</v>
      </c>
      <c r="P210" s="101">
        <f>P211</f>
        <v>0</v>
      </c>
    </row>
    <row r="211" spans="1:16" s="52" customFormat="1" ht="12.75" hidden="1" customHeight="1">
      <c r="B211" s="4" t="s">
        <v>170</v>
      </c>
      <c r="C211" s="25"/>
      <c r="D211" s="26" t="s">
        <v>99</v>
      </c>
      <c r="E211" s="26" t="s">
        <v>99</v>
      </c>
      <c r="F211" s="26" t="s">
        <v>171</v>
      </c>
      <c r="G211" s="26" t="s">
        <v>35</v>
      </c>
      <c r="H211" s="27">
        <f>H213+H214</f>
        <v>0</v>
      </c>
      <c r="I211" s="2"/>
      <c r="J211" s="101">
        <f>J213+J214</f>
        <v>0</v>
      </c>
      <c r="L211" s="101">
        <f>L213+L214</f>
        <v>0</v>
      </c>
      <c r="M211" s="56"/>
      <c r="N211" s="101">
        <f>N213+N214</f>
        <v>0</v>
      </c>
      <c r="P211" s="101">
        <f>P213+P214</f>
        <v>0</v>
      </c>
    </row>
    <row r="212" spans="1:16" s="52" customFormat="1" ht="12.75" hidden="1" customHeight="1">
      <c r="A212" s="6"/>
      <c r="B212" s="3" t="s">
        <v>220</v>
      </c>
      <c r="C212" s="25"/>
      <c r="D212" s="26" t="s">
        <v>99</v>
      </c>
      <c r="E212" s="26" t="s">
        <v>99</v>
      </c>
      <c r="F212" s="26" t="s">
        <v>171</v>
      </c>
      <c r="G212" s="26" t="s">
        <v>35</v>
      </c>
      <c r="H212" s="27">
        <v>0</v>
      </c>
      <c r="I212" s="2"/>
      <c r="J212" s="101">
        <v>0</v>
      </c>
      <c r="L212" s="101">
        <v>0</v>
      </c>
      <c r="M212" s="56"/>
      <c r="N212" s="101">
        <v>0</v>
      </c>
      <c r="P212" s="101">
        <v>0</v>
      </c>
    </row>
    <row r="213" spans="1:16" s="52" customFormat="1" ht="12.75" hidden="1" customHeight="1">
      <c r="A213" s="6"/>
      <c r="B213" s="3" t="s">
        <v>221</v>
      </c>
      <c r="C213" s="25"/>
      <c r="D213" s="26" t="s">
        <v>99</v>
      </c>
      <c r="E213" s="26" t="s">
        <v>99</v>
      </c>
      <c r="F213" s="26" t="s">
        <v>222</v>
      </c>
      <c r="G213" s="26" t="s">
        <v>37</v>
      </c>
      <c r="H213" s="27"/>
      <c r="I213" s="2"/>
      <c r="J213" s="101"/>
      <c r="L213" s="101"/>
      <c r="M213" s="56"/>
      <c r="N213" s="101"/>
      <c r="P213" s="101"/>
    </row>
    <row r="214" spans="1:16" s="52" customFormat="1" ht="12.75" hidden="1" customHeight="1">
      <c r="A214" s="6"/>
      <c r="B214" s="3" t="s">
        <v>223</v>
      </c>
      <c r="C214" s="25"/>
      <c r="D214" s="26" t="s">
        <v>99</v>
      </c>
      <c r="E214" s="26" t="s">
        <v>99</v>
      </c>
      <c r="F214" s="26" t="s">
        <v>224</v>
      </c>
      <c r="G214" s="26" t="s">
        <v>37</v>
      </c>
      <c r="H214" s="27"/>
      <c r="I214" s="2"/>
      <c r="J214" s="101"/>
      <c r="L214" s="101"/>
      <c r="M214" s="56"/>
      <c r="N214" s="101"/>
      <c r="P214" s="101"/>
    </row>
    <row r="215" spans="1:16" s="52" customFormat="1" ht="12.75" hidden="1" customHeight="1">
      <c r="A215" s="6"/>
      <c r="B215" s="3" t="s">
        <v>143</v>
      </c>
      <c r="C215" s="25"/>
      <c r="D215" s="26" t="s">
        <v>109</v>
      </c>
      <c r="E215" s="26" t="s">
        <v>120</v>
      </c>
      <c r="F215" s="26"/>
      <c r="G215" s="26"/>
      <c r="H215" s="27">
        <f>H216</f>
        <v>0</v>
      </c>
      <c r="I215" s="2"/>
      <c r="J215" s="101">
        <f>J216</f>
        <v>0</v>
      </c>
      <c r="L215" s="101">
        <f>L216</f>
        <v>0</v>
      </c>
      <c r="M215" s="56"/>
      <c r="N215" s="101">
        <f>N216</f>
        <v>0</v>
      </c>
      <c r="P215" s="101">
        <f>P216</f>
        <v>0</v>
      </c>
    </row>
    <row r="216" spans="1:16" s="52" customFormat="1" ht="12.75" hidden="1" customHeight="1">
      <c r="A216" s="6"/>
      <c r="B216" s="3" t="s">
        <v>69</v>
      </c>
      <c r="C216" s="25"/>
      <c r="D216" s="26" t="s">
        <v>109</v>
      </c>
      <c r="E216" s="26" t="s">
        <v>120</v>
      </c>
      <c r="F216" s="26" t="s">
        <v>70</v>
      </c>
      <c r="G216" s="26" t="s">
        <v>35</v>
      </c>
      <c r="H216" s="27"/>
      <c r="I216" s="2"/>
      <c r="J216" s="101"/>
      <c r="L216" s="101"/>
      <c r="M216" s="56"/>
      <c r="N216" s="101"/>
      <c r="P216" s="101"/>
    </row>
    <row r="217" spans="1:16" s="52" customFormat="1" ht="19.5" customHeight="1">
      <c r="A217" s="6"/>
      <c r="B217" s="4" t="s">
        <v>121</v>
      </c>
      <c r="C217" s="25"/>
      <c r="D217" s="26" t="s">
        <v>120</v>
      </c>
      <c r="E217" s="26" t="s">
        <v>39</v>
      </c>
      <c r="F217" s="26"/>
      <c r="G217" s="26"/>
      <c r="H217" s="27">
        <f>H218+H223+H227+H230</f>
        <v>5407.5</v>
      </c>
      <c r="I217" s="2"/>
      <c r="J217" s="101">
        <f>J218+J223+J227+J230</f>
        <v>5577.5</v>
      </c>
      <c r="L217" s="101">
        <f>L218+L223+L227+L230</f>
        <v>5407.5</v>
      </c>
      <c r="M217" s="56"/>
      <c r="N217" s="101">
        <f>N218+N223+N227+N230</f>
        <v>5765.2</v>
      </c>
      <c r="P217" s="101">
        <f>P218+P223+P227+P230</f>
        <v>2525.4</v>
      </c>
    </row>
    <row r="218" spans="1:16" s="52" customFormat="1" ht="18" customHeight="1">
      <c r="A218" s="6"/>
      <c r="B218" s="4" t="s">
        <v>228</v>
      </c>
      <c r="C218" s="25"/>
      <c r="D218" s="26" t="s">
        <v>120</v>
      </c>
      <c r="E218" s="26" t="s">
        <v>39</v>
      </c>
      <c r="F218" s="26" t="s">
        <v>229</v>
      </c>
      <c r="G218" s="26" t="s">
        <v>35</v>
      </c>
      <c r="H218" s="27">
        <f>H221+H219</f>
        <v>2534.4</v>
      </c>
      <c r="I218" s="2"/>
      <c r="J218" s="101">
        <f>J221+J219</f>
        <v>2534.4</v>
      </c>
      <c r="L218" s="101">
        <f>L221+L219</f>
        <v>2534.4</v>
      </c>
      <c r="M218" s="56"/>
      <c r="N218" s="101">
        <f>N221+N219</f>
        <v>2525.4</v>
      </c>
      <c r="P218" s="101">
        <f>N218+O218</f>
        <v>2525.4</v>
      </c>
    </row>
    <row r="219" spans="1:16" s="52" customFormat="1" ht="96.75" customHeight="1">
      <c r="A219" s="6"/>
      <c r="B219" s="3" t="s">
        <v>397</v>
      </c>
      <c r="C219" s="25"/>
      <c r="D219" s="26" t="s">
        <v>120</v>
      </c>
      <c r="E219" s="26" t="s">
        <v>39</v>
      </c>
      <c r="F219" s="26" t="s">
        <v>382</v>
      </c>
      <c r="G219" s="26" t="s">
        <v>35</v>
      </c>
      <c r="H219" s="27">
        <f>H220</f>
        <v>1250</v>
      </c>
      <c r="I219" s="2"/>
      <c r="J219" s="101">
        <f>J220</f>
        <v>1250</v>
      </c>
      <c r="L219" s="101">
        <f>L220</f>
        <v>1250</v>
      </c>
      <c r="M219" s="56"/>
      <c r="N219" s="101">
        <f>N220</f>
        <v>1250</v>
      </c>
      <c r="P219" s="101">
        <f>P220</f>
        <v>0</v>
      </c>
    </row>
    <row r="220" spans="1:16" s="52" customFormat="1">
      <c r="A220" s="6"/>
      <c r="B220" s="3" t="s">
        <v>122</v>
      </c>
      <c r="C220" s="25"/>
      <c r="D220" s="26" t="s">
        <v>120</v>
      </c>
      <c r="E220" s="26" t="s">
        <v>39</v>
      </c>
      <c r="F220" s="26" t="s">
        <v>382</v>
      </c>
      <c r="G220" s="26" t="s">
        <v>125</v>
      </c>
      <c r="H220" s="27">
        <v>1250</v>
      </c>
      <c r="I220" s="2"/>
      <c r="J220" s="101">
        <v>1250</v>
      </c>
      <c r="L220" s="101">
        <f>J220+K220</f>
        <v>1250</v>
      </c>
      <c r="M220" s="56"/>
      <c r="N220" s="108">
        <f t="shared" ref="N220:N222" si="77">L220+M220</f>
        <v>1250</v>
      </c>
    </row>
    <row r="221" spans="1:16" s="52" customFormat="1">
      <c r="A221" s="6"/>
      <c r="B221" s="3" t="s">
        <v>234</v>
      </c>
      <c r="C221" s="25"/>
      <c r="D221" s="26" t="s">
        <v>120</v>
      </c>
      <c r="E221" s="26" t="s">
        <v>39</v>
      </c>
      <c r="F221" s="26" t="s">
        <v>124</v>
      </c>
      <c r="G221" s="26" t="s">
        <v>35</v>
      </c>
      <c r="H221" s="27">
        <f>H222</f>
        <v>1284.4000000000001</v>
      </c>
      <c r="I221" s="2"/>
      <c r="J221" s="101">
        <f>J222</f>
        <v>1284.4000000000001</v>
      </c>
      <c r="L221" s="101">
        <f>L222</f>
        <v>1284.4000000000001</v>
      </c>
      <c r="M221" s="56"/>
      <c r="N221" s="101">
        <f>N222</f>
        <v>1275.4000000000001</v>
      </c>
      <c r="P221" s="101">
        <f>P222</f>
        <v>0</v>
      </c>
    </row>
    <row r="222" spans="1:16" s="52" customFormat="1">
      <c r="A222" s="6"/>
      <c r="B222" s="3" t="s">
        <v>122</v>
      </c>
      <c r="C222" s="25"/>
      <c r="D222" s="26" t="s">
        <v>120</v>
      </c>
      <c r="E222" s="26" t="s">
        <v>39</v>
      </c>
      <c r="F222" s="26" t="s">
        <v>124</v>
      </c>
      <c r="G222" s="26" t="s">
        <v>125</v>
      </c>
      <c r="H222" s="27">
        <f>1154.4+130</f>
        <v>1284.4000000000001</v>
      </c>
      <c r="I222" s="2"/>
      <c r="J222" s="101">
        <f>1154.4+130</f>
        <v>1284.4000000000001</v>
      </c>
      <c r="L222" s="101">
        <f>J222+K222</f>
        <v>1284.4000000000001</v>
      </c>
      <c r="M222" s="56">
        <f>-156+147</f>
        <v>-9</v>
      </c>
      <c r="N222" s="108">
        <f t="shared" si="77"/>
        <v>1275.4000000000001</v>
      </c>
    </row>
    <row r="223" spans="1:16" s="52" customFormat="1" ht="31.5">
      <c r="A223" s="6"/>
      <c r="B223" s="3" t="s">
        <v>154</v>
      </c>
      <c r="C223" s="25"/>
      <c r="D223" s="26" t="s">
        <v>120</v>
      </c>
      <c r="E223" s="26" t="s">
        <v>39</v>
      </c>
      <c r="F223" s="26" t="s">
        <v>235</v>
      </c>
      <c r="G223" s="26" t="s">
        <v>35</v>
      </c>
      <c r="H223" s="27">
        <f>H224</f>
        <v>860.6</v>
      </c>
      <c r="I223" s="2"/>
      <c r="J223" s="101">
        <f>J224</f>
        <v>1030.5999999999999</v>
      </c>
      <c r="L223" s="101">
        <f>L224</f>
        <v>860.59999999999991</v>
      </c>
      <c r="M223" s="56"/>
      <c r="N223" s="101">
        <f>N224</f>
        <v>1105.3</v>
      </c>
      <c r="P223" s="101">
        <f>P224</f>
        <v>0</v>
      </c>
    </row>
    <row r="224" spans="1:16" s="52" customFormat="1" ht="31.5">
      <c r="A224" s="6"/>
      <c r="B224" s="3" t="s">
        <v>126</v>
      </c>
      <c r="C224" s="25"/>
      <c r="D224" s="26" t="s">
        <v>120</v>
      </c>
      <c r="E224" s="26" t="s">
        <v>39</v>
      </c>
      <c r="F224" s="26" t="s">
        <v>127</v>
      </c>
      <c r="G224" s="26" t="s">
        <v>35</v>
      </c>
      <c r="H224" s="27">
        <f>H225</f>
        <v>860.6</v>
      </c>
      <c r="I224" s="2"/>
      <c r="J224" s="101">
        <f>J225</f>
        <v>1030.5999999999999</v>
      </c>
      <c r="L224" s="101">
        <f>L225</f>
        <v>860.59999999999991</v>
      </c>
      <c r="M224" s="56"/>
      <c r="N224" s="101">
        <f>N225</f>
        <v>1105.3</v>
      </c>
      <c r="P224" s="101">
        <f>P225</f>
        <v>0</v>
      </c>
    </row>
    <row r="225" spans="1:16" s="52" customFormat="1" ht="15" customHeight="1">
      <c r="A225" s="6"/>
      <c r="B225" s="3" t="s">
        <v>128</v>
      </c>
      <c r="C225" s="25"/>
      <c r="D225" s="26" t="s">
        <v>120</v>
      </c>
      <c r="E225" s="26" t="s">
        <v>39</v>
      </c>
      <c r="F225" s="26" t="s">
        <v>129</v>
      </c>
      <c r="G225" s="26" t="s">
        <v>35</v>
      </c>
      <c r="H225" s="27">
        <f>H226</f>
        <v>860.6</v>
      </c>
      <c r="I225" s="2"/>
      <c r="J225" s="101">
        <f>J226</f>
        <v>1030.5999999999999</v>
      </c>
      <c r="L225" s="101">
        <f>L226</f>
        <v>860.59999999999991</v>
      </c>
      <c r="M225" s="56"/>
      <c r="N225" s="101">
        <f>N226</f>
        <v>1105.3</v>
      </c>
      <c r="P225" s="101">
        <f>P226</f>
        <v>0</v>
      </c>
    </row>
    <row r="226" spans="1:16" s="52" customFormat="1" ht="12.75" customHeight="1">
      <c r="A226" s="6"/>
      <c r="B226" s="4" t="s">
        <v>54</v>
      </c>
      <c r="C226" s="25"/>
      <c r="D226" s="26" t="s">
        <v>120</v>
      </c>
      <c r="E226" s="26" t="s">
        <v>39</v>
      </c>
      <c r="F226" s="26" t="s">
        <v>129</v>
      </c>
      <c r="G226" s="26" t="s">
        <v>55</v>
      </c>
      <c r="H226" s="27">
        <f>619+241.6</f>
        <v>860.6</v>
      </c>
      <c r="I226" s="2">
        <v>170</v>
      </c>
      <c r="J226" s="101">
        <f>I226+H226</f>
        <v>1030.5999999999999</v>
      </c>
      <c r="K226" s="52">
        <v>-170</v>
      </c>
      <c r="L226" s="101">
        <f>J226+K226</f>
        <v>860.59999999999991</v>
      </c>
      <c r="M226" s="56">
        <f>156+88.7</f>
        <v>244.7</v>
      </c>
      <c r="N226" s="108">
        <f t="shared" ref="N226" si="78">L226+M226</f>
        <v>1105.3</v>
      </c>
    </row>
    <row r="227" spans="1:16" s="52" customFormat="1" ht="16.5" customHeight="1">
      <c r="A227" s="6"/>
      <c r="B227" s="4" t="s">
        <v>82</v>
      </c>
      <c r="C227" s="25"/>
      <c r="D227" s="26" t="s">
        <v>120</v>
      </c>
      <c r="E227" s="26" t="s">
        <v>39</v>
      </c>
      <c r="F227" s="26" t="s">
        <v>117</v>
      </c>
      <c r="G227" s="26" t="s">
        <v>35</v>
      </c>
      <c r="H227" s="27">
        <f>H229</f>
        <v>100</v>
      </c>
      <c r="I227" s="2"/>
      <c r="J227" s="101">
        <f>J229</f>
        <v>100</v>
      </c>
      <c r="L227" s="101">
        <f>L229</f>
        <v>100</v>
      </c>
      <c r="M227" s="56"/>
      <c r="N227" s="101">
        <f>N229</f>
        <v>100</v>
      </c>
      <c r="P227" s="101">
        <f>P229</f>
        <v>0</v>
      </c>
    </row>
    <row r="228" spans="1:16" s="52" customFormat="1" ht="24.75" hidden="1" customHeight="1">
      <c r="A228" s="6"/>
      <c r="B228" s="4" t="s">
        <v>82</v>
      </c>
      <c r="C228" s="25"/>
      <c r="D228" s="26" t="s">
        <v>120</v>
      </c>
      <c r="E228" s="26" t="s">
        <v>39</v>
      </c>
      <c r="F228" s="26" t="s">
        <v>158</v>
      </c>
      <c r="G228" s="26" t="s">
        <v>156</v>
      </c>
      <c r="H228" s="27">
        <f>H229</f>
        <v>100</v>
      </c>
      <c r="I228" s="2"/>
      <c r="J228" s="101">
        <f>J229</f>
        <v>100</v>
      </c>
      <c r="L228" s="101">
        <f>L229</f>
        <v>100</v>
      </c>
      <c r="M228" s="56"/>
      <c r="N228" s="2"/>
    </row>
    <row r="229" spans="1:16" s="52" customFormat="1" ht="60.75" customHeight="1">
      <c r="A229" s="6"/>
      <c r="B229" s="3" t="s">
        <v>236</v>
      </c>
      <c r="C229" s="25"/>
      <c r="D229" s="26" t="s">
        <v>120</v>
      </c>
      <c r="E229" s="26" t="s">
        <v>39</v>
      </c>
      <c r="F229" s="26" t="s">
        <v>237</v>
      </c>
      <c r="G229" s="26" t="s">
        <v>156</v>
      </c>
      <c r="H229" s="27">
        <f>241.6-141.6</f>
        <v>100</v>
      </c>
      <c r="I229" s="2"/>
      <c r="J229" s="101">
        <f>241.6-141.6</f>
        <v>100</v>
      </c>
      <c r="L229" s="101">
        <f>J229+K229</f>
        <v>100</v>
      </c>
      <c r="M229" s="56"/>
      <c r="N229" s="108">
        <f t="shared" ref="N229:N235" si="79">L229+M229</f>
        <v>100</v>
      </c>
    </row>
    <row r="230" spans="1:16" s="52" customFormat="1" ht="31.5">
      <c r="A230" s="6"/>
      <c r="B230" s="3" t="s">
        <v>69</v>
      </c>
      <c r="C230" s="25"/>
      <c r="D230" s="26" t="s">
        <v>120</v>
      </c>
      <c r="E230" s="26" t="s">
        <v>39</v>
      </c>
      <c r="F230" s="26" t="s">
        <v>70</v>
      </c>
      <c r="G230" s="26" t="s">
        <v>35</v>
      </c>
      <c r="H230" s="27">
        <f>H234+H235</f>
        <v>1912.5</v>
      </c>
      <c r="I230" s="2"/>
      <c r="J230" s="101">
        <f>J234+J235</f>
        <v>1912.5</v>
      </c>
      <c r="L230" s="101">
        <f>L234+L235</f>
        <v>1912.5</v>
      </c>
      <c r="M230" s="56"/>
      <c r="N230" s="101">
        <f>N234+N235+N231+N232+N233</f>
        <v>2034.5</v>
      </c>
      <c r="P230" s="101">
        <f>P234+P235</f>
        <v>0</v>
      </c>
    </row>
    <row r="231" spans="1:16" s="52" customFormat="1" ht="29.25" customHeight="1">
      <c r="A231" s="6"/>
      <c r="B231" s="3" t="s">
        <v>444</v>
      </c>
      <c r="C231" s="25"/>
      <c r="D231" s="26" t="s">
        <v>109</v>
      </c>
      <c r="E231" s="26" t="s">
        <v>109</v>
      </c>
      <c r="F231" s="26" t="s">
        <v>374</v>
      </c>
      <c r="G231" s="26" t="s">
        <v>55</v>
      </c>
      <c r="H231" s="27"/>
      <c r="I231" s="2"/>
      <c r="J231" s="101"/>
      <c r="L231" s="101"/>
      <c r="M231" s="56">
        <v>100</v>
      </c>
      <c r="N231" s="108">
        <f t="shared" si="79"/>
        <v>100</v>
      </c>
      <c r="P231" s="144"/>
    </row>
    <row r="232" spans="1:16" s="52" customFormat="1" ht="31.5">
      <c r="A232" s="6"/>
      <c r="B232" s="3" t="s">
        <v>445</v>
      </c>
      <c r="C232" s="25"/>
      <c r="D232" s="26" t="s">
        <v>109</v>
      </c>
      <c r="E232" s="26" t="s">
        <v>109</v>
      </c>
      <c r="F232" s="26" t="s">
        <v>375</v>
      </c>
      <c r="G232" s="26" t="s">
        <v>55</v>
      </c>
      <c r="H232" s="27"/>
      <c r="I232" s="2"/>
      <c r="J232" s="101"/>
      <c r="L232" s="101"/>
      <c r="M232" s="56">
        <v>1</v>
      </c>
      <c r="N232" s="108">
        <f t="shared" si="79"/>
        <v>1</v>
      </c>
      <c r="P232" s="144"/>
    </row>
    <row r="233" spans="1:16" s="52" customFormat="1" ht="63">
      <c r="A233" s="6"/>
      <c r="B233" s="3" t="s">
        <v>446</v>
      </c>
      <c r="C233" s="25"/>
      <c r="D233" s="26" t="s">
        <v>109</v>
      </c>
      <c r="E233" s="26" t="s">
        <v>109</v>
      </c>
      <c r="F233" s="26" t="s">
        <v>380</v>
      </c>
      <c r="G233" s="26" t="s">
        <v>55</v>
      </c>
      <c r="H233" s="27"/>
      <c r="I233" s="2"/>
      <c r="J233" s="101"/>
      <c r="L233" s="101"/>
      <c r="M233" s="56">
        <v>21</v>
      </c>
      <c r="N233" s="108">
        <f t="shared" si="79"/>
        <v>21</v>
      </c>
      <c r="P233" s="144"/>
    </row>
    <row r="234" spans="1:16" s="52" customFormat="1" ht="31.5">
      <c r="A234" s="6"/>
      <c r="B234" s="3" t="s">
        <v>238</v>
      </c>
      <c r="C234" s="25"/>
      <c r="D234" s="26" t="s">
        <v>120</v>
      </c>
      <c r="E234" s="26" t="s">
        <v>39</v>
      </c>
      <c r="F234" s="26" t="s">
        <v>383</v>
      </c>
      <c r="G234" s="26" t="s">
        <v>37</v>
      </c>
      <c r="H234" s="27">
        <v>789.3</v>
      </c>
      <c r="I234" s="2"/>
      <c r="J234" s="101">
        <v>789.3</v>
      </c>
      <c r="L234" s="101">
        <f>J234+K234</f>
        <v>789.3</v>
      </c>
      <c r="M234" s="56"/>
      <c r="N234" s="108">
        <f t="shared" si="79"/>
        <v>789.3</v>
      </c>
    </row>
    <row r="235" spans="1:16" s="52" customFormat="1" ht="62.25" customHeight="1">
      <c r="A235" s="6"/>
      <c r="B235" s="3" t="s">
        <v>239</v>
      </c>
      <c r="C235" s="25"/>
      <c r="D235" s="26" t="s">
        <v>120</v>
      </c>
      <c r="E235" s="26" t="s">
        <v>39</v>
      </c>
      <c r="F235" s="26" t="s">
        <v>384</v>
      </c>
      <c r="G235" s="26" t="s">
        <v>37</v>
      </c>
      <c r="H235" s="27">
        <v>1123.2</v>
      </c>
      <c r="I235" s="2"/>
      <c r="J235" s="101">
        <v>1123.2</v>
      </c>
      <c r="L235" s="101">
        <f>J235+K235</f>
        <v>1123.2</v>
      </c>
      <c r="M235" s="56"/>
      <c r="N235" s="108">
        <f t="shared" si="79"/>
        <v>1123.2</v>
      </c>
    </row>
    <row r="236" spans="1:16" s="52" customFormat="1" ht="15" customHeight="1">
      <c r="A236" s="6"/>
      <c r="B236" s="3" t="s">
        <v>240</v>
      </c>
      <c r="C236" s="25"/>
      <c r="D236" s="26" t="s">
        <v>120</v>
      </c>
      <c r="E236" s="26" t="s">
        <v>215</v>
      </c>
      <c r="F236" s="26"/>
      <c r="G236" s="26"/>
      <c r="H236" s="27">
        <f>H237</f>
        <v>4012</v>
      </c>
      <c r="I236" s="2"/>
      <c r="J236" s="101">
        <f>J237</f>
        <v>4012</v>
      </c>
      <c r="L236" s="101">
        <f>L237</f>
        <v>4012</v>
      </c>
      <c r="M236" s="56"/>
      <c r="N236" s="101">
        <f>N237</f>
        <v>4012</v>
      </c>
      <c r="P236" s="101">
        <f>P237</f>
        <v>0</v>
      </c>
    </row>
    <row r="237" spans="1:16" s="52" customFormat="1" ht="60.75" customHeight="1">
      <c r="A237" s="6"/>
      <c r="B237" s="3" t="s">
        <v>40</v>
      </c>
      <c r="C237" s="25"/>
      <c r="D237" s="26" t="s">
        <v>120</v>
      </c>
      <c r="E237" s="26" t="s">
        <v>215</v>
      </c>
      <c r="F237" s="26" t="s">
        <v>93</v>
      </c>
      <c r="G237" s="26" t="s">
        <v>35</v>
      </c>
      <c r="H237" s="27">
        <f>H238</f>
        <v>4012</v>
      </c>
      <c r="I237" s="2"/>
      <c r="J237" s="101">
        <f>J238</f>
        <v>4012</v>
      </c>
      <c r="L237" s="101">
        <f>L238</f>
        <v>4012</v>
      </c>
      <c r="M237" s="56"/>
      <c r="N237" s="101">
        <f>N238</f>
        <v>4012</v>
      </c>
      <c r="P237" s="101">
        <f>P238</f>
        <v>0</v>
      </c>
    </row>
    <row r="238" spans="1:16" s="52" customFormat="1">
      <c r="A238" s="6"/>
      <c r="B238" s="4" t="s">
        <v>42</v>
      </c>
      <c r="C238" s="25"/>
      <c r="D238" s="26" t="s">
        <v>120</v>
      </c>
      <c r="E238" s="26" t="s">
        <v>215</v>
      </c>
      <c r="F238" s="26" t="s">
        <v>241</v>
      </c>
      <c r="G238" s="26" t="s">
        <v>35</v>
      </c>
      <c r="H238" s="27">
        <f>H239+H240+H241+H242</f>
        <v>4012</v>
      </c>
      <c r="I238" s="2"/>
      <c r="J238" s="101">
        <f>J239+J240+J241+J242</f>
        <v>4012</v>
      </c>
      <c r="L238" s="101">
        <f>L239+L240+L241+L242</f>
        <v>4012</v>
      </c>
      <c r="M238" s="56"/>
      <c r="N238" s="101">
        <f>N239+N240+N241+N242</f>
        <v>4012</v>
      </c>
      <c r="P238" s="101">
        <f>P239+P240+P241+P242</f>
        <v>0</v>
      </c>
    </row>
    <row r="239" spans="1:16" s="52" customFormat="1" ht="31.5">
      <c r="A239" s="6"/>
      <c r="B239" s="3" t="s">
        <v>242</v>
      </c>
      <c r="C239" s="25"/>
      <c r="D239" s="26" t="s">
        <v>120</v>
      </c>
      <c r="E239" s="26" t="s">
        <v>215</v>
      </c>
      <c r="F239" s="26" t="s">
        <v>241</v>
      </c>
      <c r="G239" s="26" t="s">
        <v>37</v>
      </c>
      <c r="H239" s="27">
        <v>3080</v>
      </c>
      <c r="I239" s="2"/>
      <c r="J239" s="101">
        <v>3080</v>
      </c>
      <c r="L239" s="101">
        <f>J239+K239</f>
        <v>3080</v>
      </c>
      <c r="M239" s="56"/>
      <c r="N239" s="108">
        <f t="shared" ref="N239:N241" si="80">L239+M239</f>
        <v>3080</v>
      </c>
    </row>
    <row r="240" spans="1:16" s="52" customFormat="1" ht="47.25">
      <c r="A240" s="6"/>
      <c r="B240" s="3" t="s">
        <v>243</v>
      </c>
      <c r="C240" s="25"/>
      <c r="D240" s="26" t="s">
        <v>120</v>
      </c>
      <c r="E240" s="26" t="s">
        <v>215</v>
      </c>
      <c r="F240" s="26" t="s">
        <v>244</v>
      </c>
      <c r="G240" s="26" t="s">
        <v>37</v>
      </c>
      <c r="H240" s="27">
        <v>163</v>
      </c>
      <c r="I240" s="2"/>
      <c r="J240" s="101">
        <v>163</v>
      </c>
      <c r="L240" s="101">
        <f>J240+K240</f>
        <v>163</v>
      </c>
      <c r="M240" s="56"/>
      <c r="N240" s="108">
        <f t="shared" si="80"/>
        <v>163</v>
      </c>
    </row>
    <row r="241" spans="1:16" s="52" customFormat="1" ht="31.5">
      <c r="A241" s="6"/>
      <c r="B241" s="3" t="s">
        <v>245</v>
      </c>
      <c r="C241" s="25"/>
      <c r="D241" s="26" t="s">
        <v>120</v>
      </c>
      <c r="E241" s="26" t="s">
        <v>215</v>
      </c>
      <c r="F241" s="26" t="s">
        <v>246</v>
      </c>
      <c r="G241" s="26" t="s">
        <v>37</v>
      </c>
      <c r="H241" s="27">
        <v>769</v>
      </c>
      <c r="I241" s="2"/>
      <c r="J241" s="101">
        <v>769</v>
      </c>
      <c r="L241" s="101">
        <f>J241+K241</f>
        <v>769</v>
      </c>
      <c r="M241" s="56"/>
      <c r="N241" s="108">
        <f t="shared" si="80"/>
        <v>769</v>
      </c>
    </row>
    <row r="242" spans="1:16" s="52" customFormat="1" ht="31.5" hidden="1">
      <c r="A242" s="6"/>
      <c r="B242" s="3" t="s">
        <v>247</v>
      </c>
      <c r="C242" s="25"/>
      <c r="D242" s="26" t="s">
        <v>120</v>
      </c>
      <c r="E242" s="26" t="s">
        <v>215</v>
      </c>
      <c r="F242" s="26" t="s">
        <v>248</v>
      </c>
      <c r="G242" s="26" t="s">
        <v>37</v>
      </c>
      <c r="H242" s="27"/>
      <c r="I242" s="2"/>
      <c r="J242" s="101"/>
      <c r="L242" s="111"/>
      <c r="M242" s="56"/>
      <c r="N242" s="2"/>
    </row>
    <row r="243" spans="1:16" s="52" customFormat="1" ht="31.5" customHeight="1">
      <c r="A243" s="6"/>
      <c r="B243" s="34" t="s">
        <v>398</v>
      </c>
      <c r="C243" s="22" t="s">
        <v>7</v>
      </c>
      <c r="D243" s="23"/>
      <c r="E243" s="23"/>
      <c r="F243" s="23"/>
      <c r="G243" s="23"/>
      <c r="H243" s="24">
        <f>H244+H248+H274+H294+H255+H270+H280+H283+H258</f>
        <v>80255.900000000009</v>
      </c>
      <c r="I243" s="2"/>
      <c r="J243" s="105">
        <f>J244+J248+J274+J294+J255+J270+J280+J283+J258</f>
        <v>88996.550000000017</v>
      </c>
      <c r="L243" s="105">
        <f>L244+L248+L274+L294+L255+L270+L280+L283+L258+L286</f>
        <v>96151.250000000015</v>
      </c>
      <c r="M243" s="56"/>
      <c r="N243" s="105">
        <f>N244+N248+N274+N294+N255+N270+N280+N283+N258+N286</f>
        <v>117330.55</v>
      </c>
      <c r="P243" s="105">
        <f>P244+P248+P274+P294+P255+P270+P280+P283+P258+P286</f>
        <v>0</v>
      </c>
    </row>
    <row r="244" spans="1:16" s="52" customFormat="1" ht="30" customHeight="1">
      <c r="A244" s="6"/>
      <c r="B244" s="3" t="s">
        <v>251</v>
      </c>
      <c r="C244" s="25"/>
      <c r="D244" s="26" t="s">
        <v>434</v>
      </c>
      <c r="E244" s="26" t="s">
        <v>32</v>
      </c>
      <c r="F244" s="26"/>
      <c r="G244" s="26"/>
      <c r="H244" s="27">
        <f>H245</f>
        <v>30141.200000000001</v>
      </c>
      <c r="I244" s="2"/>
      <c r="J244" s="101">
        <f>J245</f>
        <v>30141.200000000001</v>
      </c>
      <c r="L244" s="101">
        <f>L245</f>
        <v>30141.200000000001</v>
      </c>
      <c r="M244" s="56"/>
      <c r="N244" s="101">
        <f>N245</f>
        <v>30141.200000000001</v>
      </c>
      <c r="P244" s="101">
        <f>P245</f>
        <v>0</v>
      </c>
    </row>
    <row r="245" spans="1:16" s="52" customFormat="1" ht="32.25" customHeight="1">
      <c r="A245" s="6"/>
      <c r="B245" s="3" t="s">
        <v>449</v>
      </c>
      <c r="C245" s="25"/>
      <c r="D245" s="26" t="s">
        <v>434</v>
      </c>
      <c r="E245" s="26" t="s">
        <v>31</v>
      </c>
      <c r="F245" s="26" t="s">
        <v>253</v>
      </c>
      <c r="G245" s="26" t="s">
        <v>35</v>
      </c>
      <c r="H245" s="27">
        <f>H246</f>
        <v>30141.200000000001</v>
      </c>
      <c r="I245" s="2"/>
      <c r="J245" s="101">
        <f>J246</f>
        <v>30141.200000000001</v>
      </c>
      <c r="L245" s="101">
        <f>L246</f>
        <v>30141.200000000001</v>
      </c>
      <c r="M245" s="56"/>
      <c r="N245" s="101">
        <f>N246</f>
        <v>30141.200000000001</v>
      </c>
      <c r="P245" s="101">
        <f>P246</f>
        <v>0</v>
      </c>
    </row>
    <row r="246" spans="1:16" s="52" customFormat="1" ht="18" customHeight="1">
      <c r="A246" s="6"/>
      <c r="B246" s="3" t="s">
        <v>254</v>
      </c>
      <c r="C246" s="25"/>
      <c r="D246" s="26" t="s">
        <v>434</v>
      </c>
      <c r="E246" s="26" t="s">
        <v>31</v>
      </c>
      <c r="F246" s="26" t="s">
        <v>255</v>
      </c>
      <c r="G246" s="26" t="s">
        <v>35</v>
      </c>
      <c r="H246" s="27">
        <f>H247</f>
        <v>30141.200000000001</v>
      </c>
      <c r="I246" s="2"/>
      <c r="J246" s="101">
        <f>J247</f>
        <v>30141.200000000001</v>
      </c>
      <c r="L246" s="101">
        <f>L247</f>
        <v>30141.200000000001</v>
      </c>
      <c r="M246" s="56"/>
      <c r="N246" s="101">
        <f>N247</f>
        <v>30141.200000000001</v>
      </c>
      <c r="P246" s="101">
        <f>P247</f>
        <v>0</v>
      </c>
    </row>
    <row r="247" spans="1:16" s="52" customFormat="1">
      <c r="A247" s="6"/>
      <c r="B247" s="4" t="s">
        <v>54</v>
      </c>
      <c r="C247" s="25"/>
      <c r="D247" s="26" t="s">
        <v>31</v>
      </c>
      <c r="E247" s="26" t="s">
        <v>252</v>
      </c>
      <c r="F247" s="26" t="s">
        <v>255</v>
      </c>
      <c r="G247" s="26" t="s">
        <v>55</v>
      </c>
      <c r="H247" s="27">
        <v>30141.200000000001</v>
      </c>
      <c r="I247" s="2"/>
      <c r="J247" s="101">
        <v>30141.200000000001</v>
      </c>
      <c r="L247" s="101">
        <f>K247+J247</f>
        <v>30141.200000000001</v>
      </c>
      <c r="M247" s="56"/>
      <c r="N247" s="108">
        <f t="shared" ref="N247" si="81">L247+M247</f>
        <v>30141.200000000001</v>
      </c>
    </row>
    <row r="248" spans="1:16" s="52" customFormat="1">
      <c r="A248" s="6"/>
      <c r="B248" s="4" t="s">
        <v>56</v>
      </c>
      <c r="C248" s="25"/>
      <c r="D248" s="26" t="s">
        <v>31</v>
      </c>
      <c r="E248" s="26" t="s">
        <v>434</v>
      </c>
      <c r="F248" s="26"/>
      <c r="G248" s="26"/>
      <c r="H248" s="27">
        <f>H249+H252+H254</f>
        <v>14036.5</v>
      </c>
      <c r="I248" s="2"/>
      <c r="J248" s="101">
        <f>J249+J252+J254</f>
        <v>7649.5000000000009</v>
      </c>
      <c r="L248" s="101">
        <f>L249+L252+L254</f>
        <v>7649.5000000000009</v>
      </c>
      <c r="M248" s="56"/>
      <c r="N248" s="101">
        <f>N249+N252+N254</f>
        <v>7649.5000000000009</v>
      </c>
      <c r="P248" s="101">
        <f>P249+P252+P254</f>
        <v>0</v>
      </c>
    </row>
    <row r="249" spans="1:16" s="52" customFormat="1" ht="60.75" customHeight="1">
      <c r="A249" s="6"/>
      <c r="B249" s="3" t="s">
        <v>40</v>
      </c>
      <c r="C249" s="25"/>
      <c r="D249" s="26" t="s">
        <v>31</v>
      </c>
      <c r="E249" s="26" t="s">
        <v>434</v>
      </c>
      <c r="F249" s="26" t="s">
        <v>93</v>
      </c>
      <c r="G249" s="26" t="s">
        <v>35</v>
      </c>
      <c r="H249" s="27">
        <f>H250</f>
        <v>5648.7000000000007</v>
      </c>
      <c r="I249" s="2"/>
      <c r="J249" s="101">
        <f>J250</f>
        <v>5831.7000000000007</v>
      </c>
      <c r="L249" s="101">
        <f>L250</f>
        <v>5831.7000000000007</v>
      </c>
      <c r="M249" s="56"/>
      <c r="N249" s="101">
        <f>N250</f>
        <v>5831.7000000000007</v>
      </c>
      <c r="P249" s="101">
        <f>P250</f>
        <v>0</v>
      </c>
    </row>
    <row r="250" spans="1:16" s="52" customFormat="1">
      <c r="A250" s="6"/>
      <c r="B250" s="4" t="s">
        <v>42</v>
      </c>
      <c r="C250" s="25"/>
      <c r="D250" s="26" t="s">
        <v>31</v>
      </c>
      <c r="E250" s="26" t="s">
        <v>434</v>
      </c>
      <c r="F250" s="26" t="s">
        <v>241</v>
      </c>
      <c r="G250" s="26" t="s">
        <v>35</v>
      </c>
      <c r="H250" s="27">
        <f>H251</f>
        <v>5648.7000000000007</v>
      </c>
      <c r="I250" s="2"/>
      <c r="J250" s="101">
        <f>J251</f>
        <v>5831.7000000000007</v>
      </c>
      <c r="L250" s="101">
        <f>L251</f>
        <v>5831.7000000000007</v>
      </c>
      <c r="M250" s="56"/>
      <c r="N250" s="101">
        <f>N251</f>
        <v>5831.7000000000007</v>
      </c>
      <c r="P250" s="101">
        <f>P251</f>
        <v>0</v>
      </c>
    </row>
    <row r="251" spans="1:16" s="52" customFormat="1" ht="31.5">
      <c r="A251" s="6"/>
      <c r="B251" s="3" t="s">
        <v>36</v>
      </c>
      <c r="C251" s="25"/>
      <c r="D251" s="26" t="s">
        <v>31</v>
      </c>
      <c r="E251" s="26" t="s">
        <v>434</v>
      </c>
      <c r="F251" s="26" t="s">
        <v>241</v>
      </c>
      <c r="G251" s="26" t="s">
        <v>37</v>
      </c>
      <c r="H251" s="27">
        <f>5816.1-167.4</f>
        <v>5648.7000000000007</v>
      </c>
      <c r="I251" s="2">
        <v>183</v>
      </c>
      <c r="J251" s="101">
        <f>I251+H251</f>
        <v>5831.7000000000007</v>
      </c>
      <c r="L251" s="101">
        <f>K251+J251</f>
        <v>5831.7000000000007</v>
      </c>
      <c r="M251" s="56"/>
      <c r="N251" s="108">
        <f t="shared" ref="N251:N254" si="82">L251+M251</f>
        <v>5831.7000000000007</v>
      </c>
    </row>
    <row r="252" spans="1:16" s="52" customFormat="1" ht="30" customHeight="1">
      <c r="B252" s="3" t="s">
        <v>66</v>
      </c>
      <c r="C252" s="25"/>
      <c r="D252" s="26" t="s">
        <v>31</v>
      </c>
      <c r="E252" s="26" t="s">
        <v>434</v>
      </c>
      <c r="F252" s="26" t="s">
        <v>67</v>
      </c>
      <c r="G252" s="26" t="s">
        <v>37</v>
      </c>
      <c r="H252" s="27">
        <f>H253</f>
        <v>5146.8</v>
      </c>
      <c r="I252" s="2"/>
      <c r="J252" s="101">
        <f>J253</f>
        <v>1817.8000000000002</v>
      </c>
      <c r="L252" s="101">
        <f>L253</f>
        <v>1817.8000000000002</v>
      </c>
      <c r="M252" s="56"/>
      <c r="N252" s="101">
        <f>N253</f>
        <v>1817.8000000000002</v>
      </c>
      <c r="P252" s="101">
        <f>P253</f>
        <v>0</v>
      </c>
    </row>
    <row r="253" spans="1:16" s="52" customFormat="1">
      <c r="B253" s="49" t="s">
        <v>381</v>
      </c>
      <c r="C253" s="77"/>
      <c r="D253" s="50" t="s">
        <v>31</v>
      </c>
      <c r="E253" s="50" t="s">
        <v>434</v>
      </c>
      <c r="F253" s="50" t="s">
        <v>355</v>
      </c>
      <c r="G253" s="50" t="s">
        <v>55</v>
      </c>
      <c r="H253" s="51">
        <v>5146.8</v>
      </c>
      <c r="I253" s="2">
        <v>-3329</v>
      </c>
      <c r="J253" s="109">
        <f>H253+I253</f>
        <v>1817.8000000000002</v>
      </c>
      <c r="L253" s="101">
        <f>K253+J253</f>
        <v>1817.8000000000002</v>
      </c>
      <c r="M253" s="56"/>
      <c r="N253" s="108">
        <f t="shared" si="82"/>
        <v>1817.8000000000002</v>
      </c>
    </row>
    <row r="254" spans="1:16" s="52" customFormat="1" ht="47.25" hidden="1">
      <c r="B254" s="3" t="s">
        <v>399</v>
      </c>
      <c r="C254" s="77"/>
      <c r="D254" s="50" t="s">
        <v>31</v>
      </c>
      <c r="E254" s="50" t="s">
        <v>434</v>
      </c>
      <c r="F254" s="50" t="s">
        <v>70</v>
      </c>
      <c r="G254" s="50" t="s">
        <v>84</v>
      </c>
      <c r="H254" s="51">
        <v>3241</v>
      </c>
      <c r="I254" s="2">
        <v>-3241</v>
      </c>
      <c r="J254" s="109">
        <f>H254+I254</f>
        <v>0</v>
      </c>
      <c r="L254" s="109">
        <f>K254</f>
        <v>0</v>
      </c>
      <c r="M254" s="56"/>
      <c r="N254" s="108">
        <f t="shared" si="82"/>
        <v>0</v>
      </c>
    </row>
    <row r="255" spans="1:16" s="52" customFormat="1">
      <c r="B255" s="99" t="s">
        <v>74</v>
      </c>
      <c r="C255" s="77"/>
      <c r="D255" s="50" t="s">
        <v>45</v>
      </c>
      <c r="E255" s="50"/>
      <c r="F255" s="50"/>
      <c r="G255" s="50"/>
      <c r="H255" s="51">
        <f>H256</f>
        <v>177</v>
      </c>
      <c r="I255" s="2"/>
      <c r="J255" s="109">
        <f>J256</f>
        <v>3927</v>
      </c>
      <c r="L255" s="109">
        <f>L256</f>
        <v>3927</v>
      </c>
      <c r="M255" s="56"/>
      <c r="N255" s="109">
        <f>N256</f>
        <v>3927</v>
      </c>
      <c r="P255" s="109">
        <f>P256</f>
        <v>0</v>
      </c>
    </row>
    <row r="256" spans="1:16" s="52" customFormat="1" ht="31.5">
      <c r="B256" s="3" t="s">
        <v>359</v>
      </c>
      <c r="C256" s="25"/>
      <c r="D256" s="26" t="s">
        <v>45</v>
      </c>
      <c r="E256" s="26" t="s">
        <v>51</v>
      </c>
      <c r="F256" s="26"/>
      <c r="G256" s="26"/>
      <c r="H256" s="27">
        <f>H257</f>
        <v>177</v>
      </c>
      <c r="I256" s="2"/>
      <c r="J256" s="101">
        <f>J257</f>
        <v>3927</v>
      </c>
      <c r="L256" s="101">
        <f>L257</f>
        <v>3927</v>
      </c>
      <c r="M256" s="56"/>
      <c r="N256" s="101">
        <f>N257</f>
        <v>3927</v>
      </c>
      <c r="P256" s="101">
        <f>P257</f>
        <v>0</v>
      </c>
    </row>
    <row r="257" spans="2:16" s="52" customFormat="1" ht="31.5">
      <c r="B257" s="3" t="s">
        <v>400</v>
      </c>
      <c r="C257" s="25"/>
      <c r="D257" s="26" t="s">
        <v>45</v>
      </c>
      <c r="E257" s="26" t="s">
        <v>51</v>
      </c>
      <c r="F257" s="26" t="s">
        <v>70</v>
      </c>
      <c r="G257" s="26" t="s">
        <v>84</v>
      </c>
      <c r="H257" s="27">
        <v>177</v>
      </c>
      <c r="I257" s="2">
        <v>3750</v>
      </c>
      <c r="J257" s="101">
        <f>H257+I257</f>
        <v>3927</v>
      </c>
      <c r="L257" s="101">
        <f>K257+J257</f>
        <v>3927</v>
      </c>
      <c r="M257" s="56"/>
      <c r="N257" s="108">
        <f t="shared" ref="N257" si="83">L257+M257</f>
        <v>3927</v>
      </c>
    </row>
    <row r="258" spans="2:16" s="52" customFormat="1">
      <c r="B258" s="97" t="s">
        <v>79</v>
      </c>
      <c r="C258" s="25"/>
      <c r="D258" s="26" t="s">
        <v>80</v>
      </c>
      <c r="E258" s="26"/>
      <c r="F258" s="26"/>
      <c r="G258" s="26"/>
      <c r="H258" s="27">
        <f>H259+H265</f>
        <v>12316.3</v>
      </c>
      <c r="I258" s="2"/>
      <c r="J258" s="101">
        <f>J259+J265</f>
        <v>18544.650000000001</v>
      </c>
      <c r="L258" s="101">
        <f>L259+L265</f>
        <v>18544.650000000001</v>
      </c>
      <c r="M258" s="56"/>
      <c r="N258" s="101">
        <f>N259+N265</f>
        <v>14399.45</v>
      </c>
      <c r="P258" s="101">
        <f>P259+P265</f>
        <v>0</v>
      </c>
    </row>
    <row r="259" spans="2:16" s="52" customFormat="1">
      <c r="B259" s="3" t="s">
        <v>87</v>
      </c>
      <c r="C259" s="25"/>
      <c r="D259" s="26" t="s">
        <v>80</v>
      </c>
      <c r="E259" s="26" t="s">
        <v>33</v>
      </c>
      <c r="F259" s="26"/>
      <c r="G259" s="26"/>
      <c r="H259" s="27">
        <f>H260+H263</f>
        <v>5500</v>
      </c>
      <c r="I259" s="2"/>
      <c r="J259" s="101">
        <f>J260+J263</f>
        <v>7500</v>
      </c>
      <c r="L259" s="101">
        <f>L260+L263</f>
        <v>7500</v>
      </c>
      <c r="M259" s="56"/>
      <c r="N259" s="101">
        <f>N260+N263</f>
        <v>7500</v>
      </c>
      <c r="P259" s="101">
        <f>P260+P263</f>
        <v>0</v>
      </c>
    </row>
    <row r="260" spans="2:16" s="52" customFormat="1">
      <c r="B260" s="4" t="s">
        <v>212</v>
      </c>
      <c r="C260" s="25"/>
      <c r="D260" s="26" t="s">
        <v>80</v>
      </c>
      <c r="E260" s="26" t="s">
        <v>33</v>
      </c>
      <c r="F260" s="26" t="s">
        <v>213</v>
      </c>
      <c r="G260" s="26" t="s">
        <v>35</v>
      </c>
      <c r="H260" s="27">
        <f>H261</f>
        <v>5500</v>
      </c>
      <c r="I260" s="2"/>
      <c r="J260" s="101">
        <f>J261</f>
        <v>5500</v>
      </c>
      <c r="L260" s="101">
        <f>L261</f>
        <v>5500</v>
      </c>
      <c r="M260" s="56"/>
      <c r="N260" s="101">
        <f>N261</f>
        <v>5500</v>
      </c>
      <c r="P260" s="101">
        <f>P261</f>
        <v>0</v>
      </c>
    </row>
    <row r="261" spans="2:16" s="52" customFormat="1" ht="65.25" customHeight="1">
      <c r="B261" s="3" t="s">
        <v>214</v>
      </c>
      <c r="C261" s="25"/>
      <c r="D261" s="26" t="s">
        <v>80</v>
      </c>
      <c r="E261" s="26" t="s">
        <v>33</v>
      </c>
      <c r="F261" s="26" t="s">
        <v>256</v>
      </c>
      <c r="G261" s="26" t="s">
        <v>35</v>
      </c>
      <c r="H261" s="27">
        <f>H262</f>
        <v>5500</v>
      </c>
      <c r="I261" s="2"/>
      <c r="J261" s="101">
        <f>J262</f>
        <v>5500</v>
      </c>
      <c r="L261" s="101">
        <f>L262</f>
        <v>5500</v>
      </c>
      <c r="M261" s="56"/>
      <c r="N261" s="101">
        <f>N262</f>
        <v>5500</v>
      </c>
      <c r="P261" s="101">
        <f>P262</f>
        <v>0</v>
      </c>
    </row>
    <row r="262" spans="2:16" s="52" customFormat="1" ht="33" customHeight="1">
      <c r="B262" s="3" t="s">
        <v>257</v>
      </c>
      <c r="C262" s="25"/>
      <c r="D262" s="26" t="s">
        <v>80</v>
      </c>
      <c r="E262" s="26" t="s">
        <v>33</v>
      </c>
      <c r="F262" s="26" t="s">
        <v>256</v>
      </c>
      <c r="G262" s="26" t="s">
        <v>77</v>
      </c>
      <c r="H262" s="51">
        <v>5500</v>
      </c>
      <c r="I262" s="92"/>
      <c r="J262" s="109">
        <v>5500</v>
      </c>
      <c r="L262" s="101">
        <f>K262+J262</f>
        <v>5500</v>
      </c>
      <c r="M262" s="56"/>
      <c r="N262" s="108">
        <f t="shared" ref="N262:N269" si="84">L262+M262</f>
        <v>5500</v>
      </c>
    </row>
    <row r="263" spans="2:16" s="52" customFormat="1" ht="63">
      <c r="B263" s="3" t="s">
        <v>466</v>
      </c>
      <c r="C263" s="25"/>
      <c r="D263" s="26" t="s">
        <v>80</v>
      </c>
      <c r="E263" s="26" t="s">
        <v>33</v>
      </c>
      <c r="F263" s="26" t="s">
        <v>70</v>
      </c>
      <c r="G263" s="26" t="s">
        <v>35</v>
      </c>
      <c r="H263" s="27">
        <f>H264</f>
        <v>0</v>
      </c>
      <c r="I263" s="2"/>
      <c r="J263" s="101">
        <f>J264</f>
        <v>2000</v>
      </c>
      <c r="L263" s="101">
        <f>L264</f>
        <v>2000</v>
      </c>
      <c r="M263" s="56"/>
      <c r="N263" s="101">
        <f>N264</f>
        <v>2000</v>
      </c>
      <c r="P263" s="101">
        <f>P264</f>
        <v>0</v>
      </c>
    </row>
    <row r="264" spans="2:16" s="52" customFormat="1" ht="31.5">
      <c r="B264" s="3" t="s">
        <v>468</v>
      </c>
      <c r="C264" s="25"/>
      <c r="D264" s="26" t="s">
        <v>80</v>
      </c>
      <c r="E264" s="26" t="s">
        <v>33</v>
      </c>
      <c r="F264" s="26" t="s">
        <v>467</v>
      </c>
      <c r="G264" s="26" t="s">
        <v>84</v>
      </c>
      <c r="H264" s="27"/>
      <c r="I264" s="102">
        <v>2000</v>
      </c>
      <c r="J264" s="101">
        <f>H264+I264</f>
        <v>2000</v>
      </c>
      <c r="L264" s="101">
        <f>K264+J264</f>
        <v>2000</v>
      </c>
      <c r="M264" s="56"/>
      <c r="N264" s="108">
        <f t="shared" si="84"/>
        <v>2000</v>
      </c>
    </row>
    <row r="265" spans="2:16" s="52" customFormat="1">
      <c r="B265" s="4" t="s">
        <v>89</v>
      </c>
      <c r="C265" s="25"/>
      <c r="D265" s="26" t="s">
        <v>80</v>
      </c>
      <c r="E265" s="26" t="s">
        <v>39</v>
      </c>
      <c r="F265" s="26"/>
      <c r="G265" s="26"/>
      <c r="H265" s="27">
        <f>H266+H267+H268</f>
        <v>6816.3</v>
      </c>
      <c r="I265" s="2"/>
      <c r="J265" s="101">
        <f>J266+J267+J268+J269</f>
        <v>11044.650000000001</v>
      </c>
      <c r="L265" s="101">
        <f>L266+L267+L268+L269</f>
        <v>11044.650000000001</v>
      </c>
      <c r="M265" s="56"/>
      <c r="N265" s="101">
        <f>N266+N267+N268+N269</f>
        <v>6899.4500000000007</v>
      </c>
      <c r="P265" s="101">
        <f>P266+P267+P268+P269</f>
        <v>0</v>
      </c>
    </row>
    <row r="266" spans="2:16" s="52" customFormat="1" ht="13.5" customHeight="1">
      <c r="B266" s="3" t="s">
        <v>216</v>
      </c>
      <c r="C266" s="28"/>
      <c r="D266" s="26" t="s">
        <v>80</v>
      </c>
      <c r="E266" s="26" t="s">
        <v>39</v>
      </c>
      <c r="F266" s="26" t="s">
        <v>217</v>
      </c>
      <c r="G266" s="26" t="s">
        <v>37</v>
      </c>
      <c r="H266" s="27">
        <v>300</v>
      </c>
      <c r="I266" s="2"/>
      <c r="J266" s="101">
        <v>300</v>
      </c>
      <c r="L266" s="101">
        <f>K266+J266</f>
        <v>300</v>
      </c>
      <c r="M266" s="56"/>
      <c r="N266" s="108">
        <f t="shared" si="84"/>
        <v>300</v>
      </c>
    </row>
    <row r="267" spans="2:16" s="52" customFormat="1" ht="63">
      <c r="B267" s="3" t="s">
        <v>403</v>
      </c>
      <c r="C267" s="25"/>
      <c r="D267" s="26" t="s">
        <v>80</v>
      </c>
      <c r="E267" s="26" t="s">
        <v>39</v>
      </c>
      <c r="F267" s="26" t="s">
        <v>402</v>
      </c>
      <c r="G267" s="26" t="s">
        <v>84</v>
      </c>
      <c r="H267" s="27">
        <v>1284.5</v>
      </c>
      <c r="I267" s="102">
        <v>1153.05</v>
      </c>
      <c r="J267" s="101">
        <f>I267+H267</f>
        <v>2437.5500000000002</v>
      </c>
      <c r="L267" s="101">
        <f>K267+J267</f>
        <v>2437.5500000000002</v>
      </c>
      <c r="M267" s="56">
        <f>-1276.73-264.6</f>
        <v>-1541.33</v>
      </c>
      <c r="N267" s="108">
        <f t="shared" si="84"/>
        <v>896.22000000000025</v>
      </c>
    </row>
    <row r="268" spans="2:16" s="52" customFormat="1" ht="63">
      <c r="B268" s="3" t="s">
        <v>401</v>
      </c>
      <c r="C268" s="25"/>
      <c r="D268" s="26" t="s">
        <v>80</v>
      </c>
      <c r="E268" s="26" t="s">
        <v>39</v>
      </c>
      <c r="F268" s="26" t="s">
        <v>470</v>
      </c>
      <c r="G268" s="26" t="s">
        <v>84</v>
      </c>
      <c r="H268" s="27">
        <v>5231.8</v>
      </c>
      <c r="I268" s="2"/>
      <c r="J268" s="101">
        <v>5231.8</v>
      </c>
      <c r="L268" s="101">
        <f>K268+J268</f>
        <v>5231.8</v>
      </c>
      <c r="M268" s="56">
        <v>-2603.87</v>
      </c>
      <c r="N268" s="108">
        <f t="shared" si="84"/>
        <v>2627.9300000000003</v>
      </c>
    </row>
    <row r="269" spans="2:16" s="52" customFormat="1" ht="48" customHeight="1">
      <c r="B269" s="3" t="s">
        <v>431</v>
      </c>
      <c r="C269" s="25"/>
      <c r="D269" s="26" t="s">
        <v>80</v>
      </c>
      <c r="E269" s="26" t="s">
        <v>39</v>
      </c>
      <c r="F269" s="26" t="s">
        <v>430</v>
      </c>
      <c r="G269" s="26" t="s">
        <v>84</v>
      </c>
      <c r="H269" s="27"/>
      <c r="I269" s="103">
        <f>1200+1875.3</f>
        <v>3075.3</v>
      </c>
      <c r="J269" s="101">
        <f>I269+H269</f>
        <v>3075.3</v>
      </c>
      <c r="L269" s="101">
        <f>K269+J269</f>
        <v>3075.3</v>
      </c>
      <c r="M269" s="56"/>
      <c r="N269" s="108">
        <f t="shared" si="84"/>
        <v>3075.3</v>
      </c>
    </row>
    <row r="270" spans="2:16" s="52" customFormat="1">
      <c r="B270" s="97" t="s">
        <v>98</v>
      </c>
      <c r="C270" s="25"/>
      <c r="D270" s="26" t="s">
        <v>99</v>
      </c>
      <c r="E270" s="26"/>
      <c r="F270" s="26"/>
      <c r="G270" s="26"/>
      <c r="H270" s="27">
        <f>H271</f>
        <v>2752.8</v>
      </c>
      <c r="I270" s="2"/>
      <c r="J270" s="101">
        <f>J271</f>
        <v>2752.8</v>
      </c>
      <c r="L270" s="101">
        <f>L271</f>
        <v>2752.8</v>
      </c>
      <c r="M270" s="56"/>
      <c r="N270" s="101">
        <f>N271</f>
        <v>2752.8</v>
      </c>
      <c r="P270" s="101">
        <f>P271</f>
        <v>0</v>
      </c>
    </row>
    <row r="271" spans="2:16" s="52" customFormat="1">
      <c r="B271" s="3" t="s">
        <v>161</v>
      </c>
      <c r="C271" s="25"/>
      <c r="D271" s="26" t="s">
        <v>99</v>
      </c>
      <c r="E271" s="26" t="s">
        <v>33</v>
      </c>
      <c r="F271" s="26"/>
      <c r="G271" s="26"/>
      <c r="H271" s="27">
        <f>H272</f>
        <v>2752.8</v>
      </c>
      <c r="I271" s="2"/>
      <c r="J271" s="101">
        <f>J272</f>
        <v>2752.8</v>
      </c>
      <c r="L271" s="101">
        <f>L272</f>
        <v>2752.8</v>
      </c>
      <c r="M271" s="56"/>
      <c r="N271" s="101">
        <f>N272</f>
        <v>2752.8</v>
      </c>
      <c r="P271" s="101">
        <f>P272</f>
        <v>0</v>
      </c>
    </row>
    <row r="272" spans="2:16" s="52" customFormat="1" ht="47.25">
      <c r="B272" s="3" t="s">
        <v>404</v>
      </c>
      <c r="C272" s="25"/>
      <c r="D272" s="26" t="s">
        <v>99</v>
      </c>
      <c r="E272" s="26" t="s">
        <v>33</v>
      </c>
      <c r="F272" s="26" t="s">
        <v>405</v>
      </c>
      <c r="G272" s="26"/>
      <c r="H272" s="27">
        <f>H273</f>
        <v>2752.8</v>
      </c>
      <c r="I272" s="2"/>
      <c r="J272" s="101">
        <f>J273</f>
        <v>2752.8</v>
      </c>
      <c r="L272" s="101">
        <f>L273</f>
        <v>2752.8</v>
      </c>
      <c r="M272" s="56"/>
      <c r="N272" s="101">
        <f>N273</f>
        <v>2752.8</v>
      </c>
      <c r="P272" s="101">
        <f>P273</f>
        <v>0</v>
      </c>
    </row>
    <row r="273" spans="1:16" s="52" customFormat="1" ht="21.75" customHeight="1">
      <c r="B273" s="4" t="s">
        <v>86</v>
      </c>
      <c r="C273" s="25"/>
      <c r="D273" s="26" t="s">
        <v>99</v>
      </c>
      <c r="E273" s="26" t="s">
        <v>33</v>
      </c>
      <c r="F273" s="26" t="s">
        <v>405</v>
      </c>
      <c r="G273" s="26" t="s">
        <v>84</v>
      </c>
      <c r="H273" s="27">
        <v>2752.8</v>
      </c>
      <c r="I273" s="2"/>
      <c r="J273" s="101">
        <v>2752.8</v>
      </c>
      <c r="L273" s="101">
        <f>K273+J273</f>
        <v>2752.8</v>
      </c>
      <c r="M273" s="56"/>
      <c r="N273" s="108">
        <f t="shared" ref="N273" si="85">L273+M273</f>
        <v>2752.8</v>
      </c>
    </row>
    <row r="274" spans="1:16" s="52" customFormat="1" ht="19.5" customHeight="1">
      <c r="B274" s="97" t="s">
        <v>440</v>
      </c>
      <c r="C274" s="25"/>
      <c r="D274" s="26" t="s">
        <v>51</v>
      </c>
      <c r="E274" s="26" t="s">
        <v>32</v>
      </c>
      <c r="F274" s="26"/>
      <c r="G274" s="26"/>
      <c r="H274" s="27">
        <f>H275</f>
        <v>640</v>
      </c>
      <c r="I274" s="2"/>
      <c r="J274" s="101">
        <f>J275</f>
        <v>640</v>
      </c>
      <c r="L274" s="101">
        <f>L275</f>
        <v>640</v>
      </c>
      <c r="M274" s="56"/>
      <c r="N274" s="101">
        <f>N275</f>
        <v>640</v>
      </c>
      <c r="P274" s="101">
        <f>P275</f>
        <v>0</v>
      </c>
    </row>
    <row r="275" spans="1:16" s="52" customFormat="1" ht="17.25" customHeight="1">
      <c r="B275" s="3" t="s">
        <v>450</v>
      </c>
      <c r="C275" s="25"/>
      <c r="D275" s="26" t="s">
        <v>51</v>
      </c>
      <c r="E275" s="26" t="s">
        <v>33</v>
      </c>
      <c r="F275" s="26" t="s">
        <v>263</v>
      </c>
      <c r="G275" s="26" t="s">
        <v>35</v>
      </c>
      <c r="H275" s="27">
        <f>H276</f>
        <v>640</v>
      </c>
      <c r="I275" s="2"/>
      <c r="J275" s="101">
        <f>J276</f>
        <v>640</v>
      </c>
      <c r="L275" s="101">
        <f>L276</f>
        <v>640</v>
      </c>
      <c r="M275" s="56"/>
      <c r="N275" s="101">
        <f>N276</f>
        <v>640</v>
      </c>
      <c r="P275" s="101">
        <f>P276</f>
        <v>0</v>
      </c>
    </row>
    <row r="276" spans="1:16" s="52" customFormat="1" ht="30.75" customHeight="1">
      <c r="B276" s="3" t="s">
        <v>264</v>
      </c>
      <c r="C276" s="25"/>
      <c r="D276" s="26" t="s">
        <v>51</v>
      </c>
      <c r="E276" s="26" t="s">
        <v>33</v>
      </c>
      <c r="F276" s="26" t="s">
        <v>265</v>
      </c>
      <c r="G276" s="26" t="s">
        <v>35</v>
      </c>
      <c r="H276" s="27">
        <f>H277</f>
        <v>640</v>
      </c>
      <c r="I276" s="2"/>
      <c r="J276" s="101">
        <f>J277</f>
        <v>640</v>
      </c>
      <c r="L276" s="101">
        <f>L277</f>
        <v>640</v>
      </c>
      <c r="M276" s="56"/>
      <c r="N276" s="101">
        <f>N277</f>
        <v>640</v>
      </c>
      <c r="P276" s="101">
        <f>P277</f>
        <v>0</v>
      </c>
    </row>
    <row r="277" spans="1:16" s="52" customFormat="1" ht="15.75" customHeight="1">
      <c r="B277" s="4" t="s">
        <v>76</v>
      </c>
      <c r="C277" s="25"/>
      <c r="D277" s="26" t="s">
        <v>51</v>
      </c>
      <c r="E277" s="26" t="s">
        <v>33</v>
      </c>
      <c r="F277" s="26" t="s">
        <v>265</v>
      </c>
      <c r="G277" s="26" t="s">
        <v>77</v>
      </c>
      <c r="H277" s="27">
        <v>640</v>
      </c>
      <c r="I277" s="2"/>
      <c r="J277" s="101">
        <v>640</v>
      </c>
      <c r="L277" s="101">
        <f>K277+J277</f>
        <v>640</v>
      </c>
      <c r="M277" s="56"/>
      <c r="N277" s="108">
        <f t="shared" ref="N277" si="86">L277+M277</f>
        <v>640</v>
      </c>
    </row>
    <row r="278" spans="1:16" s="52" customFormat="1" ht="30.75" hidden="1" customHeight="1">
      <c r="B278" s="3" t="s">
        <v>82</v>
      </c>
      <c r="C278" s="25"/>
      <c r="D278" s="26" t="s">
        <v>75</v>
      </c>
      <c r="E278" s="26" t="s">
        <v>45</v>
      </c>
      <c r="F278" s="26" t="s">
        <v>266</v>
      </c>
      <c r="G278" s="26" t="s">
        <v>35</v>
      </c>
      <c r="H278" s="27"/>
      <c r="I278" s="2"/>
      <c r="J278" s="101"/>
      <c r="L278" s="101"/>
      <c r="M278" s="56"/>
      <c r="N278" s="2"/>
    </row>
    <row r="279" spans="1:16" s="52" customFormat="1" ht="30.75" hidden="1" customHeight="1">
      <c r="B279" s="4" t="s">
        <v>76</v>
      </c>
      <c r="C279" s="25"/>
      <c r="D279" s="26" t="s">
        <v>75</v>
      </c>
      <c r="E279" s="26" t="s">
        <v>45</v>
      </c>
      <c r="F279" s="26" t="s">
        <v>266</v>
      </c>
      <c r="G279" s="26" t="s">
        <v>77</v>
      </c>
      <c r="H279" s="27"/>
      <c r="I279" s="2"/>
      <c r="J279" s="101"/>
      <c r="L279" s="101"/>
      <c r="M279" s="56"/>
      <c r="N279" s="2"/>
    </row>
    <row r="280" spans="1:16" s="52" customFormat="1">
      <c r="B280" s="97" t="s">
        <v>451</v>
      </c>
      <c r="C280" s="25"/>
      <c r="D280" s="26" t="s">
        <v>109</v>
      </c>
      <c r="E280" s="26"/>
      <c r="F280" s="26"/>
      <c r="G280" s="26"/>
      <c r="H280" s="27">
        <f>H281</f>
        <v>2603.3000000000002</v>
      </c>
      <c r="I280" s="2"/>
      <c r="J280" s="101">
        <f>J281</f>
        <v>2603.3000000000002</v>
      </c>
      <c r="L280" s="101">
        <f>L281</f>
        <v>2603.3000000000002</v>
      </c>
      <c r="M280" s="56"/>
      <c r="N280" s="101">
        <f>N281</f>
        <v>2603.3000000000002</v>
      </c>
      <c r="P280" s="101">
        <f>P281</f>
        <v>0</v>
      </c>
    </row>
    <row r="281" spans="1:16" s="52" customFormat="1" ht="17.25" customHeight="1">
      <c r="B281" s="3" t="s">
        <v>452</v>
      </c>
      <c r="C281" s="25"/>
      <c r="D281" s="26" t="s">
        <v>109</v>
      </c>
      <c r="E281" s="26" t="s">
        <v>109</v>
      </c>
      <c r="F281" s="26"/>
      <c r="G281" s="26"/>
      <c r="H281" s="27">
        <f>H282</f>
        <v>2603.3000000000002</v>
      </c>
      <c r="I281" s="2"/>
      <c r="J281" s="101">
        <f>J282</f>
        <v>2603.3000000000002</v>
      </c>
      <c r="L281" s="101">
        <f>L282</f>
        <v>2603.3000000000002</v>
      </c>
      <c r="M281" s="56"/>
      <c r="N281" s="101">
        <f>N282</f>
        <v>2603.3000000000002</v>
      </c>
      <c r="P281" s="101">
        <f>P282</f>
        <v>0</v>
      </c>
    </row>
    <row r="282" spans="1:16" s="52" customFormat="1" ht="46.5" customHeight="1">
      <c r="B282" s="3" t="s">
        <v>406</v>
      </c>
      <c r="C282" s="25"/>
      <c r="D282" s="26" t="s">
        <v>109</v>
      </c>
      <c r="E282" s="26" t="s">
        <v>109</v>
      </c>
      <c r="F282" s="26" t="s">
        <v>407</v>
      </c>
      <c r="G282" s="26" t="s">
        <v>84</v>
      </c>
      <c r="H282" s="27">
        <v>2603.3000000000002</v>
      </c>
      <c r="I282" s="2"/>
      <c r="J282" s="101">
        <v>2603.3000000000002</v>
      </c>
      <c r="L282" s="101">
        <f>K282+J282</f>
        <v>2603.3000000000002</v>
      </c>
      <c r="M282" s="56"/>
      <c r="N282" s="108">
        <f t="shared" ref="N282" si="87">L282+M282</f>
        <v>2603.3000000000002</v>
      </c>
    </row>
    <row r="283" spans="1:16" s="52" customFormat="1">
      <c r="B283" s="3" t="s">
        <v>408</v>
      </c>
      <c r="C283" s="25"/>
      <c r="D283" s="26" t="s">
        <v>120</v>
      </c>
      <c r="E283" s="26"/>
      <c r="F283" s="26"/>
      <c r="G283" s="26"/>
      <c r="H283" s="27">
        <f>H284</f>
        <v>2271</v>
      </c>
      <c r="I283" s="2"/>
      <c r="J283" s="101">
        <f>J284</f>
        <v>1271</v>
      </c>
      <c r="L283" s="101">
        <f>L284</f>
        <v>1271</v>
      </c>
      <c r="M283" s="56"/>
      <c r="N283" s="101">
        <f>N284</f>
        <v>1271</v>
      </c>
      <c r="P283" s="101">
        <f>P284</f>
        <v>0</v>
      </c>
    </row>
    <row r="284" spans="1:16" s="52" customFormat="1" ht="16.5" customHeight="1">
      <c r="B284" s="3" t="s">
        <v>240</v>
      </c>
      <c r="C284" s="25"/>
      <c r="D284" s="26" t="s">
        <v>120</v>
      </c>
      <c r="E284" s="26" t="s">
        <v>215</v>
      </c>
      <c r="F284" s="26"/>
      <c r="G284" s="26"/>
      <c r="H284" s="27">
        <f>H285</f>
        <v>2271</v>
      </c>
      <c r="I284" s="2"/>
      <c r="J284" s="101">
        <f>J285</f>
        <v>1271</v>
      </c>
      <c r="L284" s="101">
        <f>L285</f>
        <v>1271</v>
      </c>
      <c r="M284" s="56"/>
      <c r="N284" s="101">
        <f>N285</f>
        <v>1271</v>
      </c>
      <c r="P284" s="101">
        <f>P285</f>
        <v>0</v>
      </c>
    </row>
    <row r="285" spans="1:16" s="52" customFormat="1" ht="47.25">
      <c r="B285" s="3" t="s">
        <v>409</v>
      </c>
      <c r="C285" s="25"/>
      <c r="D285" s="26" t="s">
        <v>120</v>
      </c>
      <c r="E285" s="26" t="s">
        <v>215</v>
      </c>
      <c r="F285" s="26" t="s">
        <v>410</v>
      </c>
      <c r="G285" s="26" t="s">
        <v>84</v>
      </c>
      <c r="H285" s="27">
        <v>2271</v>
      </c>
      <c r="I285" s="2">
        <v>-1000</v>
      </c>
      <c r="J285" s="101">
        <f>H285+I285</f>
        <v>1271</v>
      </c>
      <c r="L285" s="101">
        <f>K285+J285</f>
        <v>1271</v>
      </c>
      <c r="M285" s="56"/>
      <c r="N285" s="108">
        <f t="shared" ref="N285" si="88">L285+M285</f>
        <v>1271</v>
      </c>
    </row>
    <row r="286" spans="1:16" s="52" customFormat="1">
      <c r="B286" s="49" t="s">
        <v>114</v>
      </c>
      <c r="C286" s="25"/>
      <c r="D286" s="26" t="s">
        <v>252</v>
      </c>
      <c r="E286" s="26" t="s">
        <v>32</v>
      </c>
      <c r="F286" s="26"/>
      <c r="G286" s="26"/>
      <c r="H286" s="27"/>
      <c r="I286" s="2"/>
      <c r="J286" s="101"/>
      <c r="L286" s="101">
        <f>L287</f>
        <v>7154.7</v>
      </c>
      <c r="M286" s="56"/>
      <c r="N286" s="101">
        <f>N287</f>
        <v>21876.600000000002</v>
      </c>
      <c r="P286" s="101">
        <f>P287</f>
        <v>0</v>
      </c>
    </row>
    <row r="287" spans="1:16" s="52" customFormat="1">
      <c r="B287" s="49" t="s">
        <v>447</v>
      </c>
      <c r="C287" s="25"/>
      <c r="D287" s="26" t="s">
        <v>252</v>
      </c>
      <c r="E287" s="26" t="s">
        <v>31</v>
      </c>
      <c r="F287" s="26"/>
      <c r="G287" s="26"/>
      <c r="H287" s="27"/>
      <c r="I287" s="2"/>
      <c r="J287" s="101"/>
      <c r="L287" s="101">
        <f>L293+L288</f>
        <v>7154.7</v>
      </c>
      <c r="M287" s="56"/>
      <c r="N287" s="101">
        <f>N293+N288</f>
        <v>21876.600000000002</v>
      </c>
      <c r="P287" s="101">
        <f>P293+P288</f>
        <v>0</v>
      </c>
    </row>
    <row r="288" spans="1:16" s="52" customFormat="1">
      <c r="A288" s="52" t="s">
        <v>473</v>
      </c>
      <c r="B288" s="49"/>
      <c r="C288" s="25"/>
      <c r="D288" s="26" t="s">
        <v>252</v>
      </c>
      <c r="E288" s="26" t="s">
        <v>31</v>
      </c>
      <c r="F288" s="26" t="s">
        <v>474</v>
      </c>
      <c r="G288" s="26"/>
      <c r="H288" s="27"/>
      <c r="I288" s="2"/>
      <c r="J288" s="101"/>
      <c r="L288" s="101">
        <f>L289</f>
        <v>0</v>
      </c>
      <c r="M288" s="56"/>
      <c r="N288" s="108">
        <f>N289</f>
        <v>3644.9</v>
      </c>
    </row>
    <row r="289" spans="2:16" s="52" customFormat="1" ht="31.5">
      <c r="B289" s="49" t="s">
        <v>94</v>
      </c>
      <c r="C289" s="25"/>
      <c r="D289" s="26" t="s">
        <v>252</v>
      </c>
      <c r="E289" s="26" t="s">
        <v>31</v>
      </c>
      <c r="F289" s="26" t="s">
        <v>475</v>
      </c>
      <c r="G289" s="26" t="s">
        <v>476</v>
      </c>
      <c r="H289" s="27"/>
      <c r="I289" s="2"/>
      <c r="J289" s="101"/>
      <c r="L289" s="101"/>
      <c r="M289" s="56"/>
      <c r="N289" s="108">
        <f>N290+N291+N292</f>
        <v>3644.9</v>
      </c>
    </row>
    <row r="290" spans="2:16" s="52" customFormat="1" ht="31.5">
      <c r="B290" s="49" t="s">
        <v>560</v>
      </c>
      <c r="C290" s="25"/>
      <c r="D290" s="26" t="s">
        <v>252</v>
      </c>
      <c r="E290" s="26" t="s">
        <v>31</v>
      </c>
      <c r="F290" s="26" t="s">
        <v>475</v>
      </c>
      <c r="G290" s="26" t="s">
        <v>476</v>
      </c>
      <c r="H290" s="27"/>
      <c r="I290" s="2"/>
      <c r="J290" s="101"/>
      <c r="L290" s="101"/>
      <c r="M290" s="56">
        <v>250</v>
      </c>
      <c r="N290" s="108">
        <f t="shared" ref="N290:N292" si="89">L290+M290</f>
        <v>250</v>
      </c>
    </row>
    <row r="291" spans="2:16" s="52" customFormat="1" ht="31.5">
      <c r="B291" s="49" t="s">
        <v>561</v>
      </c>
      <c r="C291" s="25"/>
      <c r="D291" s="26" t="s">
        <v>252</v>
      </c>
      <c r="E291" s="26" t="s">
        <v>31</v>
      </c>
      <c r="F291" s="26" t="s">
        <v>475</v>
      </c>
      <c r="G291" s="26" t="s">
        <v>476</v>
      </c>
      <c r="H291" s="27"/>
      <c r="I291" s="2"/>
      <c r="J291" s="101"/>
      <c r="L291" s="101"/>
      <c r="M291" s="56">
        <v>2544.9</v>
      </c>
      <c r="N291" s="108">
        <f t="shared" si="89"/>
        <v>2544.9</v>
      </c>
    </row>
    <row r="292" spans="2:16" s="52" customFormat="1">
      <c r="B292" s="49" t="s">
        <v>562</v>
      </c>
      <c r="C292" s="25"/>
      <c r="D292" s="26" t="s">
        <v>252</v>
      </c>
      <c r="E292" s="26" t="s">
        <v>31</v>
      </c>
      <c r="F292" s="26" t="s">
        <v>475</v>
      </c>
      <c r="G292" s="26" t="s">
        <v>476</v>
      </c>
      <c r="H292" s="27"/>
      <c r="I292" s="2"/>
      <c r="J292" s="101"/>
      <c r="L292" s="101"/>
      <c r="M292" s="56">
        <v>850</v>
      </c>
      <c r="N292" s="108">
        <f t="shared" si="89"/>
        <v>850</v>
      </c>
    </row>
    <row r="293" spans="2:16" s="52" customFormat="1" ht="47.25">
      <c r="B293" s="49" t="s">
        <v>469</v>
      </c>
      <c r="C293" s="25"/>
      <c r="D293" s="26" t="s">
        <v>252</v>
      </c>
      <c r="E293" s="26" t="s">
        <v>31</v>
      </c>
      <c r="F293" s="26" t="s">
        <v>368</v>
      </c>
      <c r="G293" s="26" t="s">
        <v>84</v>
      </c>
      <c r="H293" s="27"/>
      <c r="I293" s="2"/>
      <c r="J293" s="101"/>
      <c r="K293" s="52">
        <v>7154.7</v>
      </c>
      <c r="L293" s="101">
        <f>K293+J293</f>
        <v>7154.7</v>
      </c>
      <c r="M293" s="56">
        <f>10900+177</f>
        <v>11077</v>
      </c>
      <c r="N293" s="108">
        <f t="shared" ref="N293" si="90">L293+M293</f>
        <v>18231.7</v>
      </c>
    </row>
    <row r="294" spans="2:16" s="52" customFormat="1">
      <c r="B294" s="98" t="s">
        <v>267</v>
      </c>
      <c r="C294" s="25"/>
      <c r="D294" s="26" t="s">
        <v>57</v>
      </c>
      <c r="E294" s="26" t="s">
        <v>32</v>
      </c>
      <c r="F294" s="26"/>
      <c r="G294" s="26"/>
      <c r="H294" s="27">
        <f>H296</f>
        <v>15317.8</v>
      </c>
      <c r="I294" s="2"/>
      <c r="J294" s="101">
        <f>J295+J298</f>
        <v>21467.1</v>
      </c>
      <c r="L294" s="101">
        <f>L295+L298</f>
        <v>21467.1</v>
      </c>
      <c r="M294" s="56"/>
      <c r="N294" s="101">
        <f>N295+N298+N301</f>
        <v>32069.699999999997</v>
      </c>
      <c r="P294" s="101">
        <f>P295+P298</f>
        <v>0</v>
      </c>
    </row>
    <row r="295" spans="2:16" s="52" customFormat="1" ht="47.25">
      <c r="B295" s="3" t="s">
        <v>438</v>
      </c>
      <c r="C295" s="25"/>
      <c r="D295" s="26" t="s">
        <v>57</v>
      </c>
      <c r="E295" s="26" t="s">
        <v>31</v>
      </c>
      <c r="F295" s="26"/>
      <c r="G295" s="26"/>
      <c r="H295" s="27"/>
      <c r="I295" s="2"/>
      <c r="J295" s="101">
        <f>J296</f>
        <v>16467.099999999999</v>
      </c>
      <c r="L295" s="101">
        <f>L296</f>
        <v>16467.099999999999</v>
      </c>
      <c r="M295" s="56"/>
      <c r="N295" s="101">
        <f>N296</f>
        <v>16467.099999999999</v>
      </c>
      <c r="P295" s="101">
        <f>P296</f>
        <v>0</v>
      </c>
    </row>
    <row r="296" spans="2:16" s="52" customFormat="1" ht="47.25">
      <c r="B296" s="3" t="s">
        <v>268</v>
      </c>
      <c r="C296" s="25"/>
      <c r="D296" s="26" t="s">
        <v>57</v>
      </c>
      <c r="E296" s="26" t="s">
        <v>31</v>
      </c>
      <c r="F296" s="26" t="s">
        <v>269</v>
      </c>
      <c r="G296" s="26" t="s">
        <v>35</v>
      </c>
      <c r="H296" s="27">
        <f>H297</f>
        <v>15317.8</v>
      </c>
      <c r="I296" s="2"/>
      <c r="J296" s="101">
        <f>J297</f>
        <v>16467.099999999999</v>
      </c>
      <c r="L296" s="101">
        <f>L297</f>
        <v>16467.099999999999</v>
      </c>
      <c r="M296" s="56"/>
      <c r="N296" s="101">
        <f>N297</f>
        <v>16467.099999999999</v>
      </c>
      <c r="P296" s="101">
        <f>P297</f>
        <v>0</v>
      </c>
    </row>
    <row r="297" spans="2:16" s="52" customFormat="1" ht="18" customHeight="1">
      <c r="B297" s="4" t="s">
        <v>270</v>
      </c>
      <c r="C297" s="25"/>
      <c r="D297" s="26" t="s">
        <v>57</v>
      </c>
      <c r="E297" s="26" t="s">
        <v>31</v>
      </c>
      <c r="F297" s="26" t="s">
        <v>269</v>
      </c>
      <c r="G297" s="26" t="s">
        <v>271</v>
      </c>
      <c r="H297" s="27">
        <f>15053.3+264.5</f>
        <v>15317.8</v>
      </c>
      <c r="I297" s="94">
        <v>1149.3</v>
      </c>
      <c r="J297" s="101">
        <f>H297+I297</f>
        <v>16467.099999999999</v>
      </c>
      <c r="L297" s="101">
        <f>K297+J297</f>
        <v>16467.099999999999</v>
      </c>
      <c r="M297" s="56"/>
      <c r="N297" s="108">
        <f t="shared" ref="N297" si="91">L297+M297</f>
        <v>16467.099999999999</v>
      </c>
    </row>
    <row r="298" spans="2:16" s="52" customFormat="1" ht="17.25" customHeight="1">
      <c r="B298" s="4" t="s">
        <v>439</v>
      </c>
      <c r="C298" s="25"/>
      <c r="D298" s="26" t="s">
        <v>57</v>
      </c>
      <c r="E298" s="26" t="s">
        <v>33</v>
      </c>
      <c r="F298" s="26"/>
      <c r="G298" s="26"/>
      <c r="H298" s="27"/>
      <c r="I298" s="2"/>
      <c r="J298" s="101">
        <f>J299</f>
        <v>5000</v>
      </c>
      <c r="L298" s="101">
        <f>L299</f>
        <v>5000</v>
      </c>
      <c r="M298" s="56"/>
      <c r="N298" s="101">
        <f>N299</f>
        <v>5000</v>
      </c>
      <c r="P298" s="101">
        <f>P299</f>
        <v>0</v>
      </c>
    </row>
    <row r="299" spans="2:16" s="52" customFormat="1" ht="32.25" customHeight="1">
      <c r="B299" s="3" t="s">
        <v>426</v>
      </c>
      <c r="C299" s="25"/>
      <c r="D299" s="26" t="s">
        <v>57</v>
      </c>
      <c r="E299" s="26" t="s">
        <v>33</v>
      </c>
      <c r="F299" s="26" t="s">
        <v>427</v>
      </c>
      <c r="G299" s="26" t="s">
        <v>35</v>
      </c>
      <c r="H299" s="27"/>
      <c r="I299" s="2"/>
      <c r="J299" s="101">
        <f>J300</f>
        <v>5000</v>
      </c>
      <c r="L299" s="101">
        <f>L300</f>
        <v>5000</v>
      </c>
      <c r="M299" s="56"/>
      <c r="N299" s="101">
        <f>N300</f>
        <v>5000</v>
      </c>
      <c r="P299" s="101">
        <f>P300</f>
        <v>0</v>
      </c>
    </row>
    <row r="300" spans="2:16" s="52" customFormat="1" ht="14.25" customHeight="1">
      <c r="B300" s="3" t="s">
        <v>429</v>
      </c>
      <c r="C300" s="25"/>
      <c r="D300" s="26" t="s">
        <v>57</v>
      </c>
      <c r="E300" s="26" t="s">
        <v>33</v>
      </c>
      <c r="F300" s="26" t="s">
        <v>427</v>
      </c>
      <c r="G300" s="26" t="s">
        <v>428</v>
      </c>
      <c r="H300" s="27"/>
      <c r="I300" s="2">
        <v>5000</v>
      </c>
      <c r="J300" s="101">
        <f>I300+H300</f>
        <v>5000</v>
      </c>
      <c r="L300" s="101">
        <f>K300+J300</f>
        <v>5000</v>
      </c>
      <c r="M300" s="56"/>
      <c r="N300" s="108">
        <f t="shared" ref="N300:N304" si="92">L300+M300</f>
        <v>5000</v>
      </c>
    </row>
    <row r="301" spans="2:16" s="52" customFormat="1" ht="31.5" customHeight="1">
      <c r="B301" s="3" t="s">
        <v>565</v>
      </c>
      <c r="C301" s="25"/>
      <c r="D301" s="26" t="s">
        <v>57</v>
      </c>
      <c r="E301" s="26" t="s">
        <v>39</v>
      </c>
      <c r="F301" s="26"/>
      <c r="G301" s="26"/>
      <c r="H301" s="27">
        <f>H302</f>
        <v>0</v>
      </c>
      <c r="I301" s="2"/>
      <c r="J301" s="101">
        <f>J302</f>
        <v>0</v>
      </c>
      <c r="L301" s="145"/>
      <c r="M301" s="56"/>
      <c r="N301" s="101">
        <f>N302+N303+N304</f>
        <v>10602.6</v>
      </c>
    </row>
    <row r="302" spans="2:16" s="52" customFormat="1" ht="49.5" customHeight="1">
      <c r="B302" s="3" t="s">
        <v>566</v>
      </c>
      <c r="C302" s="25"/>
      <c r="D302" s="26" t="s">
        <v>57</v>
      </c>
      <c r="E302" s="26" t="s">
        <v>39</v>
      </c>
      <c r="F302" s="26" t="s">
        <v>272</v>
      </c>
      <c r="G302" s="26" t="s">
        <v>35</v>
      </c>
      <c r="H302" s="27"/>
      <c r="I302" s="2"/>
      <c r="J302" s="101"/>
      <c r="L302" s="145"/>
      <c r="M302" s="56">
        <f>7539.32+100</f>
        <v>7639.32</v>
      </c>
      <c r="N302" s="108">
        <f t="shared" si="92"/>
        <v>7639.32</v>
      </c>
    </row>
    <row r="303" spans="2:16" s="52" customFormat="1" ht="49.5" customHeight="1">
      <c r="B303" s="3" t="s">
        <v>567</v>
      </c>
      <c r="C303" s="25"/>
      <c r="D303" s="26" t="s">
        <v>57</v>
      </c>
      <c r="E303" s="26" t="s">
        <v>39</v>
      </c>
      <c r="F303" s="26" t="s">
        <v>272</v>
      </c>
      <c r="G303" s="26" t="s">
        <v>428</v>
      </c>
      <c r="H303" s="27"/>
      <c r="I303" s="2"/>
      <c r="J303" s="101"/>
      <c r="L303" s="145"/>
      <c r="M303" s="56">
        <f>2675.68+23</f>
        <v>2698.68</v>
      </c>
      <c r="N303" s="108">
        <f t="shared" si="92"/>
        <v>2698.68</v>
      </c>
    </row>
    <row r="304" spans="2:16" s="52" customFormat="1" ht="45.75" customHeight="1">
      <c r="B304" s="3" t="s">
        <v>581</v>
      </c>
      <c r="C304" s="25"/>
      <c r="D304" s="26"/>
      <c r="E304" s="26"/>
      <c r="F304" s="26"/>
      <c r="G304" s="26"/>
      <c r="H304" s="27"/>
      <c r="I304" s="2"/>
      <c r="J304" s="101"/>
      <c r="L304" s="145"/>
      <c r="M304" s="56">
        <v>264.60000000000002</v>
      </c>
      <c r="N304" s="108">
        <f t="shared" si="92"/>
        <v>264.60000000000002</v>
      </c>
    </row>
    <row r="305" spans="2:16" s="52" customFormat="1" ht="31.5" customHeight="1">
      <c r="B305" s="34" t="s">
        <v>273</v>
      </c>
      <c r="C305" s="22" t="s">
        <v>21</v>
      </c>
      <c r="D305" s="23"/>
      <c r="E305" s="23"/>
      <c r="F305" s="23"/>
      <c r="G305" s="23"/>
      <c r="H305" s="24">
        <f>H306+H309</f>
        <v>9996.5</v>
      </c>
      <c r="I305" s="2"/>
      <c r="J305" s="105">
        <f>J306+J309</f>
        <v>9996.5</v>
      </c>
      <c r="L305" s="105">
        <f>L306+L309</f>
        <v>9996.5</v>
      </c>
      <c r="M305" s="56"/>
      <c r="N305" s="105">
        <f>N306+N309</f>
        <v>9996.5</v>
      </c>
      <c r="P305" s="105">
        <f>P306+P309</f>
        <v>0</v>
      </c>
    </row>
    <row r="306" spans="2:16" s="52" customFormat="1" ht="17.25" customHeight="1">
      <c r="B306" s="4" t="s">
        <v>56</v>
      </c>
      <c r="C306" s="25"/>
      <c r="D306" s="26" t="s">
        <v>31</v>
      </c>
      <c r="E306" s="26" t="s">
        <v>434</v>
      </c>
      <c r="F306" s="26"/>
      <c r="G306" s="26"/>
      <c r="H306" s="27">
        <f>H307</f>
        <v>7331.5</v>
      </c>
      <c r="I306" s="2"/>
      <c r="J306" s="101">
        <f>J307</f>
        <v>7331.5</v>
      </c>
      <c r="L306" s="101">
        <f>L307</f>
        <v>7331.5</v>
      </c>
      <c r="M306" s="56"/>
      <c r="N306" s="101">
        <f>N307</f>
        <v>7331.5</v>
      </c>
      <c r="P306" s="101">
        <f>P307</f>
        <v>0</v>
      </c>
    </row>
    <row r="307" spans="2:16" s="52" customFormat="1" ht="31.5" customHeight="1">
      <c r="B307" s="3" t="s">
        <v>40</v>
      </c>
      <c r="C307" s="25"/>
      <c r="D307" s="26" t="s">
        <v>31</v>
      </c>
      <c r="E307" s="26" t="s">
        <v>434</v>
      </c>
      <c r="F307" s="26" t="s">
        <v>93</v>
      </c>
      <c r="G307" s="26" t="s">
        <v>35</v>
      </c>
      <c r="H307" s="27">
        <f>H308</f>
        <v>7331.5</v>
      </c>
      <c r="I307" s="2"/>
      <c r="J307" s="101">
        <f>J308</f>
        <v>7331.5</v>
      </c>
      <c r="L307" s="101">
        <f>L308</f>
        <v>7331.5</v>
      </c>
      <c r="M307" s="56"/>
      <c r="N307" s="101">
        <f>N308</f>
        <v>7331.5</v>
      </c>
      <c r="P307" s="101">
        <f>P308</f>
        <v>0</v>
      </c>
    </row>
    <row r="308" spans="2:16" s="52" customFormat="1" ht="31.5" customHeight="1">
      <c r="B308" s="3" t="s">
        <v>94</v>
      </c>
      <c r="C308" s="25"/>
      <c r="D308" s="26" t="s">
        <v>31</v>
      </c>
      <c r="E308" s="26" t="s">
        <v>434</v>
      </c>
      <c r="F308" s="26" t="s">
        <v>95</v>
      </c>
      <c r="G308" s="26" t="s">
        <v>97</v>
      </c>
      <c r="H308" s="27">
        <f>7226+105.5</f>
        <v>7331.5</v>
      </c>
      <c r="I308" s="2"/>
      <c r="J308" s="101">
        <f>7226+105.5</f>
        <v>7331.5</v>
      </c>
      <c r="L308" s="101">
        <f>J308+K308</f>
        <v>7331.5</v>
      </c>
      <c r="M308" s="56"/>
      <c r="N308" s="108">
        <f t="shared" ref="N308" si="93">L308+M308</f>
        <v>7331.5</v>
      </c>
    </row>
    <row r="309" spans="2:16" s="52" customFormat="1" ht="18.75" customHeight="1">
      <c r="B309" s="4" t="s">
        <v>131</v>
      </c>
      <c r="C309" s="25"/>
      <c r="D309" s="26" t="s">
        <v>120</v>
      </c>
      <c r="E309" s="26" t="s">
        <v>45</v>
      </c>
      <c r="F309" s="26"/>
      <c r="G309" s="26"/>
      <c r="H309" s="27">
        <f>H310</f>
        <v>2665</v>
      </c>
      <c r="I309" s="2"/>
      <c r="J309" s="101">
        <f>J310</f>
        <v>2665</v>
      </c>
      <c r="L309" s="101">
        <f>L310</f>
        <v>2665</v>
      </c>
      <c r="M309" s="56"/>
      <c r="N309" s="101">
        <f>N310</f>
        <v>2665</v>
      </c>
      <c r="P309" s="101">
        <f>P310</f>
        <v>0</v>
      </c>
    </row>
    <row r="310" spans="2:16" s="52" customFormat="1" ht="31.5" customHeight="1">
      <c r="B310" s="3" t="s">
        <v>157</v>
      </c>
      <c r="C310" s="25"/>
      <c r="D310" s="26" t="s">
        <v>120</v>
      </c>
      <c r="E310" s="26" t="s">
        <v>45</v>
      </c>
      <c r="F310" s="26" t="s">
        <v>205</v>
      </c>
      <c r="G310" s="26" t="s">
        <v>35</v>
      </c>
      <c r="H310" s="27">
        <f>H311</f>
        <v>2665</v>
      </c>
      <c r="I310" s="2"/>
      <c r="J310" s="101">
        <f>J311</f>
        <v>2665</v>
      </c>
      <c r="L310" s="101">
        <f>L311</f>
        <v>2665</v>
      </c>
      <c r="M310" s="56"/>
      <c r="N310" s="101">
        <f>N311</f>
        <v>2665</v>
      </c>
      <c r="P310" s="101">
        <f>P311</f>
        <v>0</v>
      </c>
    </row>
    <row r="311" spans="2:16" s="52" customFormat="1" ht="31.5" customHeight="1">
      <c r="B311" s="3" t="s">
        <v>274</v>
      </c>
      <c r="C311" s="25"/>
      <c r="D311" s="26" t="s">
        <v>120</v>
      </c>
      <c r="E311" s="26" t="s">
        <v>45</v>
      </c>
      <c r="F311" s="26" t="s">
        <v>275</v>
      </c>
      <c r="G311" s="26" t="s">
        <v>35</v>
      </c>
      <c r="H311" s="27">
        <f>H312</f>
        <v>2665</v>
      </c>
      <c r="I311" s="2"/>
      <c r="J311" s="101">
        <f>J312</f>
        <v>2665</v>
      </c>
      <c r="L311" s="101">
        <f>L312</f>
        <v>2665</v>
      </c>
      <c r="M311" s="56"/>
      <c r="N311" s="101">
        <f>N312</f>
        <v>2665</v>
      </c>
      <c r="P311" s="101">
        <f>P312</f>
        <v>0</v>
      </c>
    </row>
    <row r="312" spans="2:16" s="52" customFormat="1" ht="18" customHeight="1">
      <c r="B312" s="4" t="s">
        <v>122</v>
      </c>
      <c r="C312" s="25"/>
      <c r="D312" s="26" t="s">
        <v>120</v>
      </c>
      <c r="E312" s="26" t="s">
        <v>45</v>
      </c>
      <c r="F312" s="26" t="s">
        <v>276</v>
      </c>
      <c r="G312" s="26" t="s">
        <v>125</v>
      </c>
      <c r="H312" s="27">
        <v>2665</v>
      </c>
      <c r="I312" s="2"/>
      <c r="J312" s="101">
        <v>2665</v>
      </c>
      <c r="L312" s="101">
        <f>J312+K312</f>
        <v>2665</v>
      </c>
      <c r="M312" s="56"/>
      <c r="N312" s="108">
        <f t="shared" ref="N312" si="94">L312+M312</f>
        <v>2665</v>
      </c>
    </row>
    <row r="313" spans="2:16" s="52" customFormat="1" ht="31.5" hidden="1" customHeight="1">
      <c r="B313" s="4" t="s">
        <v>277</v>
      </c>
      <c r="C313" s="25"/>
      <c r="D313" s="26" t="s">
        <v>120</v>
      </c>
      <c r="E313" s="26" t="s">
        <v>45</v>
      </c>
      <c r="F313" s="26" t="s">
        <v>278</v>
      </c>
      <c r="G313" s="26" t="s">
        <v>125</v>
      </c>
      <c r="H313" s="27"/>
      <c r="I313" s="2"/>
      <c r="J313" s="101"/>
      <c r="L313" s="111"/>
      <c r="M313" s="56"/>
      <c r="N313" s="2"/>
    </row>
    <row r="314" spans="2:16" s="52" customFormat="1" ht="31.5" hidden="1" customHeight="1">
      <c r="B314" s="4" t="s">
        <v>279</v>
      </c>
      <c r="C314" s="25"/>
      <c r="D314" s="26" t="s">
        <v>120</v>
      </c>
      <c r="E314" s="26" t="s">
        <v>45</v>
      </c>
      <c r="F314" s="26" t="s">
        <v>280</v>
      </c>
      <c r="G314" s="26" t="s">
        <v>125</v>
      </c>
      <c r="H314" s="27"/>
      <c r="I314" s="2"/>
      <c r="J314" s="101"/>
      <c r="L314" s="111"/>
      <c r="M314" s="56"/>
      <c r="N314" s="2"/>
    </row>
    <row r="315" spans="2:16" s="52" customFormat="1" ht="30" customHeight="1">
      <c r="B315" s="34" t="s">
        <v>281</v>
      </c>
      <c r="C315" s="22" t="s">
        <v>282</v>
      </c>
      <c r="D315" s="23"/>
      <c r="E315" s="23"/>
      <c r="F315" s="23"/>
      <c r="G315" s="23"/>
      <c r="H315" s="24">
        <f>H316</f>
        <v>1174</v>
      </c>
      <c r="I315" s="2"/>
      <c r="J315" s="105">
        <f>J316</f>
        <v>2924</v>
      </c>
      <c r="L315" s="105">
        <f>L316</f>
        <v>2924</v>
      </c>
      <c r="M315" s="56"/>
      <c r="N315" s="105">
        <f>N316</f>
        <v>2924</v>
      </c>
      <c r="P315" s="105">
        <f>P316</f>
        <v>0</v>
      </c>
    </row>
    <row r="316" spans="2:16" s="52" customFormat="1" ht="12.75" customHeight="1">
      <c r="B316" s="4" t="s">
        <v>174</v>
      </c>
      <c r="C316" s="25"/>
      <c r="D316" s="26" t="s">
        <v>75</v>
      </c>
      <c r="E316" s="26" t="s">
        <v>31</v>
      </c>
      <c r="F316" s="26"/>
      <c r="G316" s="26"/>
      <c r="H316" s="27">
        <f>H317</f>
        <v>1174</v>
      </c>
      <c r="I316" s="2"/>
      <c r="J316" s="101">
        <f>J317</f>
        <v>2924</v>
      </c>
      <c r="L316" s="101">
        <f>L317</f>
        <v>2924</v>
      </c>
      <c r="M316" s="56"/>
      <c r="N316" s="101">
        <f>N317</f>
        <v>2924</v>
      </c>
      <c r="P316" s="101">
        <f>P317</f>
        <v>0</v>
      </c>
    </row>
    <row r="317" spans="2:16" s="52" customFormat="1" ht="15" customHeight="1">
      <c r="B317" s="4" t="s">
        <v>283</v>
      </c>
      <c r="C317" s="25"/>
      <c r="D317" s="26" t="s">
        <v>75</v>
      </c>
      <c r="E317" s="26" t="s">
        <v>31</v>
      </c>
      <c r="F317" s="26" t="s">
        <v>284</v>
      </c>
      <c r="G317" s="26" t="s">
        <v>35</v>
      </c>
      <c r="H317" s="27">
        <f>H318</f>
        <v>1174</v>
      </c>
      <c r="I317" s="2"/>
      <c r="J317" s="101">
        <f>J318</f>
        <v>2924</v>
      </c>
      <c r="L317" s="101">
        <f>L318</f>
        <v>2924</v>
      </c>
      <c r="M317" s="56"/>
      <c r="N317" s="101">
        <f>N318</f>
        <v>2924</v>
      </c>
      <c r="P317" s="101">
        <f>P318</f>
        <v>0</v>
      </c>
    </row>
    <row r="318" spans="2:16" s="52" customFormat="1" ht="29.25" customHeight="1">
      <c r="B318" s="3" t="s">
        <v>94</v>
      </c>
      <c r="C318" s="25"/>
      <c r="D318" s="26" t="s">
        <v>75</v>
      </c>
      <c r="E318" s="26" t="s">
        <v>31</v>
      </c>
      <c r="F318" s="26" t="s">
        <v>285</v>
      </c>
      <c r="G318" s="26" t="s">
        <v>35</v>
      </c>
      <c r="H318" s="27">
        <f>H319</f>
        <v>1174</v>
      </c>
      <c r="I318" s="2"/>
      <c r="J318" s="101">
        <f>J319</f>
        <v>2924</v>
      </c>
      <c r="L318" s="101">
        <f>L319</f>
        <v>2924</v>
      </c>
      <c r="M318" s="56"/>
      <c r="N318" s="101">
        <f>N319</f>
        <v>2924</v>
      </c>
      <c r="P318" s="101">
        <f>P319</f>
        <v>0</v>
      </c>
    </row>
    <row r="319" spans="2:16" s="52" customFormat="1" ht="30" customHeight="1">
      <c r="B319" s="3" t="s">
        <v>103</v>
      </c>
      <c r="C319" s="25"/>
      <c r="D319" s="26" t="s">
        <v>75</v>
      </c>
      <c r="E319" s="26" t="s">
        <v>31</v>
      </c>
      <c r="F319" s="26" t="s">
        <v>285</v>
      </c>
      <c r="G319" s="26" t="s">
        <v>97</v>
      </c>
      <c r="H319" s="27">
        <f>H320+H321+H322</f>
        <v>1174</v>
      </c>
      <c r="I319" s="2"/>
      <c r="J319" s="101">
        <f>J320+J321+J322</f>
        <v>2924</v>
      </c>
      <c r="L319" s="101">
        <f>L320+L321+L322</f>
        <v>2924</v>
      </c>
      <c r="M319" s="56"/>
      <c r="N319" s="101">
        <f>N320+N321+N322</f>
        <v>2924</v>
      </c>
      <c r="P319" s="101">
        <f>P320+P321+P322</f>
        <v>0</v>
      </c>
    </row>
    <row r="320" spans="2:16" s="52" customFormat="1" ht="15.75" customHeight="1">
      <c r="B320" s="49" t="s">
        <v>107</v>
      </c>
      <c r="C320" s="77"/>
      <c r="D320" s="50" t="s">
        <v>75</v>
      </c>
      <c r="E320" s="50" t="s">
        <v>31</v>
      </c>
      <c r="F320" s="50" t="s">
        <v>285</v>
      </c>
      <c r="G320" s="50" t="s">
        <v>97</v>
      </c>
      <c r="H320" s="51">
        <v>874</v>
      </c>
      <c r="I320" s="2"/>
      <c r="J320" s="109">
        <v>874</v>
      </c>
      <c r="L320" s="110">
        <f>J320+K320</f>
        <v>874</v>
      </c>
      <c r="M320" s="56"/>
      <c r="N320" s="108">
        <f t="shared" ref="N320:N322" si="95">L320+M320</f>
        <v>874</v>
      </c>
    </row>
    <row r="321" spans="2:16" s="52" customFormat="1" ht="18.75" customHeight="1">
      <c r="B321" s="49" t="s">
        <v>5</v>
      </c>
      <c r="C321" s="77"/>
      <c r="D321" s="50" t="s">
        <v>75</v>
      </c>
      <c r="E321" s="50" t="s">
        <v>31</v>
      </c>
      <c r="F321" s="50" t="s">
        <v>285</v>
      </c>
      <c r="G321" s="50" t="s">
        <v>97</v>
      </c>
      <c r="H321" s="51">
        <v>300</v>
      </c>
      <c r="I321" s="92"/>
      <c r="J321" s="109">
        <v>300</v>
      </c>
      <c r="L321" s="110">
        <f>J321+K321</f>
        <v>300</v>
      </c>
      <c r="M321" s="56"/>
      <c r="N321" s="108">
        <f t="shared" si="95"/>
        <v>300</v>
      </c>
    </row>
    <row r="322" spans="2:16" s="52" customFormat="1" ht="15" customHeight="1">
      <c r="B322" s="78" t="s">
        <v>258</v>
      </c>
      <c r="C322" s="77"/>
      <c r="D322" s="50" t="s">
        <v>75</v>
      </c>
      <c r="E322" s="50" t="s">
        <v>31</v>
      </c>
      <c r="F322" s="50" t="s">
        <v>285</v>
      </c>
      <c r="G322" s="50" t="s">
        <v>97</v>
      </c>
      <c r="H322" s="51">
        <v>0</v>
      </c>
      <c r="I322" s="102">
        <v>1750</v>
      </c>
      <c r="J322" s="109">
        <f>I322+H322</f>
        <v>1750</v>
      </c>
      <c r="L322" s="110">
        <f>J322+K322</f>
        <v>1750</v>
      </c>
      <c r="M322" s="56"/>
      <c r="N322" s="108">
        <f t="shared" si="95"/>
        <v>1750</v>
      </c>
    </row>
    <row r="323" spans="2:16" s="52" customFormat="1" ht="31.5">
      <c r="B323" s="34" t="s">
        <v>286</v>
      </c>
      <c r="C323" s="22" t="s">
        <v>11</v>
      </c>
      <c r="D323" s="23"/>
      <c r="E323" s="23"/>
      <c r="F323" s="23"/>
      <c r="G323" s="23"/>
      <c r="H323" s="24">
        <f>H327+H335+H339+H343</f>
        <v>32848.399999999994</v>
      </c>
      <c r="I323" s="2"/>
      <c r="J323" s="105">
        <f>J327+J335+J339+J343+J324</f>
        <v>33155.399999999994</v>
      </c>
      <c r="L323" s="105">
        <f>L327+L335+L339+L343+L324</f>
        <v>33155.399999999994</v>
      </c>
      <c r="M323" s="56"/>
      <c r="N323" s="105">
        <f>N327+N335+N339+N343+N324</f>
        <v>32728.399999999998</v>
      </c>
      <c r="P323" s="105">
        <f>P327+P335+P339+P343+P324</f>
        <v>0</v>
      </c>
    </row>
    <row r="324" spans="2:16" s="52" customFormat="1">
      <c r="B324" s="4" t="s">
        <v>74</v>
      </c>
      <c r="C324" s="28"/>
      <c r="D324" s="26" t="s">
        <v>45</v>
      </c>
      <c r="E324" s="26"/>
      <c r="F324" s="26"/>
      <c r="G324" s="26"/>
      <c r="H324" s="24"/>
      <c r="I324" s="2"/>
      <c r="J324" s="110">
        <f>J325</f>
        <v>2507</v>
      </c>
      <c r="L324" s="110">
        <f>L325</f>
        <v>2507</v>
      </c>
      <c r="M324" s="56"/>
      <c r="N324" s="110">
        <f>N325</f>
        <v>2507</v>
      </c>
      <c r="P324" s="110">
        <f>P325</f>
        <v>0</v>
      </c>
    </row>
    <row r="325" spans="2:16" s="52" customFormat="1">
      <c r="B325" s="4" t="s">
        <v>392</v>
      </c>
      <c r="C325" s="28"/>
      <c r="D325" s="26" t="s">
        <v>45</v>
      </c>
      <c r="E325" s="26" t="s">
        <v>33</v>
      </c>
      <c r="F325" s="26"/>
      <c r="G325" s="26"/>
      <c r="H325" s="24"/>
      <c r="I325" s="2"/>
      <c r="J325" s="110">
        <f>J326</f>
        <v>2507</v>
      </c>
      <c r="L325" s="110">
        <f>L326</f>
        <v>2507</v>
      </c>
      <c r="M325" s="56"/>
      <c r="N325" s="110">
        <f>N326</f>
        <v>2507</v>
      </c>
      <c r="P325" s="110">
        <f>P326</f>
        <v>0</v>
      </c>
    </row>
    <row r="326" spans="2:16" s="52" customFormat="1" ht="45.75" customHeight="1">
      <c r="B326" s="49" t="s">
        <v>393</v>
      </c>
      <c r="C326" s="77"/>
      <c r="D326" s="50" t="s">
        <v>45</v>
      </c>
      <c r="E326" s="50" t="s">
        <v>33</v>
      </c>
      <c r="F326" s="50" t="s">
        <v>394</v>
      </c>
      <c r="G326" s="50" t="s">
        <v>84</v>
      </c>
      <c r="H326" s="24"/>
      <c r="I326" s="2">
        <v>2507</v>
      </c>
      <c r="J326" s="110">
        <f>I326+H326</f>
        <v>2507</v>
      </c>
      <c r="L326" s="110">
        <f>J326+K326</f>
        <v>2507</v>
      </c>
      <c r="M326" s="56"/>
      <c r="N326" s="108">
        <f t="shared" ref="N326" si="96">L326+M326</f>
        <v>2507</v>
      </c>
    </row>
    <row r="327" spans="2:16" s="52" customFormat="1">
      <c r="B327" s="4" t="s">
        <v>161</v>
      </c>
      <c r="C327" s="25"/>
      <c r="D327" s="26" t="s">
        <v>99</v>
      </c>
      <c r="E327" s="26" t="s">
        <v>33</v>
      </c>
      <c r="F327" s="26"/>
      <c r="G327" s="26"/>
      <c r="H327" s="27">
        <f>H328</f>
        <v>30607.199999999997</v>
      </c>
      <c r="I327" s="2"/>
      <c r="J327" s="101">
        <f>J328</f>
        <v>28407.199999999997</v>
      </c>
      <c r="L327" s="101">
        <f>L328</f>
        <v>28407.199999999997</v>
      </c>
      <c r="M327" s="56"/>
      <c r="N327" s="101">
        <f>N328</f>
        <v>27980.199999999997</v>
      </c>
      <c r="P327" s="101">
        <f>P328</f>
        <v>0</v>
      </c>
    </row>
    <row r="328" spans="2:16" s="52" customFormat="1" ht="31.5">
      <c r="B328" s="3" t="s">
        <v>287</v>
      </c>
      <c r="C328" s="25"/>
      <c r="D328" s="26" t="s">
        <v>99</v>
      </c>
      <c r="E328" s="26" t="s">
        <v>33</v>
      </c>
      <c r="F328" s="26" t="s">
        <v>288</v>
      </c>
      <c r="G328" s="26" t="s">
        <v>35</v>
      </c>
      <c r="H328" s="27">
        <f>H329</f>
        <v>30607.199999999997</v>
      </c>
      <c r="I328" s="2"/>
      <c r="J328" s="101">
        <f>J329</f>
        <v>28407.199999999997</v>
      </c>
      <c r="L328" s="101">
        <f>L329</f>
        <v>28407.199999999997</v>
      </c>
      <c r="M328" s="56"/>
      <c r="N328" s="101">
        <f>N329</f>
        <v>27980.199999999997</v>
      </c>
      <c r="P328" s="101">
        <f>P329</f>
        <v>0</v>
      </c>
    </row>
    <row r="329" spans="2:16" s="52" customFormat="1" ht="31.5">
      <c r="B329" s="3" t="s">
        <v>94</v>
      </c>
      <c r="C329" s="25"/>
      <c r="D329" s="26" t="s">
        <v>99</v>
      </c>
      <c r="E329" s="26" t="s">
        <v>33</v>
      </c>
      <c r="F329" s="26" t="s">
        <v>289</v>
      </c>
      <c r="G329" s="26" t="s">
        <v>35</v>
      </c>
      <c r="H329" s="27">
        <f>H330+H331+H333</f>
        <v>30607.199999999997</v>
      </c>
      <c r="I329" s="2"/>
      <c r="J329" s="101">
        <f>J330+J331+J333</f>
        <v>28407.199999999997</v>
      </c>
      <c r="L329" s="101">
        <f>L330+L331+L333</f>
        <v>28407.199999999997</v>
      </c>
      <c r="M329" s="56"/>
      <c r="N329" s="101">
        <f>N330+N331+N333</f>
        <v>27980.199999999997</v>
      </c>
      <c r="P329" s="101">
        <f>P330+P331+P333</f>
        <v>0</v>
      </c>
    </row>
    <row r="330" spans="2:16" s="52" customFormat="1" ht="31.5">
      <c r="B330" s="3" t="s">
        <v>103</v>
      </c>
      <c r="C330" s="25"/>
      <c r="D330" s="26" t="s">
        <v>99</v>
      </c>
      <c r="E330" s="26" t="s">
        <v>33</v>
      </c>
      <c r="F330" s="26" t="s">
        <v>289</v>
      </c>
      <c r="G330" s="26" t="s">
        <v>97</v>
      </c>
      <c r="H330" s="27">
        <f>4792.3+3054.1</f>
        <v>7846.4</v>
      </c>
      <c r="I330" s="2">
        <v>-2200</v>
      </c>
      <c r="J330" s="101">
        <f>H330+I330</f>
        <v>5646.4</v>
      </c>
      <c r="L330" s="110">
        <f>J330+K330</f>
        <v>5646.4</v>
      </c>
      <c r="M330" s="56">
        <f>-427</f>
        <v>-427</v>
      </c>
      <c r="N330" s="108">
        <f t="shared" ref="N330:N332" si="97">L330+M330</f>
        <v>5219.3999999999996</v>
      </c>
    </row>
    <row r="331" spans="2:16" s="52" customFormat="1" ht="108.75" customHeight="1">
      <c r="B331" s="3" t="s">
        <v>290</v>
      </c>
      <c r="C331" s="25"/>
      <c r="D331" s="26" t="s">
        <v>99</v>
      </c>
      <c r="E331" s="26" t="s">
        <v>33</v>
      </c>
      <c r="F331" s="26" t="s">
        <v>291</v>
      </c>
      <c r="G331" s="26" t="s">
        <v>35</v>
      </c>
      <c r="H331" s="27">
        <f>H332</f>
        <v>22760.799999999999</v>
      </c>
      <c r="I331" s="2"/>
      <c r="J331" s="101">
        <f>J332</f>
        <v>22760.799999999999</v>
      </c>
      <c r="L331" s="101">
        <f>L332</f>
        <v>22760.799999999999</v>
      </c>
      <c r="M331" s="56"/>
      <c r="N331" s="101">
        <f>N332</f>
        <v>22760.799999999999</v>
      </c>
      <c r="P331" s="101">
        <f>P332</f>
        <v>0</v>
      </c>
    </row>
    <row r="332" spans="2:16" s="52" customFormat="1" ht="31.5">
      <c r="B332" s="3" t="s">
        <v>103</v>
      </c>
      <c r="C332" s="25"/>
      <c r="D332" s="26" t="s">
        <v>99</v>
      </c>
      <c r="E332" s="26" t="s">
        <v>33</v>
      </c>
      <c r="F332" s="26" t="s">
        <v>291</v>
      </c>
      <c r="G332" s="26" t="s">
        <v>97</v>
      </c>
      <c r="H332" s="27">
        <v>22760.799999999999</v>
      </c>
      <c r="I332" s="2"/>
      <c r="J332" s="101">
        <v>22760.799999999999</v>
      </c>
      <c r="L332" s="110">
        <f>J332+K332</f>
        <v>22760.799999999999</v>
      </c>
      <c r="M332" s="56"/>
      <c r="N332" s="108">
        <f t="shared" si="97"/>
        <v>22760.799999999999</v>
      </c>
    </row>
    <row r="333" spans="2:16" s="52" customFormat="1" ht="63" hidden="1">
      <c r="B333" s="3" t="s">
        <v>292</v>
      </c>
      <c r="C333" s="25"/>
      <c r="D333" s="26" t="s">
        <v>99</v>
      </c>
      <c r="E333" s="26" t="s">
        <v>33</v>
      </c>
      <c r="F333" s="26" t="s">
        <v>293</v>
      </c>
      <c r="G333" s="26" t="s">
        <v>35</v>
      </c>
      <c r="H333" s="27">
        <f>H334</f>
        <v>0</v>
      </c>
      <c r="I333" s="2"/>
      <c r="J333" s="101">
        <f>J334</f>
        <v>0</v>
      </c>
      <c r="L333" s="101">
        <f>L334</f>
        <v>0</v>
      </c>
      <c r="M333" s="56"/>
      <c r="N333" s="2"/>
    </row>
    <row r="334" spans="2:16" s="52" customFormat="1" ht="31.5" hidden="1">
      <c r="B334" s="3" t="s">
        <v>103</v>
      </c>
      <c r="C334" s="25"/>
      <c r="D334" s="26" t="s">
        <v>99</v>
      </c>
      <c r="E334" s="26" t="s">
        <v>33</v>
      </c>
      <c r="F334" s="26" t="s">
        <v>293</v>
      </c>
      <c r="G334" s="26" t="s">
        <v>97</v>
      </c>
      <c r="H334" s="27"/>
      <c r="I334" s="2"/>
      <c r="J334" s="101"/>
      <c r="L334" s="101"/>
      <c r="M334" s="56"/>
      <c r="N334" s="2"/>
    </row>
    <row r="335" spans="2:16" s="52" customFormat="1" ht="33.75" customHeight="1">
      <c r="B335" s="3" t="s">
        <v>149</v>
      </c>
      <c r="C335" s="25"/>
      <c r="D335" s="26" t="s">
        <v>99</v>
      </c>
      <c r="E335" s="26" t="s">
        <v>80</v>
      </c>
      <c r="F335" s="26"/>
      <c r="G335" s="26"/>
      <c r="H335" s="27">
        <f>H336</f>
        <v>21.2</v>
      </c>
      <c r="I335" s="2"/>
      <c r="J335" s="101">
        <f>J336</f>
        <v>21.2</v>
      </c>
      <c r="L335" s="101">
        <f>L336</f>
        <v>21.2</v>
      </c>
      <c r="M335" s="56"/>
      <c r="N335" s="101">
        <f>N336</f>
        <v>21.2</v>
      </c>
      <c r="P335" s="101">
        <f>P336</f>
        <v>0</v>
      </c>
    </row>
    <row r="336" spans="2:16" s="52" customFormat="1" ht="31.5">
      <c r="B336" s="3" t="s">
        <v>297</v>
      </c>
      <c r="C336" s="25"/>
      <c r="D336" s="26" t="s">
        <v>99</v>
      </c>
      <c r="E336" s="26" t="s">
        <v>80</v>
      </c>
      <c r="F336" s="26" t="s">
        <v>298</v>
      </c>
      <c r="G336" s="26" t="s">
        <v>35</v>
      </c>
      <c r="H336" s="27">
        <f>H337</f>
        <v>21.2</v>
      </c>
      <c r="I336" s="2"/>
      <c r="J336" s="101">
        <f>J337</f>
        <v>21.2</v>
      </c>
      <c r="L336" s="101">
        <f>L337</f>
        <v>21.2</v>
      </c>
      <c r="M336" s="56"/>
      <c r="N336" s="101">
        <f>N337</f>
        <v>21.2</v>
      </c>
      <c r="P336" s="101">
        <f>P337</f>
        <v>0</v>
      </c>
    </row>
    <row r="337" spans="2:16" s="52" customFormat="1" ht="31.5">
      <c r="B337" s="3" t="s">
        <v>150</v>
      </c>
      <c r="C337" s="25"/>
      <c r="D337" s="26" t="s">
        <v>99</v>
      </c>
      <c r="E337" s="26" t="s">
        <v>80</v>
      </c>
      <c r="F337" s="26" t="s">
        <v>151</v>
      </c>
      <c r="G337" s="26" t="s">
        <v>35</v>
      </c>
      <c r="H337" s="27">
        <f>H338</f>
        <v>21.2</v>
      </c>
      <c r="I337" s="2"/>
      <c r="J337" s="101">
        <f>J338</f>
        <v>21.2</v>
      </c>
      <c r="L337" s="101">
        <f>L338</f>
        <v>21.2</v>
      </c>
      <c r="M337" s="56"/>
      <c r="N337" s="101">
        <f>N338</f>
        <v>21.2</v>
      </c>
      <c r="P337" s="101">
        <f>P338</f>
        <v>0</v>
      </c>
    </row>
    <row r="338" spans="2:16" s="52" customFormat="1" ht="31.5">
      <c r="B338" s="3" t="s">
        <v>152</v>
      </c>
      <c r="C338" s="25"/>
      <c r="D338" s="26" t="s">
        <v>99</v>
      </c>
      <c r="E338" s="26" t="s">
        <v>80</v>
      </c>
      <c r="F338" s="26" t="s">
        <v>151</v>
      </c>
      <c r="G338" s="26" t="s">
        <v>153</v>
      </c>
      <c r="H338" s="27">
        <v>21.2</v>
      </c>
      <c r="I338" s="2"/>
      <c r="J338" s="101">
        <v>21.2</v>
      </c>
      <c r="L338" s="110">
        <f>J338+K338</f>
        <v>21.2</v>
      </c>
      <c r="M338" s="56"/>
      <c r="N338" s="108">
        <f t="shared" ref="N338" si="98">L338+M338</f>
        <v>21.2</v>
      </c>
    </row>
    <row r="339" spans="2:16" s="52" customFormat="1">
      <c r="B339" s="4" t="s">
        <v>104</v>
      </c>
      <c r="C339" s="25"/>
      <c r="D339" s="26" t="s">
        <v>99</v>
      </c>
      <c r="E339" s="26" t="s">
        <v>99</v>
      </c>
      <c r="F339" s="26"/>
      <c r="G339" s="26"/>
      <c r="H339" s="27">
        <f>H340</f>
        <v>400</v>
      </c>
      <c r="I339" s="2"/>
      <c r="J339" s="101">
        <f>J340</f>
        <v>400</v>
      </c>
      <c r="L339" s="101">
        <f>L340</f>
        <v>400</v>
      </c>
      <c r="M339" s="56"/>
      <c r="N339" s="101">
        <f>N340</f>
        <v>400</v>
      </c>
      <c r="P339" s="101">
        <f>P340</f>
        <v>0</v>
      </c>
    </row>
    <row r="340" spans="2:16" s="52" customFormat="1" ht="31.5">
      <c r="B340" s="3" t="s">
        <v>168</v>
      </c>
      <c r="C340" s="25"/>
      <c r="D340" s="26" t="s">
        <v>99</v>
      </c>
      <c r="E340" s="26" t="s">
        <v>99</v>
      </c>
      <c r="F340" s="26" t="s">
        <v>299</v>
      </c>
      <c r="G340" s="26" t="s">
        <v>35</v>
      </c>
      <c r="H340" s="27">
        <f>H341</f>
        <v>400</v>
      </c>
      <c r="I340" s="2"/>
      <c r="J340" s="101">
        <f>J341</f>
        <v>400</v>
      </c>
      <c r="L340" s="101">
        <f>L341</f>
        <v>400</v>
      </c>
      <c r="M340" s="56"/>
      <c r="N340" s="101">
        <f>N341</f>
        <v>400</v>
      </c>
      <c r="P340" s="101">
        <f>P341</f>
        <v>0</v>
      </c>
    </row>
    <row r="341" spans="2:16" s="52" customFormat="1">
      <c r="B341" s="4" t="s">
        <v>170</v>
      </c>
      <c r="C341" s="25"/>
      <c r="D341" s="26" t="s">
        <v>99</v>
      </c>
      <c r="E341" s="26" t="s">
        <v>99</v>
      </c>
      <c r="F341" s="26" t="s">
        <v>171</v>
      </c>
      <c r="G341" s="26" t="s">
        <v>35</v>
      </c>
      <c r="H341" s="27">
        <f>H342</f>
        <v>400</v>
      </c>
      <c r="I341" s="2"/>
      <c r="J341" s="101">
        <f>J342</f>
        <v>400</v>
      </c>
      <c r="L341" s="101">
        <f>L342</f>
        <v>400</v>
      </c>
      <c r="M341" s="56"/>
      <c r="N341" s="101">
        <f>N342</f>
        <v>400</v>
      </c>
      <c r="P341" s="101">
        <f>P342</f>
        <v>0</v>
      </c>
    </row>
    <row r="342" spans="2:16" s="52" customFormat="1" ht="31.5">
      <c r="B342" s="3" t="s">
        <v>36</v>
      </c>
      <c r="C342" s="25"/>
      <c r="D342" s="26" t="s">
        <v>99</v>
      </c>
      <c r="E342" s="26" t="s">
        <v>99</v>
      </c>
      <c r="F342" s="26" t="s">
        <v>171</v>
      </c>
      <c r="G342" s="26" t="s">
        <v>37</v>
      </c>
      <c r="H342" s="27">
        <v>400</v>
      </c>
      <c r="I342" s="2"/>
      <c r="J342" s="101">
        <v>400</v>
      </c>
      <c r="L342" s="110">
        <f>J342+K342</f>
        <v>400</v>
      </c>
      <c r="M342" s="56"/>
      <c r="N342" s="108">
        <f t="shared" ref="N342" si="99">L342+M342</f>
        <v>400</v>
      </c>
    </row>
    <row r="343" spans="2:16" s="52" customFormat="1">
      <c r="B343" s="4" t="s">
        <v>108</v>
      </c>
      <c r="C343" s="25"/>
      <c r="D343" s="26" t="s">
        <v>99</v>
      </c>
      <c r="E343" s="26" t="s">
        <v>109</v>
      </c>
      <c r="F343" s="26"/>
      <c r="G343" s="26"/>
      <c r="H343" s="27">
        <f>H344</f>
        <v>1820</v>
      </c>
      <c r="I343" s="2"/>
      <c r="J343" s="101">
        <f>J344</f>
        <v>1820</v>
      </c>
      <c r="L343" s="101">
        <f>L344</f>
        <v>1820</v>
      </c>
      <c r="M343" s="56"/>
      <c r="N343" s="101">
        <f>N344</f>
        <v>1820</v>
      </c>
      <c r="P343" s="101">
        <f>P344</f>
        <v>0</v>
      </c>
    </row>
    <row r="344" spans="2:16" s="52" customFormat="1" ht="31.5">
      <c r="B344" s="3" t="s">
        <v>300</v>
      </c>
      <c r="C344" s="25"/>
      <c r="D344" s="26" t="s">
        <v>99</v>
      </c>
      <c r="E344" s="26" t="s">
        <v>109</v>
      </c>
      <c r="F344" s="26" t="s">
        <v>301</v>
      </c>
      <c r="G344" s="26" t="s">
        <v>35</v>
      </c>
      <c r="H344" s="27">
        <f>H345</f>
        <v>1820</v>
      </c>
      <c r="I344" s="2"/>
      <c r="J344" s="101">
        <f>J345</f>
        <v>1820</v>
      </c>
      <c r="L344" s="101">
        <f>L345</f>
        <v>1820</v>
      </c>
      <c r="M344" s="56"/>
      <c r="N344" s="101">
        <f>N345</f>
        <v>1820</v>
      </c>
      <c r="P344" s="101">
        <f>P345</f>
        <v>0</v>
      </c>
    </row>
    <row r="345" spans="2:16" s="52" customFormat="1" ht="31.5">
      <c r="B345" s="3" t="s">
        <v>94</v>
      </c>
      <c r="C345" s="25"/>
      <c r="D345" s="26" t="s">
        <v>99</v>
      </c>
      <c r="E345" s="26" t="s">
        <v>109</v>
      </c>
      <c r="F345" s="26" t="s">
        <v>302</v>
      </c>
      <c r="G345" s="26" t="s">
        <v>35</v>
      </c>
      <c r="H345" s="27">
        <f>H346</f>
        <v>1820</v>
      </c>
      <c r="I345" s="2"/>
      <c r="J345" s="101">
        <f>J346</f>
        <v>1820</v>
      </c>
      <c r="L345" s="101">
        <f>L346</f>
        <v>1820</v>
      </c>
      <c r="M345" s="56"/>
      <c r="N345" s="101">
        <f>N346</f>
        <v>1820</v>
      </c>
      <c r="P345" s="101">
        <f>P346</f>
        <v>0</v>
      </c>
    </row>
    <row r="346" spans="2:16" s="52" customFormat="1" ht="31.5">
      <c r="B346" s="3" t="s">
        <v>103</v>
      </c>
      <c r="C346" s="25"/>
      <c r="D346" s="26" t="s">
        <v>99</v>
      </c>
      <c r="E346" s="26" t="s">
        <v>109</v>
      </c>
      <c r="F346" s="26" t="s">
        <v>302</v>
      </c>
      <c r="G346" s="26" t="s">
        <v>97</v>
      </c>
      <c r="H346" s="27">
        <v>1820</v>
      </c>
      <c r="I346" s="2"/>
      <c r="J346" s="101">
        <v>1820</v>
      </c>
      <c r="L346" s="110">
        <f>J346+K346</f>
        <v>1820</v>
      </c>
      <c r="M346" s="56"/>
      <c r="N346" s="108">
        <f t="shared" ref="N346" si="100">L346+M346</f>
        <v>1820</v>
      </c>
    </row>
    <row r="347" spans="2:16" s="52" customFormat="1" ht="31.5">
      <c r="B347" s="34" t="s">
        <v>303</v>
      </c>
      <c r="C347" s="22" t="s">
        <v>12</v>
      </c>
      <c r="D347" s="37" t="s">
        <v>99</v>
      </c>
      <c r="E347" s="37"/>
      <c r="F347" s="37"/>
      <c r="G347" s="37"/>
      <c r="H347" s="24">
        <f>H351+H368+H372</f>
        <v>11500.9</v>
      </c>
      <c r="I347" s="2"/>
      <c r="J347" s="105">
        <f>J351+J368+J372+J348</f>
        <v>12780.9</v>
      </c>
      <c r="L347" s="105">
        <f>L351+L368+L372+L348</f>
        <v>12780.9</v>
      </c>
      <c r="M347" s="56"/>
      <c r="N347" s="105">
        <f>N351+N368+N372+N348</f>
        <v>13207.9</v>
      </c>
      <c r="P347" s="105">
        <f>P351+P368+P372+P348</f>
        <v>0</v>
      </c>
    </row>
    <row r="348" spans="2:16" s="52" customFormat="1">
      <c r="B348" s="4" t="s">
        <v>74</v>
      </c>
      <c r="C348" s="28"/>
      <c r="D348" s="26" t="s">
        <v>45</v>
      </c>
      <c r="E348" s="26"/>
      <c r="F348" s="26"/>
      <c r="G348" s="26"/>
      <c r="H348" s="24"/>
      <c r="I348" s="2"/>
      <c r="J348" s="110">
        <f>J349</f>
        <v>1280</v>
      </c>
      <c r="L348" s="110">
        <f>L349</f>
        <v>1280</v>
      </c>
      <c r="M348" s="56"/>
      <c r="N348" s="110">
        <f>N349</f>
        <v>1280</v>
      </c>
      <c r="P348" s="110">
        <f>P349</f>
        <v>0</v>
      </c>
    </row>
    <row r="349" spans="2:16" s="52" customFormat="1">
      <c r="B349" s="4" t="s">
        <v>392</v>
      </c>
      <c r="C349" s="28"/>
      <c r="D349" s="26" t="s">
        <v>45</v>
      </c>
      <c r="E349" s="26" t="s">
        <v>33</v>
      </c>
      <c r="F349" s="26"/>
      <c r="G349" s="26"/>
      <c r="H349" s="24"/>
      <c r="I349" s="2"/>
      <c r="J349" s="110">
        <f>J350</f>
        <v>1280</v>
      </c>
      <c r="L349" s="110">
        <f>L350</f>
        <v>1280</v>
      </c>
      <c r="M349" s="56"/>
      <c r="N349" s="110">
        <f>N350</f>
        <v>1280</v>
      </c>
      <c r="P349" s="110">
        <f>P350</f>
        <v>0</v>
      </c>
    </row>
    <row r="350" spans="2:16" s="52" customFormat="1" ht="45" customHeight="1">
      <c r="B350" s="49" t="s">
        <v>393</v>
      </c>
      <c r="C350" s="77"/>
      <c r="D350" s="50" t="s">
        <v>45</v>
      </c>
      <c r="E350" s="50" t="s">
        <v>33</v>
      </c>
      <c r="F350" s="50" t="s">
        <v>394</v>
      </c>
      <c r="G350" s="50" t="s">
        <v>84</v>
      </c>
      <c r="H350" s="24"/>
      <c r="I350" s="2">
        <v>1280</v>
      </c>
      <c r="J350" s="110">
        <f>I350+H350</f>
        <v>1280</v>
      </c>
      <c r="L350" s="110">
        <f>J350+K350</f>
        <v>1280</v>
      </c>
      <c r="M350" s="56"/>
      <c r="N350" s="108">
        <f t="shared" ref="N350" si="101">L350+M350</f>
        <v>1280</v>
      </c>
    </row>
    <row r="351" spans="2:16" s="52" customFormat="1">
      <c r="B351" s="4" t="s">
        <v>161</v>
      </c>
      <c r="C351" s="25"/>
      <c r="D351" s="26" t="s">
        <v>99</v>
      </c>
      <c r="E351" s="26" t="s">
        <v>33</v>
      </c>
      <c r="F351" s="26"/>
      <c r="G351" s="26"/>
      <c r="H351" s="27">
        <f>H352+H359</f>
        <v>11337.9</v>
      </c>
      <c r="I351" s="2"/>
      <c r="J351" s="101">
        <f>J352+J359</f>
        <v>11337.9</v>
      </c>
      <c r="L351" s="101">
        <f>L352+L359</f>
        <v>11337.9</v>
      </c>
      <c r="M351" s="56"/>
      <c r="N351" s="101">
        <f>N352+N359</f>
        <v>11764.9</v>
      </c>
      <c r="P351" s="101">
        <f>P352+P359</f>
        <v>0</v>
      </c>
    </row>
    <row r="352" spans="2:16" s="52" customFormat="1" ht="31.5">
      <c r="B352" s="3" t="s">
        <v>287</v>
      </c>
      <c r="C352" s="25"/>
      <c r="D352" s="26" t="s">
        <v>99</v>
      </c>
      <c r="E352" s="26" t="s">
        <v>33</v>
      </c>
      <c r="F352" s="26" t="s">
        <v>288</v>
      </c>
      <c r="G352" s="26" t="s">
        <v>35</v>
      </c>
      <c r="H352" s="27">
        <f>H353</f>
        <v>11337.9</v>
      </c>
      <c r="I352" s="2"/>
      <c r="J352" s="101">
        <f>J353</f>
        <v>11337.9</v>
      </c>
      <c r="L352" s="101">
        <f>L353</f>
        <v>11337.9</v>
      </c>
      <c r="M352" s="56"/>
      <c r="N352" s="101">
        <f>N353</f>
        <v>11764.9</v>
      </c>
      <c r="P352" s="101">
        <f>P353</f>
        <v>0</v>
      </c>
    </row>
    <row r="353" spans="2:16" s="52" customFormat="1" ht="31.5">
      <c r="B353" s="3" t="s">
        <v>94</v>
      </c>
      <c r="C353" s="25"/>
      <c r="D353" s="26" t="s">
        <v>99</v>
      </c>
      <c r="E353" s="26" t="s">
        <v>33</v>
      </c>
      <c r="F353" s="26" t="s">
        <v>289</v>
      </c>
      <c r="G353" s="26" t="s">
        <v>35</v>
      </c>
      <c r="H353" s="27">
        <f>H354+H355+H357</f>
        <v>11337.9</v>
      </c>
      <c r="I353" s="2"/>
      <c r="J353" s="101">
        <f>J354+J355+J357</f>
        <v>11337.9</v>
      </c>
      <c r="L353" s="101">
        <f>L354+L355+L357</f>
        <v>11337.9</v>
      </c>
      <c r="M353" s="56"/>
      <c r="N353" s="101">
        <f>N354+N355+N357</f>
        <v>11764.9</v>
      </c>
      <c r="P353" s="101">
        <f>P354+P355+P357</f>
        <v>0</v>
      </c>
    </row>
    <row r="354" spans="2:16" s="52" customFormat="1" ht="31.5">
      <c r="B354" s="3" t="s">
        <v>103</v>
      </c>
      <c r="C354" s="25"/>
      <c r="D354" s="26" t="s">
        <v>99</v>
      </c>
      <c r="E354" s="26" t="s">
        <v>33</v>
      </c>
      <c r="F354" s="26" t="s">
        <v>289</v>
      </c>
      <c r="G354" s="26" t="s">
        <v>97</v>
      </c>
      <c r="H354" s="27">
        <v>2397.9</v>
      </c>
      <c r="I354" s="2"/>
      <c r="J354" s="101">
        <v>2397.9</v>
      </c>
      <c r="L354" s="110">
        <f>J354+K354</f>
        <v>2397.9</v>
      </c>
      <c r="M354" s="56">
        <f>427</f>
        <v>427</v>
      </c>
      <c r="N354" s="108">
        <f t="shared" ref="N354:N356" si="102">L354+M354</f>
        <v>2824.9</v>
      </c>
    </row>
    <row r="355" spans="2:16" s="52" customFormat="1" ht="105" customHeight="1">
      <c r="B355" s="3" t="s">
        <v>290</v>
      </c>
      <c r="C355" s="25"/>
      <c r="D355" s="26" t="s">
        <v>99</v>
      </c>
      <c r="E355" s="26" t="s">
        <v>33</v>
      </c>
      <c r="F355" s="26" t="s">
        <v>291</v>
      </c>
      <c r="G355" s="26" t="s">
        <v>35</v>
      </c>
      <c r="H355" s="27">
        <f>H356</f>
        <v>8940</v>
      </c>
      <c r="I355" s="2"/>
      <c r="J355" s="101">
        <f>J356</f>
        <v>8940</v>
      </c>
      <c r="L355" s="101">
        <f>L356</f>
        <v>8940</v>
      </c>
      <c r="M355" s="56"/>
      <c r="N355" s="101">
        <f>N356</f>
        <v>8940</v>
      </c>
      <c r="P355" s="101">
        <f>P356</f>
        <v>0</v>
      </c>
    </row>
    <row r="356" spans="2:16" s="52" customFormat="1" ht="31.5">
      <c r="B356" s="3" t="s">
        <v>103</v>
      </c>
      <c r="C356" s="25"/>
      <c r="D356" s="26" t="s">
        <v>99</v>
      </c>
      <c r="E356" s="26" t="s">
        <v>33</v>
      </c>
      <c r="F356" s="26" t="s">
        <v>291</v>
      </c>
      <c r="G356" s="26" t="s">
        <v>97</v>
      </c>
      <c r="H356" s="27">
        <v>8940</v>
      </c>
      <c r="I356" s="2"/>
      <c r="J356" s="101">
        <v>8940</v>
      </c>
      <c r="L356" s="110">
        <f>J356+K356</f>
        <v>8940</v>
      </c>
      <c r="M356" s="56"/>
      <c r="N356" s="108">
        <f t="shared" si="102"/>
        <v>8940</v>
      </c>
    </row>
    <row r="357" spans="2:16" s="52" customFormat="1" ht="63" hidden="1">
      <c r="B357" s="3" t="s">
        <v>292</v>
      </c>
      <c r="C357" s="25"/>
      <c r="D357" s="26" t="s">
        <v>99</v>
      </c>
      <c r="E357" s="26" t="s">
        <v>33</v>
      </c>
      <c r="F357" s="26" t="s">
        <v>293</v>
      </c>
      <c r="G357" s="26" t="s">
        <v>35</v>
      </c>
      <c r="H357" s="27">
        <f>H358</f>
        <v>0</v>
      </c>
      <c r="I357" s="2"/>
      <c r="J357" s="101">
        <f>J358</f>
        <v>0</v>
      </c>
      <c r="L357" s="101">
        <f>L358</f>
        <v>0</v>
      </c>
      <c r="M357" s="56"/>
      <c r="N357" s="2"/>
    </row>
    <row r="358" spans="2:16" s="52" customFormat="1" ht="31.5" hidden="1">
      <c r="B358" s="3" t="s">
        <v>103</v>
      </c>
      <c r="C358" s="25"/>
      <c r="D358" s="26" t="s">
        <v>99</v>
      </c>
      <c r="E358" s="26" t="s">
        <v>33</v>
      </c>
      <c r="F358" s="26" t="s">
        <v>293</v>
      </c>
      <c r="G358" s="26" t="s">
        <v>97</v>
      </c>
      <c r="H358" s="27"/>
      <c r="I358" s="2"/>
      <c r="J358" s="101"/>
      <c r="L358" s="101"/>
      <c r="M358" s="56"/>
      <c r="N358" s="2"/>
    </row>
    <row r="359" spans="2:16" s="52" customFormat="1" ht="31.5" hidden="1">
      <c r="B359" s="3" t="s">
        <v>157</v>
      </c>
      <c r="C359" s="25"/>
      <c r="D359" s="26" t="s">
        <v>99</v>
      </c>
      <c r="E359" s="26" t="s">
        <v>33</v>
      </c>
      <c r="F359" s="26" t="s">
        <v>205</v>
      </c>
      <c r="G359" s="26" t="s">
        <v>35</v>
      </c>
      <c r="H359" s="27">
        <f>H360+H363</f>
        <v>0</v>
      </c>
      <c r="I359" s="2"/>
      <c r="J359" s="101">
        <f>J360+J363</f>
        <v>0</v>
      </c>
      <c r="L359" s="101">
        <f>L360+L363</f>
        <v>0</v>
      </c>
      <c r="M359" s="56"/>
      <c r="N359" s="2"/>
    </row>
    <row r="360" spans="2:16" s="52" customFormat="1" ht="47.25" hidden="1">
      <c r="B360" s="3" t="s">
        <v>294</v>
      </c>
      <c r="C360" s="25"/>
      <c r="D360" s="26" t="s">
        <v>99</v>
      </c>
      <c r="E360" s="26" t="s">
        <v>33</v>
      </c>
      <c r="F360" s="26" t="s">
        <v>295</v>
      </c>
      <c r="G360" s="26" t="s">
        <v>35</v>
      </c>
      <c r="H360" s="27">
        <f>H361</f>
        <v>0</v>
      </c>
      <c r="I360" s="2"/>
      <c r="J360" s="101">
        <f>J361</f>
        <v>0</v>
      </c>
      <c r="L360" s="101">
        <f>L361</f>
        <v>0</v>
      </c>
      <c r="M360" s="56"/>
      <c r="N360" s="2"/>
    </row>
    <row r="361" spans="2:16" s="52" customFormat="1" ht="31.5" hidden="1">
      <c r="B361" s="3" t="s">
        <v>103</v>
      </c>
      <c r="C361" s="25"/>
      <c r="D361" s="26" t="s">
        <v>99</v>
      </c>
      <c r="E361" s="26" t="s">
        <v>33</v>
      </c>
      <c r="F361" s="26" t="s">
        <v>295</v>
      </c>
      <c r="G361" s="26" t="s">
        <v>97</v>
      </c>
      <c r="H361" s="27"/>
      <c r="I361" s="2"/>
      <c r="J361" s="101"/>
      <c r="L361" s="101"/>
      <c r="M361" s="56"/>
      <c r="N361" s="2"/>
    </row>
    <row r="362" spans="2:16" s="52" customFormat="1" hidden="1">
      <c r="B362" s="3" t="s">
        <v>162</v>
      </c>
      <c r="C362" s="25"/>
      <c r="D362" s="26" t="s">
        <v>99</v>
      </c>
      <c r="E362" s="26" t="s">
        <v>33</v>
      </c>
      <c r="F362" s="26" t="s">
        <v>163</v>
      </c>
      <c r="G362" s="26" t="s">
        <v>55</v>
      </c>
      <c r="H362" s="27"/>
      <c r="I362" s="2"/>
      <c r="J362" s="101"/>
      <c r="L362" s="101"/>
      <c r="M362" s="56"/>
      <c r="N362" s="2"/>
    </row>
    <row r="363" spans="2:16" s="52" customFormat="1" hidden="1">
      <c r="B363" s="3" t="s">
        <v>304</v>
      </c>
      <c r="C363" s="25"/>
      <c r="D363" s="26" t="s">
        <v>99</v>
      </c>
      <c r="E363" s="26" t="s">
        <v>33</v>
      </c>
      <c r="F363" s="26" t="s">
        <v>305</v>
      </c>
      <c r="G363" s="26" t="s">
        <v>35</v>
      </c>
      <c r="H363" s="27">
        <f>H364</f>
        <v>0</v>
      </c>
      <c r="I363" s="2"/>
      <c r="J363" s="101">
        <f>J364</f>
        <v>0</v>
      </c>
      <c r="L363" s="101">
        <f>L364</f>
        <v>0</v>
      </c>
      <c r="M363" s="56"/>
      <c r="N363" s="2"/>
    </row>
    <row r="364" spans="2:16" s="52" customFormat="1" ht="31.5" hidden="1">
      <c r="B364" s="3" t="s">
        <v>103</v>
      </c>
      <c r="C364" s="25"/>
      <c r="D364" s="26" t="s">
        <v>99</v>
      </c>
      <c r="E364" s="26" t="s">
        <v>33</v>
      </c>
      <c r="F364" s="26" t="s">
        <v>305</v>
      </c>
      <c r="G364" s="26" t="s">
        <v>97</v>
      </c>
      <c r="H364" s="27"/>
      <c r="I364" s="2"/>
      <c r="J364" s="101"/>
      <c r="L364" s="101"/>
      <c r="M364" s="56"/>
      <c r="N364" s="2"/>
    </row>
    <row r="365" spans="2:16" s="52" customFormat="1" ht="47.25" hidden="1">
      <c r="B365" s="3" t="s">
        <v>306</v>
      </c>
      <c r="C365" s="25"/>
      <c r="D365" s="26" t="s">
        <v>99</v>
      </c>
      <c r="E365" s="26" t="s">
        <v>33</v>
      </c>
      <c r="F365" s="26" t="s">
        <v>296</v>
      </c>
      <c r="G365" s="26" t="s">
        <v>97</v>
      </c>
      <c r="H365" s="27"/>
      <c r="I365" s="2"/>
      <c r="J365" s="101"/>
      <c r="L365" s="101"/>
      <c r="M365" s="56"/>
      <c r="N365" s="2"/>
    </row>
    <row r="366" spans="2:16" s="52" customFormat="1" hidden="1">
      <c r="B366" s="4" t="s">
        <v>82</v>
      </c>
      <c r="C366" s="25"/>
      <c r="D366" s="26" t="s">
        <v>99</v>
      </c>
      <c r="E366" s="26" t="s">
        <v>33</v>
      </c>
      <c r="F366" s="26" t="s">
        <v>259</v>
      </c>
      <c r="G366" s="26" t="s">
        <v>35</v>
      </c>
      <c r="H366" s="27"/>
      <c r="I366" s="2"/>
      <c r="J366" s="101"/>
      <c r="L366" s="101"/>
      <c r="M366" s="56"/>
      <c r="N366" s="2"/>
    </row>
    <row r="367" spans="2:16" s="52" customFormat="1" ht="31.5" hidden="1">
      <c r="B367" s="3" t="s">
        <v>260</v>
      </c>
      <c r="C367" s="25"/>
      <c r="D367" s="26" t="s">
        <v>99</v>
      </c>
      <c r="E367" s="26" t="s">
        <v>33</v>
      </c>
      <c r="F367" s="26" t="s">
        <v>261</v>
      </c>
      <c r="G367" s="26" t="s">
        <v>97</v>
      </c>
      <c r="H367" s="27"/>
      <c r="I367" s="2"/>
      <c r="J367" s="101"/>
      <c r="L367" s="101"/>
      <c r="M367" s="56"/>
      <c r="N367" s="2"/>
    </row>
    <row r="368" spans="2:16" s="52" customFormat="1" ht="28.5" customHeight="1">
      <c r="B368" s="3" t="s">
        <v>149</v>
      </c>
      <c r="C368" s="25"/>
      <c r="D368" s="26" t="s">
        <v>99</v>
      </c>
      <c r="E368" s="26" t="s">
        <v>80</v>
      </c>
      <c r="F368" s="26"/>
      <c r="G368" s="26"/>
      <c r="H368" s="27">
        <f>H369</f>
        <v>13</v>
      </c>
      <c r="I368" s="2"/>
      <c r="J368" s="101">
        <f>J369</f>
        <v>13</v>
      </c>
      <c r="L368" s="101">
        <f>L369</f>
        <v>13</v>
      </c>
      <c r="M368" s="56"/>
      <c r="N368" s="101">
        <f>N369</f>
        <v>13</v>
      </c>
      <c r="P368" s="101">
        <f>P369</f>
        <v>0</v>
      </c>
    </row>
    <row r="369" spans="2:16" s="52" customFormat="1" ht="31.5">
      <c r="B369" s="3" t="s">
        <v>297</v>
      </c>
      <c r="C369" s="25"/>
      <c r="D369" s="26" t="s">
        <v>99</v>
      </c>
      <c r="E369" s="26" t="s">
        <v>80</v>
      </c>
      <c r="F369" s="26" t="s">
        <v>298</v>
      </c>
      <c r="G369" s="26" t="s">
        <v>35</v>
      </c>
      <c r="H369" s="27">
        <f>H370</f>
        <v>13</v>
      </c>
      <c r="I369" s="2"/>
      <c r="J369" s="101">
        <f>J370</f>
        <v>13</v>
      </c>
      <c r="L369" s="101">
        <f>L370</f>
        <v>13</v>
      </c>
      <c r="M369" s="56"/>
      <c r="N369" s="101">
        <f>N370</f>
        <v>13</v>
      </c>
      <c r="P369" s="101">
        <f>P370</f>
        <v>0</v>
      </c>
    </row>
    <row r="370" spans="2:16" s="52" customFormat="1" ht="31.5">
      <c r="B370" s="3" t="s">
        <v>150</v>
      </c>
      <c r="C370" s="25"/>
      <c r="D370" s="26" t="s">
        <v>99</v>
      </c>
      <c r="E370" s="26" t="s">
        <v>80</v>
      </c>
      <c r="F370" s="26" t="s">
        <v>151</v>
      </c>
      <c r="G370" s="26" t="s">
        <v>35</v>
      </c>
      <c r="H370" s="27">
        <f>H371</f>
        <v>13</v>
      </c>
      <c r="I370" s="2"/>
      <c r="J370" s="101">
        <f>J371</f>
        <v>13</v>
      </c>
      <c r="L370" s="101">
        <f>L371</f>
        <v>13</v>
      </c>
      <c r="M370" s="56"/>
      <c r="N370" s="101">
        <f>N371</f>
        <v>13</v>
      </c>
      <c r="P370" s="101">
        <f>P371</f>
        <v>0</v>
      </c>
    </row>
    <row r="371" spans="2:16" s="52" customFormat="1" ht="31.5">
      <c r="B371" s="3" t="s">
        <v>152</v>
      </c>
      <c r="C371" s="25"/>
      <c r="D371" s="26" t="s">
        <v>99</v>
      </c>
      <c r="E371" s="26" t="s">
        <v>80</v>
      </c>
      <c r="F371" s="26" t="s">
        <v>151</v>
      </c>
      <c r="G371" s="26" t="s">
        <v>153</v>
      </c>
      <c r="H371" s="27">
        <v>13</v>
      </c>
      <c r="I371" s="2"/>
      <c r="J371" s="101">
        <v>13</v>
      </c>
      <c r="L371" s="110">
        <f>J371+K371</f>
        <v>13</v>
      </c>
      <c r="M371" s="56"/>
      <c r="N371" s="108">
        <f t="shared" ref="N371" si="103">L371+M371</f>
        <v>13</v>
      </c>
    </row>
    <row r="372" spans="2:16" s="52" customFormat="1">
      <c r="B372" s="4" t="s">
        <v>104</v>
      </c>
      <c r="C372" s="25"/>
      <c r="D372" s="26" t="s">
        <v>99</v>
      </c>
      <c r="E372" s="26" t="s">
        <v>99</v>
      </c>
      <c r="F372" s="26"/>
      <c r="G372" s="26"/>
      <c r="H372" s="27">
        <f>H373</f>
        <v>150</v>
      </c>
      <c r="I372" s="2"/>
      <c r="J372" s="101">
        <f>J373</f>
        <v>150</v>
      </c>
      <c r="L372" s="101">
        <f>L373</f>
        <v>150</v>
      </c>
      <c r="M372" s="56"/>
      <c r="N372" s="101">
        <f>N373</f>
        <v>150</v>
      </c>
      <c r="P372" s="101">
        <f>P373</f>
        <v>0</v>
      </c>
    </row>
    <row r="373" spans="2:16" s="52" customFormat="1" ht="31.5">
      <c r="B373" s="3" t="s">
        <v>168</v>
      </c>
      <c r="C373" s="25"/>
      <c r="D373" s="26" t="s">
        <v>99</v>
      </c>
      <c r="E373" s="26" t="s">
        <v>99</v>
      </c>
      <c r="F373" s="26" t="s">
        <v>299</v>
      </c>
      <c r="G373" s="26" t="s">
        <v>35</v>
      </c>
      <c r="H373" s="27">
        <f>H374</f>
        <v>150</v>
      </c>
      <c r="I373" s="2"/>
      <c r="J373" s="101">
        <f>J374</f>
        <v>150</v>
      </c>
      <c r="L373" s="101">
        <f>L374</f>
        <v>150</v>
      </c>
      <c r="M373" s="56"/>
      <c r="N373" s="101">
        <f>N374</f>
        <v>150</v>
      </c>
      <c r="P373" s="101">
        <f>P374</f>
        <v>0</v>
      </c>
    </row>
    <row r="374" spans="2:16" s="52" customFormat="1">
      <c r="B374" s="4" t="s">
        <v>170</v>
      </c>
      <c r="C374" s="25"/>
      <c r="D374" s="26" t="s">
        <v>99</v>
      </c>
      <c r="E374" s="26" t="s">
        <v>99</v>
      </c>
      <c r="F374" s="26" t="s">
        <v>171</v>
      </c>
      <c r="G374" s="26" t="s">
        <v>35</v>
      </c>
      <c r="H374" s="27">
        <f>H375</f>
        <v>150</v>
      </c>
      <c r="I374" s="2"/>
      <c r="J374" s="101">
        <f>J375</f>
        <v>150</v>
      </c>
      <c r="L374" s="101">
        <f>L375</f>
        <v>150</v>
      </c>
      <c r="M374" s="56"/>
      <c r="N374" s="101">
        <f>N375</f>
        <v>150</v>
      </c>
      <c r="P374" s="101">
        <f>P375</f>
        <v>0</v>
      </c>
    </row>
    <row r="375" spans="2:16" s="52" customFormat="1" ht="31.5">
      <c r="B375" s="3" t="s">
        <v>36</v>
      </c>
      <c r="C375" s="25"/>
      <c r="D375" s="26" t="s">
        <v>99</v>
      </c>
      <c r="E375" s="26" t="s">
        <v>99</v>
      </c>
      <c r="F375" s="26" t="s">
        <v>171</v>
      </c>
      <c r="G375" s="26" t="s">
        <v>37</v>
      </c>
      <c r="H375" s="27">
        <v>150</v>
      </c>
      <c r="I375" s="2"/>
      <c r="J375" s="101">
        <v>150</v>
      </c>
      <c r="L375" s="110">
        <f>J375+K375</f>
        <v>150</v>
      </c>
      <c r="M375" s="56"/>
      <c r="N375" s="108">
        <f t="shared" ref="N375" si="104">L375+M375</f>
        <v>150</v>
      </c>
    </row>
    <row r="376" spans="2:16" s="52" customFormat="1" ht="34.5" customHeight="1">
      <c r="B376" s="34" t="s">
        <v>307</v>
      </c>
      <c r="C376" s="22" t="s">
        <v>425</v>
      </c>
      <c r="D376" s="23" t="s">
        <v>99</v>
      </c>
      <c r="E376" s="23"/>
      <c r="F376" s="23"/>
      <c r="G376" s="23"/>
      <c r="H376" s="24">
        <f>H380+H392+H396</f>
        <v>5792.0999999999995</v>
      </c>
      <c r="I376" s="2"/>
      <c r="J376" s="105">
        <f>J380+J392+J396+J377</f>
        <v>6292.0999999999995</v>
      </c>
      <c r="L376" s="105">
        <f>L380+L392+L396+L377</f>
        <v>6292.0999999999995</v>
      </c>
      <c r="M376" s="56"/>
      <c r="N376" s="105">
        <f>N380+N392+N396+N377</f>
        <v>6292.0999999999995</v>
      </c>
    </row>
    <row r="377" spans="2:16" s="52" customFormat="1">
      <c r="B377" s="98" t="s">
        <v>74</v>
      </c>
      <c r="C377" s="28"/>
      <c r="D377" s="26" t="s">
        <v>45</v>
      </c>
      <c r="E377" s="26"/>
      <c r="F377" s="26"/>
      <c r="G377" s="26"/>
      <c r="H377" s="24"/>
      <c r="I377" s="2"/>
      <c r="J377" s="110">
        <f>J378</f>
        <v>500</v>
      </c>
      <c r="L377" s="110">
        <f>L378</f>
        <v>500</v>
      </c>
      <c r="M377" s="56"/>
      <c r="N377" s="110">
        <f>N378</f>
        <v>500</v>
      </c>
    </row>
    <row r="378" spans="2:16" s="52" customFormat="1">
      <c r="B378" s="4" t="s">
        <v>392</v>
      </c>
      <c r="C378" s="28"/>
      <c r="D378" s="26" t="s">
        <v>45</v>
      </c>
      <c r="E378" s="26" t="s">
        <v>33</v>
      </c>
      <c r="F378" s="26"/>
      <c r="G378" s="26"/>
      <c r="H378" s="24"/>
      <c r="I378" s="2"/>
      <c r="J378" s="110">
        <f>J379</f>
        <v>500</v>
      </c>
      <c r="L378" s="110">
        <f>L379</f>
        <v>500</v>
      </c>
      <c r="M378" s="56"/>
      <c r="N378" s="110">
        <f>N379</f>
        <v>500</v>
      </c>
    </row>
    <row r="379" spans="2:16" s="52" customFormat="1" ht="43.5" customHeight="1">
      <c r="B379" s="49" t="s">
        <v>393</v>
      </c>
      <c r="C379" s="77"/>
      <c r="D379" s="50" t="s">
        <v>45</v>
      </c>
      <c r="E379" s="50" t="s">
        <v>33</v>
      </c>
      <c r="F379" s="50" t="s">
        <v>394</v>
      </c>
      <c r="G379" s="50" t="s">
        <v>84</v>
      </c>
      <c r="H379" s="24"/>
      <c r="I379" s="2">
        <v>500</v>
      </c>
      <c r="J379" s="110">
        <f>I379+H379</f>
        <v>500</v>
      </c>
      <c r="L379" s="110">
        <f>J379+K379</f>
        <v>500</v>
      </c>
      <c r="M379" s="56"/>
      <c r="N379" s="108">
        <f t="shared" ref="N379" si="105">L379+M379</f>
        <v>500</v>
      </c>
    </row>
    <row r="380" spans="2:16" s="52" customFormat="1">
      <c r="B380" s="4" t="s">
        <v>161</v>
      </c>
      <c r="C380" s="25"/>
      <c r="D380" s="26" t="s">
        <v>99</v>
      </c>
      <c r="E380" s="26" t="s">
        <v>33</v>
      </c>
      <c r="F380" s="26"/>
      <c r="G380" s="26"/>
      <c r="H380" s="27">
        <f>H381+H388</f>
        <v>5711.4</v>
      </c>
      <c r="I380" s="2"/>
      <c r="J380" s="101">
        <f>J381+J388</f>
        <v>5711.4</v>
      </c>
      <c r="L380" s="101">
        <f>L381+L388</f>
        <v>5711.4</v>
      </c>
      <c r="M380" s="56"/>
      <c r="N380" s="101">
        <f>N381+N388</f>
        <v>5711.4</v>
      </c>
    </row>
    <row r="381" spans="2:16" s="52" customFormat="1" ht="31.5">
      <c r="B381" s="3" t="s">
        <v>287</v>
      </c>
      <c r="C381" s="25"/>
      <c r="D381" s="26" t="s">
        <v>99</v>
      </c>
      <c r="E381" s="26" t="s">
        <v>33</v>
      </c>
      <c r="F381" s="26" t="s">
        <v>288</v>
      </c>
      <c r="G381" s="26" t="s">
        <v>35</v>
      </c>
      <c r="H381" s="27">
        <f>H382</f>
        <v>5711.4</v>
      </c>
      <c r="I381" s="2"/>
      <c r="J381" s="101">
        <f>J382</f>
        <v>5711.4</v>
      </c>
      <c r="L381" s="101">
        <f>L382</f>
        <v>5711.4</v>
      </c>
      <c r="M381" s="56"/>
      <c r="N381" s="101">
        <f>N382</f>
        <v>5711.4</v>
      </c>
    </row>
    <row r="382" spans="2:16" s="52" customFormat="1" ht="31.5">
      <c r="B382" s="3" t="s">
        <v>94</v>
      </c>
      <c r="C382" s="25"/>
      <c r="D382" s="26" t="s">
        <v>99</v>
      </c>
      <c r="E382" s="26" t="s">
        <v>33</v>
      </c>
      <c r="F382" s="26" t="s">
        <v>289</v>
      </c>
      <c r="G382" s="26" t="s">
        <v>35</v>
      </c>
      <c r="H382" s="27">
        <f>H383+H384+H386</f>
        <v>5711.4</v>
      </c>
      <c r="I382" s="2"/>
      <c r="J382" s="101">
        <f>J383+J384+J386</f>
        <v>5711.4</v>
      </c>
      <c r="L382" s="101">
        <f>L383+L384+L386</f>
        <v>5711.4</v>
      </c>
      <c r="M382" s="56"/>
      <c r="N382" s="101">
        <f>N383+N384+N386</f>
        <v>5711.4</v>
      </c>
    </row>
    <row r="383" spans="2:16" s="52" customFormat="1" ht="31.5">
      <c r="B383" s="3" t="s">
        <v>103</v>
      </c>
      <c r="C383" s="25"/>
      <c r="D383" s="26" t="s">
        <v>99</v>
      </c>
      <c r="E383" s="26" t="s">
        <v>33</v>
      </c>
      <c r="F383" s="26" t="s">
        <v>289</v>
      </c>
      <c r="G383" s="26" t="s">
        <v>97</v>
      </c>
      <c r="H383" s="27">
        <v>1511.4</v>
      </c>
      <c r="I383" s="2"/>
      <c r="J383" s="101">
        <v>1511.4</v>
      </c>
      <c r="L383" s="110">
        <f>J383+K383</f>
        <v>1511.4</v>
      </c>
      <c r="M383" s="56"/>
      <c r="N383" s="108">
        <f t="shared" ref="N383:N385" si="106">L383+M383</f>
        <v>1511.4</v>
      </c>
    </row>
    <row r="384" spans="2:16" s="52" customFormat="1" ht="107.25" customHeight="1">
      <c r="B384" s="3" t="s">
        <v>290</v>
      </c>
      <c r="C384" s="25"/>
      <c r="D384" s="26" t="s">
        <v>99</v>
      </c>
      <c r="E384" s="26" t="s">
        <v>33</v>
      </c>
      <c r="F384" s="26" t="s">
        <v>291</v>
      </c>
      <c r="G384" s="26" t="s">
        <v>35</v>
      </c>
      <c r="H384" s="27">
        <f>H385</f>
        <v>4200</v>
      </c>
      <c r="I384" s="2"/>
      <c r="J384" s="101">
        <f>J385</f>
        <v>4200</v>
      </c>
      <c r="L384" s="101">
        <f>L385</f>
        <v>4200</v>
      </c>
      <c r="M384" s="56"/>
      <c r="N384" s="101">
        <f>N385</f>
        <v>4200</v>
      </c>
    </row>
    <row r="385" spans="2:14" s="52" customFormat="1" ht="31.5">
      <c r="B385" s="3" t="s">
        <v>103</v>
      </c>
      <c r="C385" s="25"/>
      <c r="D385" s="26" t="s">
        <v>99</v>
      </c>
      <c r="E385" s="26" t="s">
        <v>33</v>
      </c>
      <c r="F385" s="26" t="s">
        <v>291</v>
      </c>
      <c r="G385" s="26" t="s">
        <v>97</v>
      </c>
      <c r="H385" s="27">
        <v>4200</v>
      </c>
      <c r="I385" s="2"/>
      <c r="J385" s="101">
        <v>4200</v>
      </c>
      <c r="L385" s="110">
        <f>J385+K385</f>
        <v>4200</v>
      </c>
      <c r="M385" s="56"/>
      <c r="N385" s="108">
        <f t="shared" si="106"/>
        <v>4200</v>
      </c>
    </row>
    <row r="386" spans="2:14" s="52" customFormat="1" ht="35.25" hidden="1" customHeight="1">
      <c r="B386" s="3" t="s">
        <v>292</v>
      </c>
      <c r="C386" s="25"/>
      <c r="D386" s="26" t="s">
        <v>99</v>
      </c>
      <c r="E386" s="26" t="s">
        <v>33</v>
      </c>
      <c r="F386" s="26" t="s">
        <v>293</v>
      </c>
      <c r="G386" s="26" t="s">
        <v>35</v>
      </c>
      <c r="H386" s="27">
        <f>H387</f>
        <v>0</v>
      </c>
      <c r="I386" s="2"/>
      <c r="J386" s="101">
        <f>J387</f>
        <v>0</v>
      </c>
      <c r="L386" s="101">
        <f>L387</f>
        <v>0</v>
      </c>
      <c r="M386" s="56"/>
      <c r="N386" s="2"/>
    </row>
    <row r="387" spans="2:14" s="52" customFormat="1" ht="35.25" hidden="1" customHeight="1">
      <c r="B387" s="4" t="s">
        <v>103</v>
      </c>
      <c r="C387" s="25"/>
      <c r="D387" s="26" t="s">
        <v>99</v>
      </c>
      <c r="E387" s="26" t="s">
        <v>33</v>
      </c>
      <c r="F387" s="26" t="s">
        <v>293</v>
      </c>
      <c r="G387" s="26" t="s">
        <v>97</v>
      </c>
      <c r="H387" s="27"/>
      <c r="I387" s="2"/>
      <c r="J387" s="101"/>
      <c r="L387" s="101"/>
      <c r="M387" s="56"/>
      <c r="N387" s="2"/>
    </row>
    <row r="388" spans="2:14" s="52" customFormat="1" ht="35.25" hidden="1" customHeight="1">
      <c r="B388" s="3" t="s">
        <v>157</v>
      </c>
      <c r="C388" s="25"/>
      <c r="D388" s="26" t="s">
        <v>99</v>
      </c>
      <c r="E388" s="26" t="s">
        <v>33</v>
      </c>
      <c r="F388" s="26" t="s">
        <v>205</v>
      </c>
      <c r="G388" s="26" t="s">
        <v>35</v>
      </c>
      <c r="H388" s="27">
        <f>H389</f>
        <v>0</v>
      </c>
      <c r="I388" s="2"/>
      <c r="J388" s="101">
        <f>J389</f>
        <v>0</v>
      </c>
      <c r="L388" s="101">
        <f>L389</f>
        <v>0</v>
      </c>
      <c r="M388" s="56"/>
      <c r="N388" s="2"/>
    </row>
    <row r="389" spans="2:14" s="52" customFormat="1" ht="35.25" hidden="1" customHeight="1">
      <c r="B389" s="3" t="s">
        <v>294</v>
      </c>
      <c r="C389" s="25"/>
      <c r="D389" s="26" t="s">
        <v>99</v>
      </c>
      <c r="E389" s="26" t="s">
        <v>33</v>
      </c>
      <c r="F389" s="26" t="s">
        <v>295</v>
      </c>
      <c r="G389" s="26" t="s">
        <v>35</v>
      </c>
      <c r="H389" s="27">
        <f>H390</f>
        <v>0</v>
      </c>
      <c r="I389" s="2"/>
      <c r="J389" s="101">
        <f>J390</f>
        <v>0</v>
      </c>
      <c r="L389" s="101">
        <f>L390</f>
        <v>0</v>
      </c>
      <c r="M389" s="56"/>
      <c r="N389" s="2"/>
    </row>
    <row r="390" spans="2:14" s="52" customFormat="1" ht="35.25" hidden="1" customHeight="1">
      <c r="B390" s="4" t="s">
        <v>103</v>
      </c>
      <c r="C390" s="25"/>
      <c r="D390" s="26" t="s">
        <v>99</v>
      </c>
      <c r="E390" s="26" t="s">
        <v>33</v>
      </c>
      <c r="F390" s="26" t="s">
        <v>295</v>
      </c>
      <c r="G390" s="26" t="s">
        <v>97</v>
      </c>
      <c r="H390" s="27"/>
      <c r="I390" s="2"/>
      <c r="J390" s="101"/>
      <c r="L390" s="101"/>
      <c r="M390" s="56"/>
      <c r="N390" s="2"/>
    </row>
    <row r="391" spans="2:14" s="52" customFormat="1" ht="35.25" hidden="1" customHeight="1">
      <c r="B391" s="3" t="s">
        <v>306</v>
      </c>
      <c r="C391" s="25"/>
      <c r="D391" s="26" t="s">
        <v>99</v>
      </c>
      <c r="E391" s="26" t="s">
        <v>33</v>
      </c>
      <c r="F391" s="26" t="s">
        <v>296</v>
      </c>
      <c r="G391" s="26" t="s">
        <v>97</v>
      </c>
      <c r="H391" s="27"/>
      <c r="I391" s="2"/>
      <c r="J391" s="101"/>
      <c r="L391" s="101"/>
      <c r="M391" s="56"/>
      <c r="N391" s="2"/>
    </row>
    <row r="392" spans="2:14" s="52" customFormat="1" ht="32.25" customHeight="1">
      <c r="B392" s="3" t="s">
        <v>149</v>
      </c>
      <c r="C392" s="25"/>
      <c r="D392" s="26" t="s">
        <v>99</v>
      </c>
      <c r="E392" s="26" t="s">
        <v>80</v>
      </c>
      <c r="F392" s="26"/>
      <c r="G392" s="26"/>
      <c r="H392" s="27">
        <f>H393</f>
        <v>10.7</v>
      </c>
      <c r="I392" s="2"/>
      <c r="J392" s="101">
        <f>J393</f>
        <v>10.7</v>
      </c>
      <c r="L392" s="101">
        <f>L393</f>
        <v>10.7</v>
      </c>
      <c r="M392" s="56"/>
      <c r="N392" s="101">
        <f>N393</f>
        <v>10.7</v>
      </c>
    </row>
    <row r="393" spans="2:14" s="52" customFormat="1" ht="30" customHeight="1">
      <c r="B393" s="3" t="s">
        <v>297</v>
      </c>
      <c r="C393" s="25"/>
      <c r="D393" s="26" t="s">
        <v>99</v>
      </c>
      <c r="E393" s="26" t="s">
        <v>80</v>
      </c>
      <c r="F393" s="26" t="s">
        <v>298</v>
      </c>
      <c r="G393" s="26" t="s">
        <v>35</v>
      </c>
      <c r="H393" s="27">
        <f>H394</f>
        <v>10.7</v>
      </c>
      <c r="I393" s="2"/>
      <c r="J393" s="101">
        <f>J394</f>
        <v>10.7</v>
      </c>
      <c r="L393" s="101">
        <f>L394</f>
        <v>10.7</v>
      </c>
      <c r="M393" s="56"/>
      <c r="N393" s="101">
        <f>N394</f>
        <v>10.7</v>
      </c>
    </row>
    <row r="394" spans="2:14" s="52" customFormat="1" ht="29.25" customHeight="1">
      <c r="B394" s="3" t="s">
        <v>150</v>
      </c>
      <c r="C394" s="25"/>
      <c r="D394" s="26" t="s">
        <v>99</v>
      </c>
      <c r="E394" s="26" t="s">
        <v>80</v>
      </c>
      <c r="F394" s="26" t="s">
        <v>151</v>
      </c>
      <c r="G394" s="26" t="s">
        <v>35</v>
      </c>
      <c r="H394" s="27">
        <f>H395</f>
        <v>10.7</v>
      </c>
      <c r="I394" s="2"/>
      <c r="J394" s="101">
        <f>J395</f>
        <v>10.7</v>
      </c>
      <c r="L394" s="101">
        <f>L395</f>
        <v>10.7</v>
      </c>
      <c r="M394" s="56"/>
      <c r="N394" s="101">
        <f>N395</f>
        <v>10.7</v>
      </c>
    </row>
    <row r="395" spans="2:14" s="52" customFormat="1" ht="33" customHeight="1">
      <c r="B395" s="3" t="s">
        <v>152</v>
      </c>
      <c r="C395" s="25"/>
      <c r="D395" s="26" t="s">
        <v>99</v>
      </c>
      <c r="E395" s="26" t="s">
        <v>80</v>
      </c>
      <c r="F395" s="26" t="s">
        <v>151</v>
      </c>
      <c r="G395" s="26" t="s">
        <v>153</v>
      </c>
      <c r="H395" s="27">
        <v>10.7</v>
      </c>
      <c r="I395" s="2"/>
      <c r="J395" s="101">
        <v>10.7</v>
      </c>
      <c r="L395" s="110">
        <f>J395+K395</f>
        <v>10.7</v>
      </c>
      <c r="M395" s="56"/>
      <c r="N395" s="108">
        <f t="shared" ref="N395" si="107">L395+M395</f>
        <v>10.7</v>
      </c>
    </row>
    <row r="396" spans="2:14" s="52" customFormat="1" ht="20.25" customHeight="1">
      <c r="B396" s="4" t="s">
        <v>104</v>
      </c>
      <c r="C396" s="25"/>
      <c r="D396" s="26" t="s">
        <v>99</v>
      </c>
      <c r="E396" s="26" t="s">
        <v>99</v>
      </c>
      <c r="F396" s="26"/>
      <c r="G396" s="26"/>
      <c r="H396" s="27">
        <f>H397</f>
        <v>70</v>
      </c>
      <c r="I396" s="2"/>
      <c r="J396" s="101">
        <f>J397</f>
        <v>70</v>
      </c>
      <c r="L396" s="101">
        <f>L397</f>
        <v>70</v>
      </c>
      <c r="M396" s="56"/>
      <c r="N396" s="101">
        <f>N397</f>
        <v>70</v>
      </c>
    </row>
    <row r="397" spans="2:14" s="52" customFormat="1" ht="30" customHeight="1">
      <c r="B397" s="3" t="s">
        <v>168</v>
      </c>
      <c r="C397" s="25"/>
      <c r="D397" s="26" t="s">
        <v>99</v>
      </c>
      <c r="E397" s="26" t="s">
        <v>99</v>
      </c>
      <c r="F397" s="26" t="s">
        <v>299</v>
      </c>
      <c r="G397" s="26" t="s">
        <v>35</v>
      </c>
      <c r="H397" s="27">
        <f>H398</f>
        <v>70</v>
      </c>
      <c r="I397" s="2"/>
      <c r="J397" s="101">
        <f>J398</f>
        <v>70</v>
      </c>
      <c r="L397" s="101">
        <f>L398</f>
        <v>70</v>
      </c>
      <c r="M397" s="56"/>
      <c r="N397" s="101">
        <f>N398</f>
        <v>70</v>
      </c>
    </row>
    <row r="398" spans="2:14" s="52" customFormat="1">
      <c r="B398" s="4" t="s">
        <v>170</v>
      </c>
      <c r="C398" s="25"/>
      <c r="D398" s="26" t="s">
        <v>99</v>
      </c>
      <c r="E398" s="26" t="s">
        <v>99</v>
      </c>
      <c r="F398" s="26" t="s">
        <v>171</v>
      </c>
      <c r="G398" s="26" t="s">
        <v>35</v>
      </c>
      <c r="H398" s="27">
        <f>H399</f>
        <v>70</v>
      </c>
      <c r="I398" s="2"/>
      <c r="J398" s="101">
        <f>J399</f>
        <v>70</v>
      </c>
      <c r="L398" s="101">
        <f>L399</f>
        <v>70</v>
      </c>
      <c r="M398" s="56"/>
      <c r="N398" s="101">
        <f>N399</f>
        <v>70</v>
      </c>
    </row>
    <row r="399" spans="2:14" s="52" customFormat="1" ht="30" customHeight="1">
      <c r="B399" s="3" t="s">
        <v>36</v>
      </c>
      <c r="C399" s="25"/>
      <c r="D399" s="26" t="s">
        <v>99</v>
      </c>
      <c r="E399" s="26" t="s">
        <v>99</v>
      </c>
      <c r="F399" s="26" t="s">
        <v>171</v>
      </c>
      <c r="G399" s="26" t="s">
        <v>37</v>
      </c>
      <c r="H399" s="27">
        <v>70</v>
      </c>
      <c r="I399" s="2"/>
      <c r="J399" s="101">
        <v>70</v>
      </c>
      <c r="L399" s="110">
        <f>J399+K399</f>
        <v>70</v>
      </c>
      <c r="M399" s="56"/>
      <c r="N399" s="108">
        <f t="shared" ref="N399" si="108">L399+M399</f>
        <v>70</v>
      </c>
    </row>
    <row r="400" spans="2:14" s="52" customFormat="1" ht="18.75" hidden="1" customHeight="1">
      <c r="B400" s="79" t="s">
        <v>411</v>
      </c>
      <c r="C400" s="2"/>
      <c r="D400" s="26"/>
      <c r="E400" s="26"/>
      <c r="F400" s="26"/>
      <c r="G400" s="26"/>
      <c r="H400" s="27">
        <v>0</v>
      </c>
      <c r="I400" s="2"/>
      <c r="J400" s="101">
        <v>0</v>
      </c>
      <c r="L400" s="101">
        <v>0</v>
      </c>
      <c r="M400" s="56"/>
      <c r="N400" s="2"/>
    </row>
    <row r="401" spans="2:14" s="52" customFormat="1" ht="22.5" customHeight="1">
      <c r="B401" s="158" t="s">
        <v>308</v>
      </c>
      <c r="C401" s="159"/>
      <c r="D401" s="159"/>
      <c r="E401" s="159"/>
      <c r="F401" s="159"/>
      <c r="G401" s="160"/>
      <c r="H401" s="29">
        <f>H17+H104+H108+H116+H124+H129+H137+H145+H154+H163+H175+H180+H185+H196+H203+H208+H243+H305+H315+H323+H347+H376+H97</f>
        <v>373787.70000000007</v>
      </c>
      <c r="I401" s="96">
        <f>SUM(I17:I400)</f>
        <v>10109.949999999999</v>
      </c>
      <c r="J401" s="104">
        <f>J17+J104+J108+J116+J124+J129+J137+J145+J154+J163+J175+J180+J185+J196+J203+J208+J243+J305+J315+J323+J347+J376+J97</f>
        <v>383897.65</v>
      </c>
      <c r="K401" s="52">
        <f>SUM(K17:K400)</f>
        <v>7154.74</v>
      </c>
      <c r="L401" s="104">
        <f>L17+L104+L108+L116+L124+L129+L137+L145+L154+L163+L175+L180+L185+L196+L203+L208+L243+L305+L315+L323+L347+L376+L97</f>
        <v>391052.39</v>
      </c>
      <c r="M401" s="56">
        <f>SUM(M17:M400)</f>
        <v>21415</v>
      </c>
      <c r="N401" s="104">
        <f>N17+N104+N108+N116+N124+N129+N137+N145+N154+N163+N175+N180+N185+N196+N203+N208+N243+N305+N315+N323+N347+N376+N97</f>
        <v>412467.39000000007</v>
      </c>
    </row>
    <row r="402" spans="2:14" s="52" customFormat="1" ht="12.75" customHeight="1">
      <c r="B402" s="54"/>
      <c r="D402" s="55"/>
      <c r="E402" s="55"/>
      <c r="F402" s="55"/>
      <c r="G402" s="55"/>
      <c r="H402" s="46"/>
      <c r="J402" s="111"/>
      <c r="K402" s="111">
        <f>L401-J401</f>
        <v>7154.7399999999907</v>
      </c>
      <c r="L402" s="111"/>
      <c r="M402" s="56"/>
    </row>
    <row r="403" spans="2:14" s="52" customFormat="1" ht="12.75" customHeight="1">
      <c r="B403" s="5"/>
      <c r="C403" s="64"/>
      <c r="D403" s="62"/>
      <c r="E403" s="62"/>
      <c r="F403" s="62"/>
      <c r="G403" s="62"/>
      <c r="H403" s="61"/>
      <c r="J403" s="111"/>
      <c r="L403" s="111"/>
      <c r="M403" s="56"/>
    </row>
    <row r="404" spans="2:14" s="57" customFormat="1" ht="12.75" customHeight="1">
      <c r="B404" s="65"/>
      <c r="C404" s="66"/>
      <c r="D404" s="67"/>
      <c r="E404" s="67"/>
      <c r="F404" s="67"/>
      <c r="G404" s="67"/>
      <c r="H404" s="68"/>
      <c r="J404" s="112"/>
      <c r="L404" s="112"/>
      <c r="M404" s="142"/>
    </row>
    <row r="405" spans="2:14" s="52" customFormat="1" ht="12.75" customHeight="1">
      <c r="B405" s="35"/>
      <c r="C405" s="64"/>
      <c r="D405" s="62"/>
      <c r="E405" s="62"/>
      <c r="F405" s="62"/>
      <c r="G405" s="62"/>
      <c r="H405" s="61"/>
      <c r="J405" s="111"/>
      <c r="L405" s="111"/>
      <c r="M405" s="56"/>
    </row>
    <row r="406" spans="2:14" s="52" customFormat="1" ht="12.75" customHeight="1">
      <c r="B406" s="35"/>
      <c r="C406" s="64"/>
      <c r="D406" s="62"/>
      <c r="E406" s="62"/>
      <c r="F406" s="62"/>
      <c r="G406" s="62"/>
      <c r="H406" s="61"/>
      <c r="J406" s="111"/>
      <c r="L406" s="111"/>
      <c r="M406" s="56"/>
    </row>
    <row r="407" spans="2:14" s="52" customFormat="1" ht="12.75" customHeight="1">
      <c r="B407" s="35"/>
      <c r="C407" s="64"/>
      <c r="D407" s="62"/>
      <c r="E407" s="62"/>
      <c r="F407" s="62"/>
      <c r="G407" s="62"/>
      <c r="H407" s="61"/>
      <c r="J407" s="111"/>
      <c r="L407" s="111"/>
      <c r="M407" s="56"/>
    </row>
    <row r="408" spans="2:14" s="52" customFormat="1">
      <c r="B408" s="54"/>
      <c r="C408" s="6"/>
      <c r="D408" s="55"/>
      <c r="E408" s="55"/>
      <c r="F408" s="55"/>
      <c r="G408" s="55"/>
      <c r="H408" s="46"/>
      <c r="J408" s="111"/>
      <c r="L408" s="111"/>
      <c r="M408" s="56"/>
    </row>
    <row r="409" spans="2:14" s="52" customFormat="1">
      <c r="B409" s="54"/>
      <c r="C409" s="6"/>
      <c r="D409" s="55"/>
      <c r="E409" s="55"/>
      <c r="F409" s="55"/>
      <c r="G409" s="55"/>
      <c r="H409" s="46"/>
      <c r="J409" s="111"/>
      <c r="L409" s="111"/>
      <c r="M409" s="56"/>
    </row>
    <row r="410" spans="2:14" s="52" customFormat="1">
      <c r="B410" s="54"/>
      <c r="C410" s="6"/>
      <c r="D410" s="55"/>
      <c r="E410" s="55"/>
      <c r="F410" s="55"/>
      <c r="G410" s="55"/>
      <c r="H410" s="46"/>
      <c r="J410" s="111"/>
      <c r="L410" s="111"/>
      <c r="M410" s="56"/>
    </row>
    <row r="411" spans="2:14" s="52" customFormat="1">
      <c r="B411" s="6"/>
      <c r="C411" s="6"/>
      <c r="D411" s="55"/>
      <c r="E411" s="55"/>
      <c r="F411" s="55"/>
      <c r="G411" s="55"/>
      <c r="H411" s="46"/>
      <c r="J411" s="111"/>
      <c r="L411" s="111"/>
      <c r="M411" s="56"/>
    </row>
    <row r="412" spans="2:14" s="52" customFormat="1">
      <c r="B412" s="30"/>
      <c r="D412" s="55"/>
      <c r="E412" s="55"/>
      <c r="F412" s="55"/>
      <c r="G412" s="55"/>
      <c r="H412" s="46"/>
      <c r="J412" s="111"/>
      <c r="L412" s="111"/>
      <c r="M412" s="56"/>
    </row>
    <row r="413" spans="2:14" s="52" customFormat="1">
      <c r="B413" s="30"/>
      <c r="D413" s="55"/>
      <c r="E413" s="55"/>
      <c r="F413" s="55"/>
      <c r="G413" s="55"/>
      <c r="H413" s="46"/>
      <c r="J413" s="111"/>
      <c r="L413" s="111"/>
      <c r="M413" s="56"/>
    </row>
    <row r="414" spans="2:14" s="52" customFormat="1" ht="12.75" hidden="1" customHeight="1">
      <c r="B414" s="30"/>
      <c r="D414" s="55"/>
      <c r="E414" s="55"/>
      <c r="F414" s="55"/>
      <c r="G414" s="55"/>
      <c r="H414" s="46"/>
      <c r="J414" s="111"/>
      <c r="L414" s="111"/>
      <c r="M414" s="56"/>
    </row>
    <row r="415" spans="2:14" s="52" customFormat="1" ht="12.75" hidden="1" customHeight="1">
      <c r="B415" s="33"/>
      <c r="D415" s="55"/>
      <c r="E415" s="55"/>
      <c r="F415" s="55"/>
      <c r="G415" s="55"/>
      <c r="H415" s="46"/>
      <c r="J415" s="111"/>
      <c r="L415" s="111"/>
      <c r="M415" s="56"/>
    </row>
    <row r="416" spans="2:14" s="52" customFormat="1" ht="12.75" hidden="1" customHeight="1">
      <c r="B416" s="33"/>
      <c r="D416" s="55"/>
      <c r="E416" s="55"/>
      <c r="F416" s="55"/>
      <c r="G416" s="55"/>
      <c r="H416" s="46"/>
      <c r="J416" s="111"/>
      <c r="L416" s="111"/>
      <c r="M416" s="56"/>
    </row>
    <row r="417" spans="2:13" s="52" customFormat="1">
      <c r="B417" s="6"/>
      <c r="D417" s="55"/>
      <c r="E417" s="55"/>
      <c r="F417" s="55"/>
      <c r="G417" s="55"/>
      <c r="H417" s="46"/>
      <c r="J417" s="111"/>
      <c r="L417" s="111"/>
      <c r="M417" s="56"/>
    </row>
    <row r="418" spans="2:13" s="52" customFormat="1">
      <c r="B418" s="6"/>
      <c r="D418" s="55"/>
      <c r="E418" s="55"/>
      <c r="F418" s="55"/>
      <c r="G418" s="55"/>
      <c r="H418" s="46"/>
      <c r="J418" s="111"/>
      <c r="L418" s="111"/>
      <c r="M418" s="56"/>
    </row>
    <row r="419" spans="2:13" s="52" customFormat="1">
      <c r="B419" s="54"/>
      <c r="D419" s="55"/>
      <c r="E419" s="55"/>
      <c r="F419" s="55"/>
      <c r="G419" s="55"/>
      <c r="H419" s="46"/>
      <c r="J419" s="111"/>
      <c r="L419" s="111"/>
      <c r="M419" s="56"/>
    </row>
    <row r="420" spans="2:13" s="52" customFormat="1">
      <c r="B420" s="54"/>
      <c r="D420" s="55"/>
      <c r="E420" s="55"/>
      <c r="F420" s="55"/>
      <c r="G420" s="55"/>
      <c r="H420" s="46"/>
      <c r="J420" s="111"/>
      <c r="L420" s="111"/>
      <c r="M420" s="56"/>
    </row>
    <row r="421" spans="2:13" s="52" customFormat="1">
      <c r="B421" s="30"/>
      <c r="D421" s="55"/>
      <c r="E421" s="55"/>
      <c r="F421" s="55"/>
      <c r="G421" s="55"/>
      <c r="H421" s="46"/>
      <c r="J421" s="111"/>
      <c r="L421" s="111"/>
      <c r="M421" s="56"/>
    </row>
    <row r="422" spans="2:13" s="52" customFormat="1">
      <c r="B422" s="30"/>
      <c r="D422" s="55"/>
      <c r="E422" s="55"/>
      <c r="F422" s="55"/>
      <c r="G422" s="55"/>
      <c r="H422" s="46"/>
      <c r="J422" s="111"/>
      <c r="L422" s="111"/>
      <c r="M422" s="56"/>
    </row>
    <row r="423" spans="2:13" s="52" customFormat="1">
      <c r="B423" s="33"/>
      <c r="D423" s="55"/>
      <c r="E423" s="55"/>
      <c r="F423" s="55"/>
      <c r="G423" s="55"/>
      <c r="H423" s="46"/>
      <c r="J423" s="111"/>
      <c r="L423" s="111"/>
      <c r="M423" s="56"/>
    </row>
    <row r="424" spans="2:13" s="52" customFormat="1">
      <c r="B424" s="6"/>
      <c r="D424" s="55"/>
      <c r="E424" s="55"/>
      <c r="F424" s="55"/>
      <c r="G424" s="55"/>
      <c r="H424" s="46"/>
      <c r="J424" s="111"/>
      <c r="L424" s="111"/>
      <c r="M424" s="56"/>
    </row>
    <row r="425" spans="2:13" s="52" customFormat="1">
      <c r="B425" s="6"/>
      <c r="D425" s="55"/>
      <c r="E425" s="55"/>
      <c r="F425" s="55"/>
      <c r="G425" s="55"/>
      <c r="H425" s="46"/>
      <c r="J425" s="111"/>
      <c r="L425" s="111"/>
      <c r="M425" s="56"/>
    </row>
    <row r="426" spans="2:13" s="52" customFormat="1">
      <c r="B426" s="54"/>
      <c r="D426" s="55"/>
      <c r="E426" s="55"/>
      <c r="F426" s="55"/>
      <c r="G426" s="55"/>
      <c r="H426" s="46"/>
      <c r="J426" s="111"/>
      <c r="L426" s="111"/>
      <c r="M426" s="56"/>
    </row>
    <row r="427" spans="2:13" s="52" customFormat="1">
      <c r="B427" s="30"/>
      <c r="D427" s="55"/>
      <c r="E427" s="55"/>
      <c r="F427" s="55"/>
      <c r="G427" s="55"/>
      <c r="H427" s="46"/>
      <c r="J427" s="111"/>
      <c r="L427" s="111"/>
      <c r="M427" s="56"/>
    </row>
    <row r="428" spans="2:13" s="52" customFormat="1">
      <c r="B428" s="54"/>
      <c r="D428" s="55"/>
      <c r="E428" s="55"/>
      <c r="F428" s="55"/>
      <c r="G428" s="55"/>
      <c r="H428" s="46"/>
      <c r="J428" s="111"/>
      <c r="L428" s="111"/>
      <c r="M428" s="56"/>
    </row>
    <row r="429" spans="2:13" s="52" customFormat="1">
      <c r="B429" s="54"/>
      <c r="D429" s="55"/>
      <c r="E429" s="55"/>
      <c r="F429" s="55"/>
      <c r="G429" s="55"/>
      <c r="H429" s="46"/>
      <c r="J429" s="111"/>
      <c r="L429" s="111"/>
      <c r="M429" s="56"/>
    </row>
    <row r="430" spans="2:13" s="52" customFormat="1">
      <c r="B430" s="30"/>
      <c r="D430" s="55"/>
      <c r="E430" s="55"/>
      <c r="F430" s="55"/>
      <c r="G430" s="55"/>
      <c r="H430" s="46"/>
      <c r="J430" s="111"/>
      <c r="L430" s="111"/>
      <c r="M430" s="56"/>
    </row>
    <row r="431" spans="2:13" s="52" customFormat="1">
      <c r="B431" s="54"/>
      <c r="D431" s="55"/>
      <c r="E431" s="55"/>
      <c r="F431" s="55"/>
      <c r="G431" s="55"/>
      <c r="H431" s="46"/>
      <c r="J431" s="111"/>
      <c r="L431" s="111"/>
      <c r="M431" s="56"/>
    </row>
    <row r="432" spans="2:13" s="52" customFormat="1">
      <c r="B432" s="54"/>
      <c r="D432" s="55"/>
      <c r="E432" s="55"/>
      <c r="F432" s="55"/>
      <c r="G432" s="55"/>
      <c r="H432" s="46"/>
      <c r="J432" s="111"/>
      <c r="L432" s="111"/>
      <c r="M432" s="56"/>
    </row>
    <row r="433" spans="2:13" s="52" customFormat="1">
      <c r="B433" s="7"/>
      <c r="D433" s="55"/>
      <c r="E433" s="55"/>
      <c r="F433" s="55"/>
      <c r="G433" s="55"/>
      <c r="H433" s="46"/>
      <c r="J433" s="111"/>
      <c r="L433" s="111"/>
      <c r="M433" s="56"/>
    </row>
    <row r="434" spans="2:13" s="52" customFormat="1">
      <c r="B434" s="30"/>
      <c r="D434" s="55"/>
      <c r="E434" s="55"/>
      <c r="F434" s="55"/>
      <c r="G434" s="55"/>
      <c r="H434" s="46"/>
      <c r="J434" s="111"/>
      <c r="L434" s="111"/>
      <c r="M434" s="56"/>
    </row>
    <row r="435" spans="2:13" s="52" customFormat="1">
      <c r="B435" s="30"/>
      <c r="D435" s="55"/>
      <c r="E435" s="55"/>
      <c r="F435" s="55"/>
      <c r="G435" s="55"/>
      <c r="H435" s="46"/>
      <c r="J435" s="111"/>
      <c r="L435" s="111"/>
      <c r="M435" s="56"/>
    </row>
    <row r="436" spans="2:13" s="52" customFormat="1">
      <c r="B436" s="54"/>
      <c r="D436" s="55"/>
      <c r="E436" s="55"/>
      <c r="F436" s="55"/>
      <c r="G436" s="55"/>
      <c r="H436" s="46"/>
      <c r="J436" s="111"/>
      <c r="L436" s="111"/>
      <c r="M436" s="56"/>
    </row>
    <row r="437" spans="2:13" s="52" customFormat="1">
      <c r="B437" s="6"/>
      <c r="D437" s="55"/>
      <c r="E437" s="55"/>
      <c r="F437" s="55"/>
      <c r="G437" s="55"/>
      <c r="H437" s="46"/>
      <c r="J437" s="111"/>
      <c r="L437" s="111"/>
      <c r="M437" s="56"/>
    </row>
    <row r="438" spans="2:13" s="52" customFormat="1">
      <c r="B438" s="7"/>
      <c r="D438" s="55"/>
      <c r="E438" s="55"/>
      <c r="F438" s="55"/>
      <c r="G438" s="55"/>
      <c r="H438" s="46"/>
      <c r="J438" s="111"/>
      <c r="L438" s="111"/>
      <c r="M438" s="56"/>
    </row>
    <row r="439" spans="2:13" s="52" customFormat="1">
      <c r="B439" s="30"/>
      <c r="D439" s="55"/>
      <c r="E439" s="55"/>
      <c r="F439" s="55"/>
      <c r="G439" s="55"/>
      <c r="H439" s="46"/>
      <c r="J439" s="111"/>
      <c r="L439" s="111"/>
      <c r="M439" s="56"/>
    </row>
    <row r="440" spans="2:13" s="52" customFormat="1">
      <c r="B440" s="30"/>
      <c r="D440" s="55"/>
      <c r="E440" s="55"/>
      <c r="F440" s="55"/>
      <c r="G440" s="55"/>
      <c r="H440" s="46"/>
      <c r="J440" s="111"/>
      <c r="L440" s="111"/>
      <c r="M440" s="56"/>
    </row>
    <row r="441" spans="2:13" s="52" customFormat="1">
      <c r="B441" s="30"/>
      <c r="D441" s="55"/>
      <c r="E441" s="55"/>
      <c r="F441" s="55"/>
      <c r="G441" s="55"/>
      <c r="H441" s="46"/>
      <c r="J441" s="111"/>
      <c r="L441" s="111"/>
      <c r="M441" s="56"/>
    </row>
    <row r="442" spans="2:13" s="52" customFormat="1">
      <c r="B442" s="54"/>
      <c r="D442" s="55"/>
      <c r="E442" s="55"/>
      <c r="F442" s="55"/>
      <c r="G442" s="55"/>
      <c r="H442" s="46"/>
      <c r="J442" s="111"/>
      <c r="L442" s="111"/>
      <c r="M442" s="56"/>
    </row>
    <row r="443" spans="2:13" s="52" customFormat="1">
      <c r="B443" s="54"/>
      <c r="D443" s="55"/>
      <c r="E443" s="55"/>
      <c r="F443" s="55"/>
      <c r="G443" s="55"/>
      <c r="H443" s="46"/>
      <c r="J443" s="111"/>
      <c r="L443" s="111"/>
      <c r="M443" s="56"/>
    </row>
    <row r="444" spans="2:13" s="52" customFormat="1">
      <c r="B444" s="30"/>
      <c r="D444" s="55"/>
      <c r="E444" s="55"/>
      <c r="F444" s="55"/>
      <c r="G444" s="55"/>
      <c r="H444" s="46"/>
      <c r="J444" s="111"/>
      <c r="L444" s="111"/>
      <c r="M444" s="56"/>
    </row>
    <row r="445" spans="2:13" s="52" customFormat="1">
      <c r="B445" s="54"/>
      <c r="D445" s="55"/>
      <c r="E445" s="55"/>
      <c r="F445" s="55"/>
      <c r="G445" s="55"/>
      <c r="H445" s="46"/>
      <c r="J445" s="111"/>
      <c r="L445" s="111"/>
      <c r="M445" s="56"/>
    </row>
    <row r="446" spans="2:13" s="52" customFormat="1">
      <c r="B446" s="7"/>
      <c r="D446" s="55"/>
      <c r="E446" s="55"/>
      <c r="F446" s="55"/>
      <c r="G446" s="55"/>
      <c r="H446" s="46"/>
      <c r="J446" s="111"/>
      <c r="L446" s="111"/>
      <c r="M446" s="56"/>
    </row>
    <row r="447" spans="2:13" s="52" customFormat="1">
      <c r="B447" s="30"/>
      <c r="D447" s="55"/>
      <c r="E447" s="55"/>
      <c r="F447" s="55"/>
      <c r="G447" s="55"/>
      <c r="H447" s="46"/>
      <c r="J447" s="111"/>
      <c r="L447" s="111"/>
      <c r="M447" s="56"/>
    </row>
    <row r="448" spans="2:13" s="52" customFormat="1">
      <c r="B448" s="54"/>
      <c r="D448" s="55"/>
      <c r="E448" s="55"/>
      <c r="F448" s="55"/>
      <c r="G448" s="55"/>
      <c r="H448" s="46"/>
      <c r="J448" s="111"/>
      <c r="L448" s="111"/>
      <c r="M448" s="56"/>
    </row>
    <row r="449" spans="2:13" s="52" customFormat="1">
      <c r="B449" s="30"/>
      <c r="D449" s="55"/>
      <c r="E449" s="55"/>
      <c r="F449" s="55"/>
      <c r="G449" s="55"/>
      <c r="H449" s="46"/>
      <c r="J449" s="111"/>
      <c r="L449" s="111"/>
      <c r="M449" s="56"/>
    </row>
    <row r="450" spans="2:13" s="52" customFormat="1">
      <c r="B450" s="54"/>
      <c r="D450" s="55"/>
      <c r="E450" s="55"/>
      <c r="F450" s="55"/>
      <c r="G450" s="55"/>
      <c r="H450" s="46"/>
      <c r="J450" s="111"/>
      <c r="L450" s="111"/>
      <c r="M450" s="56"/>
    </row>
    <row r="451" spans="2:13" s="52" customFormat="1">
      <c r="B451" s="54"/>
      <c r="D451" s="55"/>
      <c r="E451" s="55"/>
      <c r="F451" s="55"/>
      <c r="G451" s="55"/>
      <c r="H451" s="46"/>
      <c r="J451" s="111"/>
      <c r="L451" s="111"/>
      <c r="M451" s="56"/>
    </row>
    <row r="452" spans="2:13" s="52" customFormat="1">
      <c r="B452" s="54"/>
      <c r="D452" s="55"/>
      <c r="E452" s="55"/>
      <c r="F452" s="55"/>
      <c r="G452" s="55"/>
      <c r="H452" s="46"/>
      <c r="J452" s="111"/>
      <c r="L452" s="111"/>
      <c r="M452" s="56"/>
    </row>
    <row r="453" spans="2:13" s="52" customFormat="1">
      <c r="B453" s="6"/>
      <c r="D453" s="55"/>
      <c r="E453" s="55"/>
      <c r="F453" s="55"/>
      <c r="G453" s="55"/>
      <c r="H453" s="46"/>
      <c r="J453" s="111"/>
      <c r="L453" s="111"/>
      <c r="M453" s="56"/>
    </row>
    <row r="454" spans="2:13" s="52" customFormat="1">
      <c r="B454" s="7"/>
      <c r="D454" s="55"/>
      <c r="E454" s="55"/>
      <c r="F454" s="55"/>
      <c r="G454" s="55"/>
      <c r="H454" s="46"/>
      <c r="J454" s="111"/>
      <c r="L454" s="111"/>
      <c r="M454" s="56"/>
    </row>
    <row r="455" spans="2:13" s="52" customFormat="1">
      <c r="B455" s="30"/>
      <c r="D455" s="55"/>
      <c r="E455" s="55"/>
      <c r="F455" s="55"/>
      <c r="G455" s="55"/>
      <c r="H455" s="46"/>
      <c r="J455" s="111"/>
      <c r="L455" s="111"/>
      <c r="M455" s="56"/>
    </row>
    <row r="456" spans="2:13" s="52" customFormat="1">
      <c r="B456" s="6"/>
      <c r="C456" s="57"/>
      <c r="D456" s="67"/>
      <c r="E456" s="67"/>
      <c r="F456" s="67"/>
      <c r="G456" s="67"/>
      <c r="H456" s="70"/>
      <c r="J456" s="111"/>
      <c r="L456" s="111"/>
      <c r="M456" s="56"/>
    </row>
    <row r="457" spans="2:13" s="52" customFormat="1">
      <c r="B457" s="6"/>
      <c r="C457" s="57"/>
      <c r="D457" s="67"/>
      <c r="E457" s="67"/>
      <c r="F457" s="67"/>
      <c r="G457" s="67"/>
      <c r="H457" s="70"/>
      <c r="J457" s="111"/>
      <c r="L457" s="111"/>
      <c r="M457" s="56"/>
    </row>
    <row r="458" spans="2:13" s="52" customFormat="1">
      <c r="B458" s="6"/>
      <c r="C458" s="57"/>
      <c r="D458" s="67"/>
      <c r="E458" s="67"/>
      <c r="F458" s="67"/>
      <c r="G458" s="67"/>
      <c r="H458" s="70"/>
      <c r="J458" s="111"/>
      <c r="L458" s="111"/>
      <c r="M458" s="56"/>
    </row>
    <row r="459" spans="2:13" s="52" customFormat="1">
      <c r="B459" s="6"/>
      <c r="C459" s="57"/>
      <c r="D459" s="67"/>
      <c r="E459" s="67"/>
      <c r="F459" s="67"/>
      <c r="G459" s="67"/>
      <c r="H459" s="70"/>
      <c r="J459" s="111"/>
      <c r="L459" s="111"/>
      <c r="M459" s="56"/>
    </row>
    <row r="460" spans="2:13" s="52" customFormat="1">
      <c r="B460" s="6"/>
      <c r="C460" s="57"/>
      <c r="D460" s="67"/>
      <c r="E460" s="67"/>
      <c r="F460" s="67"/>
      <c r="G460" s="67"/>
      <c r="H460" s="70"/>
      <c r="J460" s="111"/>
      <c r="L460" s="111"/>
      <c r="M460" s="56"/>
    </row>
    <row r="461" spans="2:13" s="52" customFormat="1">
      <c r="B461" s="5"/>
      <c r="C461" s="53"/>
      <c r="D461" s="62"/>
      <c r="E461" s="62"/>
      <c r="F461" s="62"/>
      <c r="G461" s="62"/>
      <c r="H461" s="61"/>
      <c r="J461" s="111"/>
      <c r="L461" s="111"/>
      <c r="M461" s="56"/>
    </row>
    <row r="462" spans="2:13" s="52" customFormat="1">
      <c r="B462" s="54"/>
      <c r="D462" s="55"/>
      <c r="E462" s="55"/>
      <c r="F462" s="55"/>
      <c r="G462" s="55"/>
      <c r="H462" s="46"/>
      <c r="J462" s="111"/>
      <c r="L462" s="111"/>
      <c r="M462" s="56"/>
    </row>
    <row r="463" spans="2:13" s="52" customFormat="1">
      <c r="B463" s="54"/>
      <c r="D463" s="55"/>
      <c r="E463" s="55"/>
      <c r="F463" s="55"/>
      <c r="G463" s="55"/>
      <c r="H463" s="46"/>
      <c r="J463" s="111"/>
      <c r="L463" s="111"/>
      <c r="M463" s="56"/>
    </row>
    <row r="464" spans="2:13" s="52" customFormat="1">
      <c r="B464" s="6"/>
      <c r="D464" s="55"/>
      <c r="E464" s="55"/>
      <c r="F464" s="55"/>
      <c r="G464" s="55"/>
      <c r="H464" s="46"/>
      <c r="J464" s="111"/>
      <c r="L464" s="111"/>
      <c r="M464" s="56"/>
    </row>
    <row r="465" spans="2:13" s="52" customFormat="1">
      <c r="B465" s="54"/>
      <c r="D465" s="55"/>
      <c r="E465" s="55"/>
      <c r="F465" s="55"/>
      <c r="G465" s="55"/>
      <c r="H465" s="46"/>
      <c r="J465" s="111"/>
      <c r="L465" s="111"/>
      <c r="M465" s="56"/>
    </row>
    <row r="466" spans="2:13" s="52" customFormat="1">
      <c r="B466" s="54"/>
      <c r="D466" s="55"/>
      <c r="E466" s="55"/>
      <c r="F466" s="55"/>
      <c r="G466" s="55"/>
      <c r="H466" s="46"/>
      <c r="J466" s="111"/>
      <c r="L466" s="111"/>
      <c r="M466" s="56"/>
    </row>
    <row r="467" spans="2:13" s="52" customFormat="1">
      <c r="B467" s="54"/>
      <c r="D467" s="55"/>
      <c r="E467" s="55"/>
      <c r="F467" s="55"/>
      <c r="G467" s="55"/>
      <c r="H467" s="46"/>
      <c r="J467" s="111"/>
      <c r="L467" s="111"/>
      <c r="M467" s="56"/>
    </row>
    <row r="468" spans="2:13" s="52" customFormat="1" ht="12.75" hidden="1" customHeight="1">
      <c r="B468" s="54"/>
      <c r="D468" s="55"/>
      <c r="E468" s="55"/>
      <c r="F468" s="55"/>
      <c r="G468" s="55"/>
      <c r="H468" s="46"/>
      <c r="J468" s="111"/>
      <c r="L468" s="111"/>
      <c r="M468" s="56"/>
    </row>
    <row r="469" spans="2:13" s="52" customFormat="1" ht="12.75" hidden="1" customHeight="1">
      <c r="B469" s="54"/>
      <c r="D469" s="55"/>
      <c r="E469" s="55"/>
      <c r="F469" s="55"/>
      <c r="G469" s="55"/>
      <c r="H469" s="46"/>
      <c r="J469" s="111"/>
      <c r="L469" s="111"/>
      <c r="M469" s="56"/>
    </row>
    <row r="470" spans="2:13" s="52" customFormat="1" ht="12.75" hidden="1" customHeight="1">
      <c r="B470" s="54"/>
      <c r="D470" s="55"/>
      <c r="E470" s="55"/>
      <c r="F470" s="55"/>
      <c r="G470" s="55"/>
      <c r="H470" s="46"/>
      <c r="J470" s="111"/>
      <c r="L470" s="111"/>
      <c r="M470" s="56"/>
    </row>
    <row r="471" spans="2:13" s="52" customFormat="1" ht="12.75" hidden="1" customHeight="1">
      <c r="B471" s="54"/>
      <c r="D471" s="55"/>
      <c r="E471" s="55"/>
      <c r="F471" s="55"/>
      <c r="G471" s="55"/>
      <c r="H471" s="46"/>
      <c r="J471" s="111"/>
      <c r="L471" s="111"/>
      <c r="M471" s="56"/>
    </row>
    <row r="472" spans="2:13" s="52" customFormat="1">
      <c r="B472" s="54"/>
      <c r="D472" s="55"/>
      <c r="E472" s="55"/>
      <c r="F472" s="55"/>
      <c r="G472" s="55"/>
      <c r="H472" s="46"/>
      <c r="J472" s="111"/>
      <c r="L472" s="111"/>
      <c r="M472" s="56"/>
    </row>
    <row r="473" spans="2:13" s="52" customFormat="1">
      <c r="B473" s="54"/>
      <c r="D473" s="55"/>
      <c r="E473" s="55"/>
      <c r="F473" s="55"/>
      <c r="G473" s="55"/>
      <c r="H473" s="46"/>
      <c r="J473" s="111"/>
      <c r="L473" s="111"/>
      <c r="M473" s="56"/>
    </row>
    <row r="474" spans="2:13" s="52" customFormat="1">
      <c r="B474" s="54"/>
      <c r="D474" s="55"/>
      <c r="E474" s="55"/>
      <c r="F474" s="55"/>
      <c r="G474" s="55"/>
      <c r="H474" s="46"/>
      <c r="J474" s="111"/>
      <c r="L474" s="111"/>
      <c r="M474" s="56"/>
    </row>
    <row r="475" spans="2:13" s="52" customFormat="1">
      <c r="B475" s="54"/>
      <c r="D475" s="55"/>
      <c r="E475" s="55"/>
      <c r="F475" s="55"/>
      <c r="G475" s="55"/>
      <c r="H475" s="46"/>
      <c r="J475" s="111"/>
      <c r="L475" s="111"/>
      <c r="M475" s="56"/>
    </row>
    <row r="476" spans="2:13" s="52" customFormat="1">
      <c r="B476" s="6"/>
      <c r="D476" s="55"/>
      <c r="E476" s="55"/>
      <c r="F476" s="55"/>
      <c r="G476" s="55"/>
      <c r="H476" s="46"/>
      <c r="J476" s="111"/>
      <c r="L476" s="111"/>
      <c r="M476" s="56"/>
    </row>
    <row r="477" spans="2:13" s="52" customFormat="1">
      <c r="B477" s="54"/>
      <c r="D477" s="55"/>
      <c r="E477" s="55"/>
      <c r="F477" s="55"/>
      <c r="G477" s="55"/>
      <c r="H477" s="46"/>
      <c r="J477" s="111"/>
      <c r="L477" s="111"/>
      <c r="M477" s="56"/>
    </row>
    <row r="478" spans="2:13" s="52" customFormat="1">
      <c r="B478" s="54"/>
      <c r="D478" s="55"/>
      <c r="E478" s="55"/>
      <c r="F478" s="55"/>
      <c r="G478" s="55"/>
      <c r="H478" s="46"/>
      <c r="J478" s="111"/>
      <c r="L478" s="111"/>
      <c r="M478" s="56"/>
    </row>
    <row r="479" spans="2:13" s="52" customFormat="1">
      <c r="B479" s="6"/>
      <c r="D479" s="55"/>
      <c r="E479" s="55"/>
      <c r="F479" s="55"/>
      <c r="G479" s="55"/>
      <c r="H479" s="46"/>
      <c r="J479" s="111"/>
      <c r="L479" s="111"/>
      <c r="M479" s="56"/>
    </row>
    <row r="480" spans="2:13" s="52" customFormat="1">
      <c r="B480" s="6"/>
      <c r="D480" s="55"/>
      <c r="E480" s="55"/>
      <c r="F480" s="55"/>
      <c r="G480" s="55"/>
      <c r="H480" s="46"/>
      <c r="J480" s="111"/>
      <c r="L480" s="111"/>
      <c r="M480" s="56"/>
    </row>
    <row r="481" spans="2:13" s="52" customFormat="1" ht="12.75" hidden="1" customHeight="1">
      <c r="B481" s="54"/>
      <c r="D481" s="55"/>
      <c r="E481" s="55"/>
      <c r="F481" s="55"/>
      <c r="G481" s="55"/>
      <c r="H481" s="46"/>
      <c r="J481" s="111"/>
      <c r="L481" s="111"/>
      <c r="M481" s="56"/>
    </row>
    <row r="482" spans="2:13" s="52" customFormat="1" ht="12.75" hidden="1" customHeight="1">
      <c r="B482" s="54"/>
      <c r="D482" s="55"/>
      <c r="E482" s="55"/>
      <c r="F482" s="55"/>
      <c r="G482" s="55"/>
      <c r="H482" s="46"/>
      <c r="J482" s="111"/>
      <c r="L482" s="111"/>
      <c r="M482" s="56"/>
    </row>
    <row r="483" spans="2:13" s="52" customFormat="1" ht="12.75" hidden="1" customHeight="1">
      <c r="B483" s="54"/>
      <c r="D483" s="55"/>
      <c r="E483" s="55"/>
      <c r="F483" s="55"/>
      <c r="G483" s="55"/>
      <c r="H483" s="46"/>
      <c r="J483" s="111"/>
      <c r="L483" s="111"/>
      <c r="M483" s="56"/>
    </row>
    <row r="484" spans="2:13" s="52" customFormat="1" ht="12.75" hidden="1" customHeight="1">
      <c r="B484" s="54"/>
      <c r="D484" s="55"/>
      <c r="E484" s="55"/>
      <c r="F484" s="55"/>
      <c r="G484" s="55"/>
      <c r="H484" s="46"/>
      <c r="J484" s="111"/>
      <c r="L484" s="111"/>
      <c r="M484" s="56"/>
    </row>
    <row r="485" spans="2:13" s="52" customFormat="1" ht="12.75" hidden="1" customHeight="1">
      <c r="B485" s="54"/>
      <c r="D485" s="55"/>
      <c r="E485" s="55"/>
      <c r="F485" s="55"/>
      <c r="G485" s="55"/>
      <c r="H485" s="46"/>
      <c r="J485" s="111"/>
      <c r="L485" s="111"/>
      <c r="M485" s="56"/>
    </row>
    <row r="486" spans="2:13" s="52" customFormat="1" ht="12.75" hidden="1" customHeight="1">
      <c r="B486" s="54"/>
      <c r="D486" s="55"/>
      <c r="E486" s="55"/>
      <c r="F486" s="55"/>
      <c r="G486" s="55"/>
      <c r="H486" s="46"/>
      <c r="J486" s="111"/>
      <c r="L486" s="111"/>
      <c r="M486" s="56"/>
    </row>
    <row r="487" spans="2:13" s="52" customFormat="1" ht="12.75" hidden="1" customHeight="1">
      <c r="B487" s="54"/>
      <c r="D487" s="55"/>
      <c r="E487" s="55"/>
      <c r="F487" s="55"/>
      <c r="G487" s="55"/>
      <c r="H487" s="46"/>
      <c r="J487" s="111"/>
      <c r="L487" s="111"/>
      <c r="M487" s="56"/>
    </row>
    <row r="488" spans="2:13" s="52" customFormat="1" ht="12.75" hidden="1" customHeight="1">
      <c r="B488" s="54"/>
      <c r="D488" s="55"/>
      <c r="E488" s="55"/>
      <c r="F488" s="55"/>
      <c r="G488" s="55"/>
      <c r="H488" s="46"/>
      <c r="J488" s="111"/>
      <c r="L488" s="111"/>
      <c r="M488" s="56"/>
    </row>
    <row r="489" spans="2:13" s="52" customFormat="1" ht="12.75" hidden="1" customHeight="1">
      <c r="B489" s="54"/>
      <c r="D489" s="55"/>
      <c r="E489" s="55"/>
      <c r="F489" s="55"/>
      <c r="G489" s="55"/>
      <c r="H489" s="46"/>
      <c r="J489" s="111"/>
      <c r="L489" s="111"/>
      <c r="M489" s="56"/>
    </row>
    <row r="490" spans="2:13" s="52" customFormat="1">
      <c r="B490" s="54"/>
      <c r="D490" s="55"/>
      <c r="E490" s="55"/>
      <c r="F490" s="55"/>
      <c r="G490" s="55"/>
      <c r="H490" s="46"/>
      <c r="J490" s="111"/>
      <c r="L490" s="111"/>
      <c r="M490" s="56"/>
    </row>
    <row r="491" spans="2:13" s="52" customFormat="1">
      <c r="B491" s="6"/>
      <c r="D491" s="55"/>
      <c r="E491" s="55"/>
      <c r="F491" s="55"/>
      <c r="G491" s="55"/>
      <c r="H491" s="46"/>
      <c r="J491" s="111"/>
      <c r="L491" s="111"/>
      <c r="M491" s="56"/>
    </row>
    <row r="492" spans="2:13" s="52" customFormat="1">
      <c r="B492" s="6"/>
      <c r="D492" s="55"/>
      <c r="E492" s="55"/>
      <c r="F492" s="55"/>
      <c r="G492" s="55"/>
      <c r="H492" s="46"/>
      <c r="J492" s="111"/>
      <c r="L492" s="111"/>
      <c r="M492" s="56"/>
    </row>
    <row r="493" spans="2:13" s="52" customFormat="1">
      <c r="B493" s="7"/>
      <c r="D493" s="55"/>
      <c r="E493" s="55"/>
      <c r="F493" s="55"/>
      <c r="G493" s="55"/>
      <c r="H493" s="46"/>
      <c r="J493" s="111"/>
      <c r="L493" s="111"/>
      <c r="M493" s="56"/>
    </row>
    <row r="494" spans="2:13" s="52" customFormat="1">
      <c r="B494" s="30"/>
      <c r="D494" s="55"/>
      <c r="E494" s="55"/>
      <c r="F494" s="55"/>
      <c r="G494" s="55"/>
      <c r="H494" s="46"/>
      <c r="J494" s="111"/>
      <c r="L494" s="111"/>
      <c r="M494" s="56"/>
    </row>
    <row r="495" spans="2:13" s="52" customFormat="1">
      <c r="B495" s="30"/>
      <c r="D495" s="55"/>
      <c r="E495" s="55"/>
      <c r="F495" s="55"/>
      <c r="G495" s="55"/>
      <c r="H495" s="46"/>
      <c r="J495" s="111"/>
      <c r="L495" s="111"/>
      <c r="M495" s="56"/>
    </row>
    <row r="496" spans="2:13" s="52" customFormat="1">
      <c r="B496" s="6"/>
      <c r="D496" s="55"/>
      <c r="E496" s="55"/>
      <c r="F496" s="55"/>
      <c r="G496" s="55"/>
      <c r="H496" s="46"/>
      <c r="J496" s="111"/>
      <c r="L496" s="111"/>
      <c r="M496" s="56"/>
    </row>
    <row r="497" spans="2:13" s="52" customFormat="1">
      <c r="B497" s="6"/>
      <c r="D497" s="55"/>
      <c r="E497" s="55"/>
      <c r="F497" s="55"/>
      <c r="G497" s="55"/>
      <c r="H497" s="46"/>
      <c r="J497" s="111"/>
      <c r="L497" s="111"/>
      <c r="M497" s="56"/>
    </row>
    <row r="498" spans="2:13" s="52" customFormat="1" ht="12.75" hidden="1" customHeight="1">
      <c r="B498" s="54"/>
      <c r="D498" s="55"/>
      <c r="E498" s="55"/>
      <c r="F498" s="55"/>
      <c r="G498" s="55"/>
      <c r="H498" s="46"/>
      <c r="J498" s="111"/>
      <c r="L498" s="111"/>
      <c r="M498" s="56"/>
    </row>
    <row r="499" spans="2:13" s="52" customFormat="1" ht="12.75" hidden="1" customHeight="1">
      <c r="B499" s="54"/>
      <c r="D499" s="55"/>
      <c r="E499" s="55"/>
      <c r="F499" s="55"/>
      <c r="G499" s="55"/>
      <c r="H499" s="46"/>
      <c r="J499" s="111"/>
      <c r="L499" s="111"/>
      <c r="M499" s="56"/>
    </row>
    <row r="500" spans="2:13" s="52" customFormat="1" ht="12.75" hidden="1" customHeight="1">
      <c r="B500" s="54"/>
      <c r="D500" s="55"/>
      <c r="E500" s="55"/>
      <c r="F500" s="55"/>
      <c r="G500" s="55"/>
      <c r="H500" s="46"/>
      <c r="J500" s="111"/>
      <c r="L500" s="111"/>
      <c r="M500" s="56"/>
    </row>
    <row r="501" spans="2:13" s="52" customFormat="1" ht="12.75" hidden="1" customHeight="1">
      <c r="B501" s="54"/>
      <c r="D501" s="55"/>
      <c r="E501" s="55"/>
      <c r="F501" s="55"/>
      <c r="G501" s="55"/>
      <c r="H501" s="46"/>
      <c r="J501" s="111"/>
      <c r="L501" s="111"/>
      <c r="M501" s="56"/>
    </row>
    <row r="502" spans="2:13" s="52" customFormat="1">
      <c r="B502" s="54"/>
      <c r="D502" s="55"/>
      <c r="E502" s="55"/>
      <c r="F502" s="55"/>
      <c r="G502" s="55"/>
      <c r="H502" s="46"/>
      <c r="J502" s="111"/>
      <c r="L502" s="111"/>
      <c r="M502" s="56"/>
    </row>
    <row r="503" spans="2:13" s="52" customFormat="1">
      <c r="B503" s="54"/>
      <c r="D503" s="55"/>
      <c r="E503" s="55"/>
      <c r="F503" s="55"/>
      <c r="G503" s="55"/>
      <c r="H503" s="46"/>
      <c r="J503" s="111"/>
      <c r="L503" s="111"/>
      <c r="M503" s="56"/>
    </row>
    <row r="504" spans="2:13" s="52" customFormat="1">
      <c r="B504" s="54"/>
      <c r="D504" s="55"/>
      <c r="E504" s="55"/>
      <c r="F504" s="55"/>
      <c r="G504" s="55"/>
      <c r="H504" s="46"/>
      <c r="J504" s="111"/>
      <c r="L504" s="111"/>
      <c r="M504" s="56"/>
    </row>
    <row r="505" spans="2:13" s="52" customFormat="1">
      <c r="B505" s="6"/>
      <c r="D505" s="55"/>
      <c r="E505" s="55"/>
      <c r="F505" s="55"/>
      <c r="G505" s="55"/>
      <c r="H505" s="46"/>
      <c r="J505" s="111"/>
      <c r="L505" s="111"/>
      <c r="M505" s="56"/>
    </row>
    <row r="506" spans="2:13" s="52" customFormat="1">
      <c r="B506" s="54"/>
      <c r="D506" s="55"/>
      <c r="E506" s="55"/>
      <c r="F506" s="55"/>
      <c r="G506" s="55"/>
      <c r="H506" s="46"/>
      <c r="J506" s="111"/>
      <c r="L506" s="111"/>
      <c r="M506" s="56"/>
    </row>
    <row r="507" spans="2:13" s="52" customFormat="1">
      <c r="B507" s="54"/>
      <c r="D507" s="55"/>
      <c r="E507" s="55"/>
      <c r="F507" s="55"/>
      <c r="G507" s="55"/>
      <c r="H507" s="46"/>
      <c r="J507" s="111"/>
      <c r="L507" s="111"/>
      <c r="M507" s="56"/>
    </row>
    <row r="508" spans="2:13" s="52" customFormat="1">
      <c r="B508" s="54"/>
      <c r="D508" s="55"/>
      <c r="E508" s="55"/>
      <c r="F508" s="55"/>
      <c r="G508" s="55"/>
      <c r="H508" s="46"/>
      <c r="J508" s="111"/>
      <c r="L508" s="111"/>
      <c r="M508" s="56"/>
    </row>
    <row r="509" spans="2:13" s="52" customFormat="1" ht="12.75" hidden="1" customHeight="1">
      <c r="B509" s="54"/>
      <c r="D509" s="55"/>
      <c r="E509" s="55"/>
      <c r="F509" s="55"/>
      <c r="G509" s="55"/>
      <c r="H509" s="46"/>
      <c r="J509" s="111"/>
      <c r="L509" s="111"/>
      <c r="M509" s="56"/>
    </row>
    <row r="510" spans="2:13" s="52" customFormat="1" ht="12.75" hidden="1" customHeight="1">
      <c r="B510" s="5"/>
      <c r="C510" s="64"/>
      <c r="D510" s="62"/>
      <c r="E510" s="62"/>
      <c r="F510" s="62"/>
      <c r="G510" s="62"/>
      <c r="H510" s="61"/>
      <c r="J510" s="111"/>
      <c r="L510" s="111"/>
      <c r="M510" s="56"/>
    </row>
    <row r="511" spans="2:13" s="52" customFormat="1" ht="12.75" hidden="1" customHeight="1">
      <c r="B511" s="6"/>
      <c r="D511" s="55"/>
      <c r="E511" s="55"/>
      <c r="F511" s="55"/>
      <c r="G511" s="55"/>
      <c r="H511" s="46"/>
      <c r="J511" s="111"/>
      <c r="L511" s="111"/>
      <c r="M511" s="56"/>
    </row>
    <row r="512" spans="2:13" s="52" customFormat="1" ht="12.75" hidden="1" customHeight="1">
      <c r="B512" s="54"/>
      <c r="D512" s="55"/>
      <c r="E512" s="55"/>
      <c r="F512" s="55"/>
      <c r="G512" s="55"/>
      <c r="H512" s="46"/>
      <c r="J512" s="111"/>
      <c r="L512" s="111"/>
      <c r="M512" s="56"/>
    </row>
    <row r="513" spans="2:13" s="52" customFormat="1" ht="12.75" hidden="1" customHeight="1">
      <c r="B513" s="54"/>
      <c r="D513" s="55"/>
      <c r="E513" s="55"/>
      <c r="F513" s="55"/>
      <c r="G513" s="55"/>
      <c r="H513" s="46"/>
      <c r="J513" s="111"/>
      <c r="L513" s="111"/>
      <c r="M513" s="56"/>
    </row>
    <row r="514" spans="2:13" s="52" customFormat="1" ht="12.75" hidden="1" customHeight="1">
      <c r="B514" s="54"/>
      <c r="D514" s="55"/>
      <c r="E514" s="55"/>
      <c r="F514" s="55"/>
      <c r="G514" s="55"/>
      <c r="H514" s="46"/>
      <c r="J514" s="111"/>
      <c r="L514" s="111"/>
      <c r="M514" s="56"/>
    </row>
    <row r="515" spans="2:13" s="52" customFormat="1">
      <c r="B515" s="54"/>
      <c r="D515" s="55"/>
      <c r="E515" s="55"/>
      <c r="F515" s="55"/>
      <c r="G515" s="55"/>
      <c r="H515" s="46"/>
      <c r="J515" s="111"/>
      <c r="L515" s="111"/>
      <c r="M515" s="56"/>
    </row>
    <row r="516" spans="2:13" s="52" customFormat="1">
      <c r="B516" s="54"/>
      <c r="D516" s="55"/>
      <c r="E516" s="55"/>
      <c r="F516" s="55"/>
      <c r="G516" s="55"/>
      <c r="H516" s="46"/>
      <c r="J516" s="111"/>
      <c r="L516" s="111"/>
      <c r="M516" s="56"/>
    </row>
    <row r="517" spans="2:13" s="52" customFormat="1">
      <c r="B517" s="6"/>
      <c r="D517" s="55"/>
      <c r="E517" s="55"/>
      <c r="F517" s="55"/>
      <c r="G517" s="55"/>
      <c r="H517" s="46"/>
      <c r="J517" s="111"/>
      <c r="L517" s="111"/>
      <c r="M517" s="56"/>
    </row>
    <row r="518" spans="2:13" s="52" customFormat="1">
      <c r="B518" s="54"/>
      <c r="D518" s="55"/>
      <c r="E518" s="55"/>
      <c r="F518" s="55"/>
      <c r="G518" s="55"/>
      <c r="H518" s="46"/>
      <c r="J518" s="111"/>
      <c r="L518" s="111"/>
      <c r="M518" s="56"/>
    </row>
    <row r="519" spans="2:13" s="52" customFormat="1">
      <c r="B519" s="54"/>
      <c r="D519" s="55"/>
      <c r="E519" s="55"/>
      <c r="F519" s="55"/>
      <c r="G519" s="55"/>
      <c r="H519" s="46"/>
      <c r="J519" s="111"/>
      <c r="L519" s="111"/>
      <c r="M519" s="56"/>
    </row>
    <row r="520" spans="2:13" s="52" customFormat="1">
      <c r="B520" s="6"/>
      <c r="D520" s="55"/>
      <c r="E520" s="55"/>
      <c r="H520" s="46"/>
      <c r="J520" s="111"/>
      <c r="L520" s="111"/>
      <c r="M520" s="56"/>
    </row>
    <row r="521" spans="2:13" s="52" customFormat="1">
      <c r="B521" s="6"/>
      <c r="C521" s="6"/>
      <c r="D521" s="55"/>
      <c r="E521" s="55"/>
      <c r="F521" s="55"/>
      <c r="G521" s="55"/>
      <c r="H521" s="46"/>
      <c r="J521" s="111"/>
      <c r="L521" s="111"/>
      <c r="M521" s="56"/>
    </row>
    <row r="522" spans="2:13" s="52" customFormat="1">
      <c r="B522" s="54"/>
      <c r="C522" s="6"/>
      <c r="D522" s="55"/>
      <c r="E522" s="55"/>
      <c r="F522" s="55"/>
      <c r="G522" s="55"/>
      <c r="H522" s="46"/>
      <c r="J522" s="111"/>
      <c r="L522" s="111"/>
      <c r="M522" s="56"/>
    </row>
    <row r="523" spans="2:13" s="52" customFormat="1">
      <c r="B523" s="54"/>
      <c r="C523" s="6"/>
      <c r="D523" s="55"/>
      <c r="E523" s="55"/>
      <c r="F523" s="55"/>
      <c r="G523" s="55"/>
      <c r="H523" s="46"/>
      <c r="J523" s="111"/>
      <c r="L523" s="111"/>
      <c r="M523" s="56"/>
    </row>
    <row r="524" spans="2:13" s="52" customFormat="1">
      <c r="B524" s="6"/>
      <c r="C524" s="6"/>
      <c r="D524" s="55"/>
      <c r="E524" s="55"/>
      <c r="F524" s="55"/>
      <c r="G524" s="55"/>
      <c r="H524" s="46"/>
      <c r="J524" s="111"/>
      <c r="L524" s="111"/>
      <c r="M524" s="56"/>
    </row>
    <row r="525" spans="2:13" s="52" customFormat="1">
      <c r="B525" s="54"/>
      <c r="C525" s="6"/>
      <c r="D525" s="55"/>
      <c r="E525" s="55"/>
      <c r="F525" s="55"/>
      <c r="G525" s="55"/>
      <c r="H525" s="46"/>
      <c r="J525" s="111"/>
      <c r="L525" s="111"/>
      <c r="M525" s="56"/>
    </row>
    <row r="526" spans="2:13" s="52" customFormat="1">
      <c r="B526" s="54"/>
      <c r="C526" s="6"/>
      <c r="D526" s="55"/>
      <c r="E526" s="55"/>
      <c r="F526" s="55"/>
      <c r="G526" s="55"/>
      <c r="H526" s="46"/>
      <c r="J526" s="111"/>
      <c r="L526" s="111"/>
      <c r="M526" s="56"/>
    </row>
    <row r="527" spans="2:13" s="52" customFormat="1">
      <c r="B527" s="54"/>
      <c r="C527" s="6"/>
      <c r="D527" s="55"/>
      <c r="E527" s="55"/>
      <c r="F527" s="55"/>
      <c r="G527" s="55"/>
      <c r="H527" s="46"/>
      <c r="J527" s="111"/>
      <c r="L527" s="111"/>
      <c r="M527" s="56"/>
    </row>
    <row r="528" spans="2:13" s="52" customFormat="1">
      <c r="B528" s="54"/>
      <c r="C528" s="6"/>
      <c r="D528" s="55"/>
      <c r="E528" s="55"/>
      <c r="F528" s="55"/>
      <c r="G528" s="55"/>
      <c r="H528" s="46"/>
      <c r="J528" s="111"/>
      <c r="L528" s="111"/>
      <c r="M528" s="56"/>
    </row>
    <row r="529" spans="2:13" s="52" customFormat="1">
      <c r="B529" s="6"/>
      <c r="D529" s="55"/>
      <c r="E529" s="55"/>
      <c r="F529" s="55"/>
      <c r="G529" s="55"/>
      <c r="H529" s="46"/>
      <c r="J529" s="111"/>
      <c r="L529" s="111"/>
      <c r="M529" s="56"/>
    </row>
    <row r="530" spans="2:13" s="52" customFormat="1">
      <c r="B530" s="54"/>
      <c r="D530" s="55"/>
      <c r="E530" s="55"/>
      <c r="F530" s="55"/>
      <c r="G530" s="55"/>
      <c r="H530" s="46"/>
      <c r="J530" s="111"/>
      <c r="L530" s="111"/>
      <c r="M530" s="56"/>
    </row>
    <row r="531" spans="2:13" s="52" customFormat="1">
      <c r="B531" s="54"/>
      <c r="C531" s="6"/>
      <c r="D531" s="55"/>
      <c r="E531" s="55"/>
      <c r="F531" s="55"/>
      <c r="G531" s="55"/>
      <c r="H531" s="46"/>
      <c r="J531" s="111"/>
      <c r="L531" s="111"/>
      <c r="M531" s="56"/>
    </row>
    <row r="532" spans="2:13" s="52" customFormat="1">
      <c r="B532" s="54"/>
      <c r="C532" s="6"/>
      <c r="D532" s="55"/>
      <c r="E532" s="55"/>
      <c r="F532" s="55"/>
      <c r="G532" s="55"/>
      <c r="H532" s="46"/>
      <c r="J532" s="111"/>
      <c r="L532" s="111"/>
      <c r="M532" s="56"/>
    </row>
    <row r="533" spans="2:13" s="52" customFormat="1">
      <c r="B533" s="6"/>
      <c r="D533" s="55"/>
      <c r="E533" s="55"/>
      <c r="F533" s="55"/>
      <c r="G533" s="55"/>
      <c r="H533" s="46"/>
      <c r="J533" s="111"/>
      <c r="L533" s="111"/>
      <c r="M533" s="56"/>
    </row>
    <row r="534" spans="2:13" s="52" customFormat="1">
      <c r="B534" s="54"/>
      <c r="D534" s="55"/>
      <c r="E534" s="55"/>
      <c r="F534" s="55"/>
      <c r="G534" s="55"/>
      <c r="H534" s="46"/>
      <c r="J534" s="111"/>
      <c r="L534" s="111"/>
      <c r="M534" s="56"/>
    </row>
    <row r="535" spans="2:13" s="52" customFormat="1">
      <c r="B535" s="54"/>
      <c r="D535" s="55"/>
      <c r="E535" s="55"/>
      <c r="F535" s="55"/>
      <c r="G535" s="55"/>
      <c r="H535" s="46"/>
      <c r="J535" s="111"/>
      <c r="L535" s="111"/>
      <c r="M535" s="56"/>
    </row>
    <row r="536" spans="2:13" s="52" customFormat="1">
      <c r="B536" s="5"/>
      <c r="C536" s="53"/>
      <c r="D536" s="62"/>
      <c r="E536" s="62"/>
      <c r="F536" s="62"/>
      <c r="G536" s="62"/>
      <c r="H536" s="61"/>
      <c r="J536" s="111"/>
      <c r="L536" s="111"/>
      <c r="M536" s="56"/>
    </row>
    <row r="537" spans="2:13" s="52" customFormat="1">
      <c r="B537" s="54"/>
      <c r="D537" s="55"/>
      <c r="E537" s="55"/>
      <c r="F537" s="55"/>
      <c r="G537" s="55"/>
      <c r="H537" s="46"/>
      <c r="J537" s="111"/>
      <c r="L537" s="111"/>
      <c r="M537" s="56"/>
    </row>
    <row r="538" spans="2:13" s="52" customFormat="1">
      <c r="B538" s="54"/>
      <c r="D538" s="55"/>
      <c r="E538" s="55"/>
      <c r="F538" s="55"/>
      <c r="G538" s="55"/>
      <c r="H538" s="46"/>
      <c r="J538" s="111"/>
      <c r="L538" s="111"/>
      <c r="M538" s="56"/>
    </row>
    <row r="539" spans="2:13" s="52" customFormat="1">
      <c r="B539" s="54"/>
      <c r="D539" s="55"/>
      <c r="E539" s="55"/>
      <c r="F539" s="55"/>
      <c r="G539" s="55"/>
      <c r="H539" s="46"/>
      <c r="J539" s="111"/>
      <c r="L539" s="111"/>
      <c r="M539" s="56"/>
    </row>
    <row r="540" spans="2:13" s="52" customFormat="1">
      <c r="B540" s="54"/>
      <c r="D540" s="55"/>
      <c r="E540" s="55"/>
      <c r="F540" s="55"/>
      <c r="G540" s="55"/>
      <c r="H540" s="46"/>
      <c r="J540" s="111"/>
      <c r="L540" s="111"/>
      <c r="M540" s="56"/>
    </row>
    <row r="541" spans="2:13" s="52" customFormat="1">
      <c r="B541" s="54"/>
      <c r="D541" s="55"/>
      <c r="E541" s="55"/>
      <c r="F541" s="55"/>
      <c r="G541" s="55"/>
      <c r="H541" s="46"/>
      <c r="J541" s="111"/>
      <c r="L541" s="111"/>
      <c r="M541" s="56"/>
    </row>
    <row r="542" spans="2:13" s="52" customFormat="1">
      <c r="B542" s="54"/>
      <c r="D542" s="55"/>
      <c r="E542" s="55"/>
      <c r="F542" s="55"/>
      <c r="G542" s="55"/>
      <c r="H542" s="46"/>
      <c r="J542" s="111"/>
      <c r="L542" s="111"/>
      <c r="M542" s="56"/>
    </row>
    <row r="543" spans="2:13" s="52" customFormat="1">
      <c r="B543" s="6"/>
      <c r="D543" s="55"/>
      <c r="E543" s="55"/>
      <c r="F543" s="55"/>
      <c r="G543" s="55"/>
      <c r="H543" s="46"/>
      <c r="J543" s="111"/>
      <c r="L543" s="111"/>
      <c r="M543" s="56"/>
    </row>
    <row r="544" spans="2:13" s="52" customFormat="1">
      <c r="B544" s="6"/>
      <c r="D544" s="55"/>
      <c r="E544" s="55"/>
      <c r="F544" s="55"/>
      <c r="G544" s="55"/>
      <c r="H544" s="46"/>
      <c r="J544" s="111"/>
      <c r="L544" s="111"/>
      <c r="M544" s="56"/>
    </row>
    <row r="545" spans="2:13" s="52" customFormat="1">
      <c r="B545" s="7"/>
      <c r="D545" s="55"/>
      <c r="E545" s="55"/>
      <c r="F545" s="55"/>
      <c r="G545" s="55"/>
      <c r="H545" s="46"/>
      <c r="J545" s="111"/>
      <c r="L545" s="111"/>
      <c r="M545" s="56"/>
    </row>
    <row r="546" spans="2:13" s="52" customFormat="1">
      <c r="B546" s="30"/>
      <c r="D546" s="55"/>
      <c r="E546" s="55"/>
      <c r="F546" s="55"/>
      <c r="G546" s="55"/>
      <c r="H546" s="46"/>
      <c r="J546" s="111"/>
      <c r="L546" s="111"/>
      <c r="M546" s="56"/>
    </row>
    <row r="547" spans="2:13" s="52" customFormat="1">
      <c r="B547" s="6"/>
      <c r="D547" s="55"/>
      <c r="E547" s="55"/>
      <c r="F547" s="55"/>
      <c r="G547" s="55"/>
      <c r="H547" s="46"/>
      <c r="J547" s="111"/>
      <c r="L547" s="111"/>
      <c r="M547" s="56"/>
    </row>
    <row r="548" spans="2:13" s="52" customFormat="1">
      <c r="B548" s="54"/>
      <c r="D548" s="55"/>
      <c r="E548" s="55"/>
      <c r="F548" s="55"/>
      <c r="G548" s="55"/>
      <c r="H548" s="46"/>
      <c r="J548" s="111"/>
      <c r="L548" s="111"/>
      <c r="M548" s="56"/>
    </row>
    <row r="549" spans="2:13" s="52" customFormat="1">
      <c r="B549" s="6"/>
      <c r="D549" s="55"/>
      <c r="E549" s="55"/>
      <c r="F549" s="55"/>
      <c r="G549" s="55"/>
      <c r="H549" s="46"/>
      <c r="J549" s="111"/>
      <c r="L549" s="111"/>
      <c r="M549" s="56"/>
    </row>
    <row r="550" spans="2:13" s="52" customFormat="1">
      <c r="B550" s="54"/>
      <c r="D550" s="55"/>
      <c r="E550" s="55"/>
      <c r="F550" s="55"/>
      <c r="G550" s="55"/>
      <c r="H550" s="46"/>
      <c r="J550" s="111"/>
      <c r="L550" s="111"/>
      <c r="M550" s="56"/>
    </row>
    <row r="551" spans="2:13" s="52" customFormat="1">
      <c r="B551" s="54"/>
      <c r="D551" s="55"/>
      <c r="E551" s="55"/>
      <c r="F551" s="55"/>
      <c r="G551" s="55"/>
      <c r="H551" s="46"/>
      <c r="J551" s="111"/>
      <c r="L551" s="111"/>
      <c r="M551" s="56"/>
    </row>
    <row r="552" spans="2:13" s="52" customFormat="1">
      <c r="B552" s="54"/>
      <c r="D552" s="55"/>
      <c r="E552" s="55"/>
      <c r="F552" s="55"/>
      <c r="G552" s="55"/>
      <c r="H552" s="46"/>
      <c r="J552" s="111"/>
      <c r="L552" s="111"/>
      <c r="M552" s="56"/>
    </row>
    <row r="553" spans="2:13" s="52" customFormat="1">
      <c r="B553" s="54"/>
      <c r="D553" s="55"/>
      <c r="E553" s="55"/>
      <c r="F553" s="55"/>
      <c r="G553" s="55"/>
      <c r="H553" s="46"/>
      <c r="J553" s="111"/>
      <c r="L553" s="111"/>
      <c r="M553" s="56"/>
    </row>
    <row r="554" spans="2:13" s="52" customFormat="1">
      <c r="B554" s="54"/>
      <c r="D554" s="55"/>
      <c r="E554" s="55"/>
      <c r="F554" s="55"/>
      <c r="G554" s="55"/>
      <c r="H554" s="46"/>
      <c r="J554" s="111"/>
      <c r="L554" s="111"/>
      <c r="M554" s="56"/>
    </row>
    <row r="555" spans="2:13" s="52" customFormat="1">
      <c r="B555" s="54"/>
      <c r="D555" s="55"/>
      <c r="E555" s="55"/>
      <c r="F555" s="55"/>
      <c r="G555" s="55"/>
      <c r="H555" s="46"/>
      <c r="J555" s="111"/>
      <c r="L555" s="111"/>
      <c r="M555" s="56"/>
    </row>
    <row r="556" spans="2:13" s="52" customFormat="1">
      <c r="B556" s="54"/>
      <c r="D556" s="55"/>
      <c r="E556" s="55"/>
      <c r="F556" s="55"/>
      <c r="G556" s="55"/>
      <c r="H556" s="46"/>
      <c r="J556" s="111"/>
      <c r="L556" s="111"/>
      <c r="M556" s="56"/>
    </row>
    <row r="557" spans="2:13" s="52" customFormat="1">
      <c r="B557" s="30"/>
      <c r="D557" s="55"/>
      <c r="E557" s="55"/>
      <c r="F557" s="55"/>
      <c r="G557" s="55"/>
      <c r="H557" s="46"/>
      <c r="J557" s="111"/>
      <c r="L557" s="111"/>
      <c r="M557" s="56"/>
    </row>
    <row r="558" spans="2:13" s="52" customFormat="1">
      <c r="B558" s="30"/>
      <c r="D558" s="55"/>
      <c r="E558" s="55"/>
      <c r="F558" s="55"/>
      <c r="G558" s="55"/>
      <c r="H558" s="46"/>
      <c r="J558" s="111"/>
      <c r="L558" s="111"/>
      <c r="M558" s="56"/>
    </row>
    <row r="559" spans="2:13" s="52" customFormat="1">
      <c r="B559" s="54"/>
      <c r="D559" s="55"/>
      <c r="E559" s="55"/>
      <c r="F559" s="55"/>
      <c r="G559" s="55"/>
      <c r="H559" s="46"/>
      <c r="J559" s="111"/>
      <c r="L559" s="111"/>
      <c r="M559" s="56"/>
    </row>
    <row r="560" spans="2:13" s="52" customFormat="1">
      <c r="B560" s="6"/>
      <c r="D560" s="55"/>
      <c r="E560" s="55"/>
      <c r="F560" s="55"/>
      <c r="G560" s="55"/>
      <c r="H560" s="46"/>
      <c r="J560" s="111"/>
      <c r="L560" s="111"/>
      <c r="M560" s="56"/>
    </row>
    <row r="561" spans="2:13" s="52" customFormat="1">
      <c r="B561" s="54"/>
      <c r="D561" s="55"/>
      <c r="E561" s="55"/>
      <c r="F561" s="55"/>
      <c r="G561" s="55"/>
      <c r="H561" s="46"/>
      <c r="J561" s="111"/>
      <c r="L561" s="111"/>
      <c r="M561" s="56"/>
    </row>
    <row r="562" spans="2:13" s="52" customFormat="1">
      <c r="B562" s="54"/>
      <c r="D562" s="55"/>
      <c r="E562" s="55"/>
      <c r="F562" s="55"/>
      <c r="G562" s="55"/>
      <c r="H562" s="46"/>
      <c r="J562" s="111"/>
      <c r="L562" s="111"/>
      <c r="M562" s="56"/>
    </row>
    <row r="563" spans="2:13" s="52" customFormat="1">
      <c r="B563" s="54"/>
      <c r="D563" s="55"/>
      <c r="E563" s="55"/>
      <c r="F563" s="55"/>
      <c r="G563" s="55"/>
      <c r="H563" s="46"/>
      <c r="J563" s="111"/>
      <c r="L563" s="111"/>
      <c r="M563" s="56"/>
    </row>
    <row r="564" spans="2:13" s="52" customFormat="1">
      <c r="B564" s="54"/>
      <c r="D564" s="55"/>
      <c r="E564" s="55"/>
      <c r="F564" s="55"/>
      <c r="G564" s="55"/>
      <c r="H564" s="46"/>
      <c r="J564" s="111"/>
      <c r="L564" s="111"/>
      <c r="M564" s="56"/>
    </row>
    <row r="565" spans="2:13" s="52" customFormat="1">
      <c r="B565" s="54"/>
      <c r="D565" s="55"/>
      <c r="E565" s="55"/>
      <c r="F565" s="55"/>
      <c r="G565" s="55"/>
      <c r="H565" s="46"/>
      <c r="J565" s="111"/>
      <c r="L565" s="111"/>
      <c r="M565" s="56"/>
    </row>
    <row r="566" spans="2:13" s="52" customFormat="1">
      <c r="B566" s="54"/>
      <c r="D566" s="55"/>
      <c r="E566" s="55"/>
      <c r="F566" s="55"/>
      <c r="G566" s="55"/>
      <c r="H566" s="46"/>
      <c r="J566" s="111"/>
      <c r="L566" s="111"/>
      <c r="M566" s="56"/>
    </row>
    <row r="567" spans="2:13" s="52" customFormat="1">
      <c r="B567" s="54"/>
      <c r="D567" s="55"/>
      <c r="E567" s="55"/>
      <c r="F567" s="55"/>
      <c r="G567" s="55"/>
      <c r="H567" s="46"/>
      <c r="J567" s="111"/>
      <c r="L567" s="111"/>
      <c r="M567" s="56"/>
    </row>
    <row r="568" spans="2:13" s="52" customFormat="1">
      <c r="B568" s="58"/>
      <c r="D568" s="55"/>
      <c r="E568" s="55"/>
      <c r="F568" s="55"/>
      <c r="G568" s="55"/>
      <c r="H568" s="46"/>
      <c r="J568" s="111"/>
      <c r="L568" s="111"/>
      <c r="M568" s="56"/>
    </row>
    <row r="569" spans="2:13" s="52" customFormat="1">
      <c r="B569" s="54"/>
      <c r="D569" s="55"/>
      <c r="E569" s="55"/>
      <c r="F569" s="55"/>
      <c r="G569" s="55"/>
      <c r="H569" s="46"/>
      <c r="J569" s="111"/>
      <c r="L569" s="111"/>
      <c r="M569" s="56"/>
    </row>
    <row r="570" spans="2:13" s="52" customFormat="1">
      <c r="B570" s="54"/>
      <c r="D570" s="55"/>
      <c r="E570" s="55"/>
      <c r="F570" s="55"/>
      <c r="G570" s="55"/>
      <c r="H570" s="46"/>
      <c r="J570" s="111"/>
      <c r="L570" s="111"/>
      <c r="M570" s="56"/>
    </row>
    <row r="571" spans="2:13" s="52" customFormat="1">
      <c r="B571" s="54"/>
      <c r="D571" s="55"/>
      <c r="E571" s="55"/>
      <c r="F571" s="55"/>
      <c r="G571" s="55"/>
      <c r="H571" s="46"/>
      <c r="J571" s="111"/>
      <c r="L571" s="111"/>
      <c r="M571" s="56"/>
    </row>
    <row r="572" spans="2:13" s="52" customFormat="1">
      <c r="B572" s="54"/>
      <c r="D572" s="55"/>
      <c r="E572" s="55"/>
      <c r="F572" s="55"/>
      <c r="G572" s="55"/>
      <c r="H572" s="46"/>
      <c r="J572" s="111"/>
      <c r="L572" s="111"/>
      <c r="M572" s="56"/>
    </row>
    <row r="573" spans="2:13" s="52" customFormat="1">
      <c r="B573" s="54"/>
      <c r="D573" s="55"/>
      <c r="E573" s="55"/>
      <c r="F573" s="55"/>
      <c r="G573" s="55"/>
      <c r="H573" s="46"/>
      <c r="J573" s="111"/>
      <c r="L573" s="111"/>
      <c r="M573" s="56"/>
    </row>
    <row r="574" spans="2:13" s="52" customFormat="1">
      <c r="B574" s="54"/>
      <c r="D574" s="55"/>
      <c r="E574" s="55"/>
      <c r="F574" s="55"/>
      <c r="G574" s="55"/>
      <c r="H574" s="46"/>
      <c r="J574" s="111"/>
      <c r="L574" s="111"/>
      <c r="M574" s="56"/>
    </row>
    <row r="575" spans="2:13" s="52" customFormat="1">
      <c r="B575" s="54"/>
      <c r="D575" s="55"/>
      <c r="E575" s="55"/>
      <c r="F575" s="55"/>
      <c r="G575" s="55"/>
      <c r="H575" s="46"/>
      <c r="J575" s="111"/>
      <c r="L575" s="111"/>
      <c r="M575" s="56"/>
    </row>
    <row r="576" spans="2:13" s="52" customFormat="1">
      <c r="B576" s="58"/>
      <c r="D576" s="55"/>
      <c r="E576" s="55"/>
      <c r="F576" s="55"/>
      <c r="G576" s="55"/>
      <c r="H576" s="46"/>
      <c r="J576" s="111"/>
      <c r="L576" s="111"/>
      <c r="M576" s="56"/>
    </row>
    <row r="577" spans="2:13" s="52" customFormat="1">
      <c r="B577" s="54"/>
      <c r="D577" s="55"/>
      <c r="E577" s="55"/>
      <c r="F577" s="55"/>
      <c r="G577" s="55"/>
      <c r="H577" s="46"/>
      <c r="J577" s="111"/>
      <c r="L577" s="111"/>
      <c r="M577" s="56"/>
    </row>
    <row r="578" spans="2:13" s="52" customFormat="1">
      <c r="B578" s="54"/>
      <c r="D578" s="55"/>
      <c r="E578" s="55"/>
      <c r="F578" s="55"/>
      <c r="G578" s="55"/>
      <c r="H578" s="46"/>
      <c r="J578" s="111"/>
      <c r="L578" s="111"/>
      <c r="M578" s="56"/>
    </row>
    <row r="579" spans="2:13" s="52" customFormat="1">
      <c r="B579" s="58"/>
      <c r="D579" s="55"/>
      <c r="E579" s="55"/>
      <c r="F579" s="55"/>
      <c r="G579" s="55"/>
      <c r="H579" s="46"/>
      <c r="J579" s="111"/>
      <c r="L579" s="111"/>
      <c r="M579" s="56"/>
    </row>
    <row r="580" spans="2:13" s="52" customFormat="1">
      <c r="B580" s="58"/>
      <c r="D580" s="55"/>
      <c r="E580" s="55"/>
      <c r="F580" s="55"/>
      <c r="G580" s="55"/>
      <c r="H580" s="46"/>
      <c r="J580" s="111"/>
      <c r="L580" s="111"/>
      <c r="M580" s="56"/>
    </row>
    <row r="581" spans="2:13" s="52" customFormat="1">
      <c r="B581" s="58"/>
      <c r="D581" s="55"/>
      <c r="E581" s="55"/>
      <c r="F581" s="55"/>
      <c r="G581" s="55"/>
      <c r="H581" s="46"/>
      <c r="J581" s="111"/>
      <c r="L581" s="111"/>
      <c r="M581" s="56"/>
    </row>
    <row r="582" spans="2:13" s="52" customFormat="1">
      <c r="B582" s="6"/>
      <c r="J582" s="111"/>
      <c r="L582" s="111"/>
      <c r="M582" s="56"/>
    </row>
    <row r="583" spans="2:13" s="52" customFormat="1">
      <c r="B583" s="54"/>
      <c r="D583" s="55"/>
      <c r="E583" s="55"/>
      <c r="F583" s="55"/>
      <c r="G583" s="55"/>
      <c r="H583" s="46"/>
      <c r="J583" s="111"/>
      <c r="L583" s="111"/>
      <c r="M583" s="56"/>
    </row>
    <row r="584" spans="2:13" s="52" customFormat="1">
      <c r="B584" s="54"/>
      <c r="D584" s="55"/>
      <c r="E584" s="55"/>
      <c r="F584" s="55"/>
      <c r="G584" s="55"/>
      <c r="H584" s="46"/>
      <c r="J584" s="111"/>
      <c r="L584" s="111"/>
      <c r="M584" s="56"/>
    </row>
    <row r="585" spans="2:13" s="52" customFormat="1">
      <c r="B585" s="6"/>
      <c r="D585" s="55"/>
      <c r="E585" s="55"/>
      <c r="F585" s="55"/>
      <c r="G585" s="55"/>
      <c r="H585" s="46"/>
      <c r="J585" s="111"/>
      <c r="L585" s="111"/>
      <c r="M585" s="56"/>
    </row>
    <row r="586" spans="2:13" s="52" customFormat="1">
      <c r="B586" s="54"/>
      <c r="D586" s="55"/>
      <c r="E586" s="55"/>
      <c r="F586" s="55"/>
      <c r="G586" s="55"/>
      <c r="H586" s="46"/>
      <c r="J586" s="111"/>
      <c r="L586" s="111"/>
      <c r="M586" s="56"/>
    </row>
    <row r="587" spans="2:13" s="52" customFormat="1">
      <c r="B587" s="6"/>
      <c r="D587" s="55"/>
      <c r="E587" s="55"/>
      <c r="F587" s="55"/>
      <c r="G587" s="55"/>
      <c r="H587" s="46"/>
      <c r="J587" s="111"/>
      <c r="L587" s="111"/>
      <c r="M587" s="56"/>
    </row>
    <row r="588" spans="2:13" s="52" customFormat="1">
      <c r="B588" s="6"/>
      <c r="D588" s="55"/>
      <c r="E588" s="55"/>
      <c r="F588" s="55"/>
      <c r="G588" s="55"/>
      <c r="H588" s="46"/>
      <c r="J588" s="111"/>
      <c r="L588" s="111"/>
      <c r="M588" s="56"/>
    </row>
    <row r="589" spans="2:13" s="52" customFormat="1">
      <c r="B589" s="54"/>
      <c r="C589" s="6"/>
      <c r="D589" s="55"/>
      <c r="E589" s="55"/>
      <c r="F589" s="55"/>
      <c r="G589" s="55"/>
      <c r="H589" s="46"/>
      <c r="J589" s="111"/>
      <c r="L589" s="111"/>
      <c r="M589" s="56"/>
    </row>
    <row r="590" spans="2:13" s="52" customFormat="1">
      <c r="B590" s="7"/>
      <c r="D590" s="55"/>
      <c r="E590" s="55"/>
      <c r="F590" s="55"/>
      <c r="G590" s="55"/>
      <c r="H590" s="46"/>
      <c r="J590" s="111"/>
      <c r="L590" s="111"/>
      <c r="M590" s="56"/>
    </row>
    <row r="591" spans="2:13" s="52" customFormat="1">
      <c r="B591" s="30"/>
      <c r="D591" s="55"/>
      <c r="E591" s="55"/>
      <c r="F591" s="55"/>
      <c r="G591" s="55"/>
      <c r="H591" s="46"/>
      <c r="J591" s="111"/>
      <c r="L591" s="111"/>
      <c r="M591" s="56"/>
    </row>
    <row r="592" spans="2:13" s="52" customFormat="1">
      <c r="B592" s="54"/>
      <c r="D592" s="55"/>
      <c r="E592" s="55"/>
      <c r="F592" s="55"/>
      <c r="G592" s="55"/>
      <c r="H592" s="46"/>
      <c r="J592" s="111"/>
      <c r="L592" s="111"/>
      <c r="M592" s="56"/>
    </row>
    <row r="593" spans="2:13" s="52" customFormat="1">
      <c r="B593" s="54"/>
      <c r="D593" s="55"/>
      <c r="E593" s="55"/>
      <c r="F593" s="55"/>
      <c r="G593" s="55"/>
      <c r="H593" s="46"/>
      <c r="J593" s="111"/>
      <c r="L593" s="111"/>
      <c r="M593" s="56"/>
    </row>
    <row r="594" spans="2:13" s="52" customFormat="1">
      <c r="B594" s="6"/>
      <c r="D594" s="55"/>
      <c r="E594" s="55"/>
      <c r="F594" s="55"/>
      <c r="G594" s="55"/>
      <c r="H594" s="46"/>
      <c r="J594" s="111"/>
      <c r="L594" s="111"/>
      <c r="M594" s="56"/>
    </row>
    <row r="595" spans="2:13" s="52" customFormat="1">
      <c r="B595" s="6"/>
      <c r="D595" s="55"/>
      <c r="E595" s="55"/>
      <c r="F595" s="55"/>
      <c r="G595" s="55"/>
      <c r="H595" s="46"/>
      <c r="J595" s="111"/>
      <c r="L595" s="111"/>
      <c r="M595" s="56"/>
    </row>
    <row r="596" spans="2:13" s="52" customFormat="1">
      <c r="B596" s="54"/>
      <c r="D596" s="55"/>
      <c r="E596" s="55"/>
      <c r="F596" s="55"/>
      <c r="G596" s="55"/>
      <c r="H596" s="46"/>
      <c r="J596" s="111"/>
      <c r="L596" s="111"/>
      <c r="M596" s="56"/>
    </row>
    <row r="597" spans="2:13" s="52" customFormat="1">
      <c r="B597" s="54"/>
      <c r="D597" s="55"/>
      <c r="E597" s="55"/>
      <c r="F597" s="55"/>
      <c r="G597" s="55"/>
      <c r="H597" s="46"/>
      <c r="J597" s="111"/>
      <c r="L597" s="111"/>
      <c r="M597" s="56"/>
    </row>
    <row r="598" spans="2:13" s="52" customFormat="1">
      <c r="B598" s="54"/>
      <c r="D598" s="55"/>
      <c r="E598" s="55"/>
      <c r="F598" s="55"/>
      <c r="G598" s="55"/>
      <c r="H598" s="46"/>
      <c r="J598" s="111"/>
      <c r="L598" s="111"/>
      <c r="M598" s="56"/>
    </row>
    <row r="599" spans="2:13" s="52" customFormat="1">
      <c r="B599" s="54"/>
      <c r="D599" s="55"/>
      <c r="E599" s="55"/>
      <c r="F599" s="55"/>
      <c r="G599" s="55"/>
      <c r="H599" s="46"/>
      <c r="J599" s="111"/>
      <c r="L599" s="111"/>
      <c r="M599" s="56"/>
    </row>
    <row r="600" spans="2:13" s="52" customFormat="1">
      <c r="B600" s="6"/>
      <c r="D600" s="55"/>
      <c r="E600" s="55"/>
      <c r="F600" s="55"/>
      <c r="G600" s="55"/>
      <c r="H600" s="46"/>
      <c r="J600" s="111"/>
      <c r="L600" s="111"/>
      <c r="M600" s="56"/>
    </row>
    <row r="601" spans="2:13" s="52" customFormat="1">
      <c r="B601" s="54"/>
      <c r="D601" s="55"/>
      <c r="E601" s="55"/>
      <c r="F601" s="55"/>
      <c r="G601" s="55"/>
      <c r="H601" s="46"/>
      <c r="J601" s="111"/>
      <c r="L601" s="111"/>
      <c r="M601" s="56"/>
    </row>
    <row r="602" spans="2:13" s="52" customFormat="1">
      <c r="B602" s="6"/>
      <c r="D602" s="55"/>
      <c r="E602" s="55"/>
      <c r="F602" s="55"/>
      <c r="G602" s="55"/>
      <c r="H602" s="46"/>
      <c r="J602" s="111"/>
      <c r="L602" s="111"/>
      <c r="M602" s="56"/>
    </row>
    <row r="603" spans="2:13" s="52" customFormat="1">
      <c r="B603" s="54"/>
      <c r="D603" s="55"/>
      <c r="E603" s="55"/>
      <c r="F603" s="55"/>
      <c r="G603" s="55"/>
      <c r="H603" s="46"/>
      <c r="J603" s="111"/>
      <c r="L603" s="111"/>
      <c r="M603" s="56"/>
    </row>
    <row r="604" spans="2:13" s="52" customFormat="1">
      <c r="B604" s="6"/>
      <c r="D604" s="55"/>
      <c r="E604" s="55"/>
      <c r="F604" s="55"/>
      <c r="G604" s="55"/>
      <c r="H604" s="46"/>
      <c r="J604" s="111"/>
      <c r="L604" s="111"/>
      <c r="M604" s="56"/>
    </row>
    <row r="605" spans="2:13" s="52" customFormat="1">
      <c r="B605" s="6"/>
      <c r="D605" s="55"/>
      <c r="E605" s="55"/>
      <c r="F605" s="55"/>
      <c r="G605" s="55"/>
      <c r="H605" s="46"/>
      <c r="J605" s="111"/>
      <c r="L605" s="111"/>
      <c r="M605" s="56"/>
    </row>
    <row r="606" spans="2:13" s="52" customFormat="1">
      <c r="B606" s="54"/>
      <c r="D606" s="55"/>
      <c r="E606" s="55"/>
      <c r="F606" s="55"/>
      <c r="G606" s="55"/>
      <c r="H606" s="46"/>
      <c r="J606" s="111"/>
      <c r="L606" s="111"/>
      <c r="M606" s="56"/>
    </row>
    <row r="607" spans="2:13" s="52" customFormat="1">
      <c r="B607" s="6"/>
      <c r="D607" s="55"/>
      <c r="E607" s="55"/>
      <c r="F607" s="55"/>
      <c r="G607" s="55"/>
      <c r="H607" s="46"/>
      <c r="J607" s="111"/>
      <c r="L607" s="111"/>
      <c r="M607" s="56"/>
    </row>
    <row r="608" spans="2:13" s="52" customFormat="1">
      <c r="B608" s="54"/>
      <c r="D608" s="55"/>
      <c r="E608" s="55"/>
      <c r="F608" s="55"/>
      <c r="G608" s="55"/>
      <c r="H608" s="46"/>
      <c r="J608" s="111"/>
      <c r="L608" s="111"/>
      <c r="M608" s="56"/>
    </row>
    <row r="609" spans="2:13" s="52" customFormat="1">
      <c r="B609" s="54"/>
      <c r="D609" s="55"/>
      <c r="E609" s="55"/>
      <c r="F609" s="55"/>
      <c r="G609" s="55"/>
      <c r="H609" s="46"/>
      <c r="J609" s="111"/>
      <c r="L609" s="111"/>
      <c r="M609" s="56"/>
    </row>
    <row r="610" spans="2:13" s="52" customFormat="1">
      <c r="B610" s="6"/>
      <c r="D610" s="55"/>
      <c r="E610" s="55"/>
      <c r="F610" s="55"/>
      <c r="G610" s="55"/>
      <c r="H610" s="46"/>
      <c r="J610" s="111"/>
      <c r="L610" s="111"/>
      <c r="M610" s="56"/>
    </row>
    <row r="611" spans="2:13" s="52" customFormat="1">
      <c r="B611" s="54"/>
      <c r="D611" s="55"/>
      <c r="E611" s="55"/>
      <c r="F611" s="55"/>
      <c r="G611" s="55"/>
      <c r="H611" s="46"/>
      <c r="J611" s="111"/>
      <c r="L611" s="111"/>
      <c r="M611" s="56"/>
    </row>
    <row r="612" spans="2:13" s="52" customFormat="1">
      <c r="B612" s="6"/>
      <c r="D612" s="55"/>
      <c r="E612" s="55"/>
      <c r="F612" s="55"/>
      <c r="G612" s="55"/>
      <c r="H612" s="46"/>
      <c r="J612" s="111"/>
      <c r="L612" s="111"/>
      <c r="M612" s="56"/>
    </row>
    <row r="613" spans="2:13" s="52" customFormat="1">
      <c r="B613" s="6"/>
      <c r="D613" s="55"/>
      <c r="E613" s="55"/>
      <c r="F613" s="55"/>
      <c r="G613" s="55"/>
      <c r="H613" s="46"/>
      <c r="J613" s="111"/>
      <c r="L613" s="111"/>
      <c r="M613" s="56"/>
    </row>
    <row r="614" spans="2:13" s="52" customFormat="1">
      <c r="B614" s="54"/>
      <c r="D614" s="55"/>
      <c r="E614" s="55"/>
      <c r="F614" s="55"/>
      <c r="G614" s="55"/>
      <c r="H614" s="46"/>
      <c r="J614" s="111"/>
      <c r="L614" s="111"/>
      <c r="M614" s="56"/>
    </row>
    <row r="615" spans="2:13" s="52" customFormat="1">
      <c r="B615" s="54"/>
      <c r="D615" s="55"/>
      <c r="E615" s="55"/>
      <c r="F615" s="55"/>
      <c r="G615" s="55"/>
      <c r="H615" s="46"/>
      <c r="J615" s="111"/>
      <c r="L615" s="111"/>
      <c r="M615" s="56"/>
    </row>
    <row r="616" spans="2:13" s="52" customFormat="1">
      <c r="B616" s="54"/>
      <c r="D616" s="55"/>
      <c r="E616" s="55"/>
      <c r="F616" s="55"/>
      <c r="G616" s="55"/>
      <c r="H616" s="46"/>
      <c r="J616" s="111"/>
      <c r="L616" s="111"/>
      <c r="M616" s="56"/>
    </row>
    <row r="617" spans="2:13" s="52" customFormat="1">
      <c r="B617" s="5"/>
      <c r="C617" s="53"/>
      <c r="D617" s="62"/>
      <c r="E617" s="62"/>
      <c r="F617" s="62"/>
      <c r="G617" s="62"/>
      <c r="H617" s="61"/>
      <c r="J617" s="111"/>
      <c r="L617" s="111"/>
      <c r="M617" s="56"/>
    </row>
    <row r="618" spans="2:13" s="52" customFormat="1">
      <c r="B618" s="6"/>
      <c r="D618" s="55"/>
      <c r="E618" s="55"/>
      <c r="F618" s="55"/>
      <c r="G618" s="55"/>
      <c r="H618" s="46"/>
      <c r="J618" s="111"/>
      <c r="L618" s="111"/>
      <c r="M618" s="56"/>
    </row>
    <row r="619" spans="2:13" s="52" customFormat="1">
      <c r="B619" s="54"/>
      <c r="D619" s="55"/>
      <c r="E619" s="55"/>
      <c r="F619" s="55"/>
      <c r="G619" s="55"/>
      <c r="H619" s="46"/>
      <c r="J619" s="111"/>
      <c r="L619" s="111"/>
      <c r="M619" s="56"/>
    </row>
    <row r="620" spans="2:13" s="52" customFormat="1">
      <c r="B620" s="54"/>
      <c r="D620" s="55"/>
      <c r="E620" s="55"/>
      <c r="F620" s="55"/>
      <c r="G620" s="55"/>
      <c r="H620" s="46"/>
      <c r="J620" s="111"/>
      <c r="L620" s="111"/>
      <c r="M620" s="56"/>
    </row>
    <row r="621" spans="2:13" s="52" customFormat="1">
      <c r="B621" s="6"/>
      <c r="D621" s="55"/>
      <c r="E621" s="55"/>
      <c r="F621" s="55"/>
      <c r="G621" s="55"/>
      <c r="H621" s="46"/>
      <c r="J621" s="111"/>
      <c r="L621" s="111"/>
      <c r="M621" s="56"/>
    </row>
    <row r="622" spans="2:13" s="52" customFormat="1">
      <c r="B622" s="54"/>
      <c r="D622" s="55"/>
      <c r="E622" s="55"/>
      <c r="F622" s="55"/>
      <c r="G622" s="55"/>
      <c r="H622" s="46"/>
      <c r="J622" s="111"/>
      <c r="L622" s="111"/>
      <c r="M622" s="56"/>
    </row>
    <row r="623" spans="2:13" s="52" customFormat="1">
      <c r="B623" s="54"/>
      <c r="D623" s="55"/>
      <c r="E623" s="55"/>
      <c r="F623" s="55"/>
      <c r="G623" s="55"/>
      <c r="H623" s="46"/>
      <c r="J623" s="111"/>
      <c r="L623" s="111"/>
      <c r="M623" s="56"/>
    </row>
    <row r="624" spans="2:13" s="52" customFormat="1">
      <c r="B624" s="6"/>
      <c r="D624" s="55"/>
      <c r="E624" s="55"/>
      <c r="F624" s="55"/>
      <c r="G624" s="55"/>
      <c r="H624" s="46"/>
      <c r="J624" s="111"/>
      <c r="L624" s="111"/>
      <c r="M624" s="56"/>
    </row>
    <row r="625" spans="2:13" s="52" customFormat="1">
      <c r="B625" s="6"/>
      <c r="D625" s="55"/>
      <c r="E625" s="55"/>
      <c r="F625" s="55"/>
      <c r="G625" s="55"/>
      <c r="H625" s="46"/>
      <c r="J625" s="111"/>
      <c r="L625" s="111"/>
      <c r="M625" s="56"/>
    </row>
    <row r="626" spans="2:13" s="52" customFormat="1">
      <c r="B626" s="6"/>
      <c r="D626" s="55"/>
      <c r="E626" s="55"/>
      <c r="F626" s="55"/>
      <c r="G626" s="55"/>
      <c r="H626" s="46"/>
      <c r="J626" s="111"/>
      <c r="L626" s="111"/>
      <c r="M626" s="56"/>
    </row>
    <row r="627" spans="2:13" s="52" customFormat="1">
      <c r="B627" s="5"/>
      <c r="C627" s="53"/>
      <c r="D627" s="62"/>
      <c r="E627" s="62"/>
      <c r="F627" s="62"/>
      <c r="G627" s="62"/>
      <c r="H627" s="61"/>
      <c r="J627" s="111"/>
      <c r="L627" s="111"/>
      <c r="M627" s="56"/>
    </row>
    <row r="628" spans="2:13" s="52" customFormat="1">
      <c r="B628" s="6"/>
      <c r="D628" s="55"/>
      <c r="E628" s="55"/>
      <c r="F628" s="55"/>
      <c r="G628" s="55"/>
      <c r="H628" s="46"/>
      <c r="J628" s="111"/>
      <c r="L628" s="111"/>
      <c r="M628" s="56"/>
    </row>
    <row r="629" spans="2:13" s="52" customFormat="1">
      <c r="B629" s="6"/>
      <c r="D629" s="55"/>
      <c r="E629" s="55"/>
      <c r="F629" s="55"/>
      <c r="G629" s="55"/>
      <c r="H629" s="46"/>
      <c r="J629" s="111"/>
      <c r="L629" s="111"/>
      <c r="M629" s="56"/>
    </row>
    <row r="630" spans="2:13" s="52" customFormat="1">
      <c r="B630" s="54"/>
      <c r="D630" s="55"/>
      <c r="E630" s="55"/>
      <c r="F630" s="55"/>
      <c r="G630" s="55"/>
      <c r="H630" s="46"/>
      <c r="J630" s="111"/>
      <c r="L630" s="111"/>
      <c r="M630" s="56"/>
    </row>
    <row r="631" spans="2:13" s="52" customFormat="1">
      <c r="B631" s="6"/>
      <c r="D631" s="55"/>
      <c r="E631" s="55"/>
      <c r="F631" s="55"/>
      <c r="G631" s="55"/>
      <c r="H631" s="46"/>
      <c r="J631" s="111"/>
      <c r="L631" s="111"/>
      <c r="M631" s="56"/>
    </row>
    <row r="632" spans="2:13" s="52" customFormat="1">
      <c r="B632" s="71"/>
      <c r="C632" s="60"/>
      <c r="D632" s="69"/>
      <c r="E632" s="69"/>
      <c r="F632" s="69"/>
      <c r="G632" s="69"/>
      <c r="H632" s="70"/>
      <c r="J632" s="111"/>
      <c r="L632" s="111"/>
      <c r="M632" s="56"/>
    </row>
    <row r="633" spans="2:13" s="52" customFormat="1">
      <c r="B633" s="71"/>
      <c r="C633" s="60"/>
      <c r="D633" s="69"/>
      <c r="E633" s="69"/>
      <c r="F633" s="69"/>
      <c r="G633" s="69"/>
      <c r="H633" s="70"/>
      <c r="J633" s="111"/>
      <c r="L633" s="111"/>
      <c r="M633" s="56"/>
    </row>
    <row r="634" spans="2:13" s="52" customFormat="1">
      <c r="B634" s="72"/>
      <c r="C634" s="60"/>
      <c r="D634" s="69"/>
      <c r="E634" s="69"/>
      <c r="F634" s="69"/>
      <c r="G634" s="69"/>
      <c r="H634" s="70"/>
      <c r="J634" s="111"/>
      <c r="L634" s="111"/>
      <c r="M634" s="56"/>
    </row>
    <row r="635" spans="2:13" s="52" customFormat="1">
      <c r="B635" s="5"/>
      <c r="C635" s="53"/>
      <c r="D635" s="62"/>
      <c r="E635" s="62"/>
      <c r="F635" s="62"/>
      <c r="G635" s="62"/>
      <c r="H635" s="61"/>
      <c r="J635" s="111"/>
      <c r="L635" s="111"/>
      <c r="M635" s="56"/>
    </row>
    <row r="636" spans="2:13" s="52" customFormat="1">
      <c r="B636" s="6"/>
      <c r="D636" s="55"/>
      <c r="E636" s="55"/>
      <c r="F636" s="55"/>
      <c r="G636" s="55"/>
      <c r="H636" s="46"/>
      <c r="J636" s="111"/>
      <c r="L636" s="111"/>
      <c r="M636" s="56"/>
    </row>
    <row r="637" spans="2:13" s="52" customFormat="1">
      <c r="B637" s="54"/>
      <c r="D637" s="55"/>
      <c r="E637" s="55"/>
      <c r="F637" s="55"/>
      <c r="G637" s="55"/>
      <c r="H637" s="46"/>
      <c r="J637" s="111"/>
      <c r="L637" s="111"/>
      <c r="M637" s="56"/>
    </row>
    <row r="638" spans="2:13" s="52" customFormat="1">
      <c r="B638" s="54"/>
      <c r="D638" s="55"/>
      <c r="E638" s="55"/>
      <c r="F638" s="55"/>
      <c r="G638" s="55"/>
      <c r="H638" s="46"/>
      <c r="J638" s="111"/>
      <c r="L638" s="111"/>
      <c r="M638" s="56"/>
    </row>
    <row r="639" spans="2:13" s="52" customFormat="1">
      <c r="B639" s="6"/>
      <c r="D639" s="55"/>
      <c r="E639" s="55"/>
      <c r="F639" s="55"/>
      <c r="G639" s="55"/>
      <c r="H639" s="46"/>
      <c r="J639" s="111"/>
      <c r="L639" s="111"/>
      <c r="M639" s="56"/>
    </row>
    <row r="640" spans="2:13" s="52" customFormat="1">
      <c r="B640" s="54"/>
      <c r="D640" s="55"/>
      <c r="E640" s="55"/>
      <c r="F640" s="55"/>
      <c r="G640" s="55"/>
      <c r="H640" s="46"/>
      <c r="J640" s="111"/>
      <c r="L640" s="111"/>
      <c r="M640" s="56"/>
    </row>
    <row r="641" spans="2:13" s="52" customFormat="1">
      <c r="B641" s="6"/>
      <c r="D641" s="55"/>
      <c r="E641" s="55"/>
      <c r="F641" s="55"/>
      <c r="G641" s="55"/>
      <c r="H641" s="46"/>
      <c r="J641" s="111"/>
      <c r="L641" s="111"/>
      <c r="M641" s="56"/>
    </row>
    <row r="642" spans="2:13" s="52" customFormat="1">
      <c r="B642" s="54"/>
      <c r="D642" s="55"/>
      <c r="E642" s="55"/>
      <c r="F642" s="55"/>
      <c r="G642" s="55"/>
      <c r="H642" s="46"/>
      <c r="J642" s="111"/>
      <c r="L642" s="111"/>
      <c r="M642" s="56"/>
    </row>
    <row r="643" spans="2:13" s="52" customFormat="1">
      <c r="B643" s="6"/>
      <c r="D643" s="55"/>
      <c r="E643" s="55"/>
      <c r="F643" s="55"/>
      <c r="G643" s="55"/>
      <c r="H643" s="46"/>
      <c r="J643" s="111"/>
      <c r="L643" s="111"/>
      <c r="M643" s="56"/>
    </row>
    <row r="644" spans="2:13" s="52" customFormat="1">
      <c r="B644" s="54"/>
      <c r="D644" s="55"/>
      <c r="E644" s="55"/>
      <c r="F644" s="55"/>
      <c r="G644" s="55"/>
      <c r="H644" s="46"/>
      <c r="J644" s="111"/>
      <c r="L644" s="111"/>
      <c r="M644" s="56"/>
    </row>
    <row r="645" spans="2:13" s="52" customFormat="1">
      <c r="B645" s="54"/>
      <c r="D645" s="55"/>
      <c r="E645" s="55"/>
      <c r="F645" s="55"/>
      <c r="G645" s="55"/>
      <c r="H645" s="46"/>
      <c r="J645" s="111"/>
      <c r="L645" s="111"/>
      <c r="M645" s="56"/>
    </row>
    <row r="646" spans="2:13" s="52" customFormat="1">
      <c r="B646" s="6"/>
      <c r="D646" s="55"/>
      <c r="E646" s="55"/>
      <c r="F646" s="55"/>
      <c r="G646" s="55"/>
      <c r="H646" s="46"/>
      <c r="J646" s="111"/>
      <c r="L646" s="111"/>
      <c r="M646" s="56"/>
    </row>
    <row r="647" spans="2:13" s="52" customFormat="1">
      <c r="B647" s="54"/>
      <c r="D647" s="55"/>
      <c r="E647" s="55"/>
      <c r="F647" s="55"/>
      <c r="G647" s="55"/>
      <c r="H647" s="46"/>
      <c r="J647" s="111"/>
      <c r="L647" s="111"/>
      <c r="M647" s="56"/>
    </row>
    <row r="648" spans="2:13" s="52" customFormat="1">
      <c r="B648" s="54"/>
      <c r="D648" s="55"/>
      <c r="E648" s="55"/>
      <c r="F648" s="55"/>
      <c r="G648" s="55"/>
      <c r="H648" s="46"/>
      <c r="J648" s="111"/>
      <c r="L648" s="111"/>
      <c r="M648" s="56"/>
    </row>
    <row r="649" spans="2:13" s="52" customFormat="1">
      <c r="B649" s="54"/>
      <c r="D649" s="55"/>
      <c r="E649" s="55"/>
      <c r="F649" s="55"/>
      <c r="G649" s="55"/>
      <c r="H649" s="46"/>
      <c r="J649" s="111"/>
      <c r="L649" s="111"/>
      <c r="M649" s="56"/>
    </row>
    <row r="650" spans="2:13" s="52" customFormat="1">
      <c r="B650" s="54"/>
      <c r="D650" s="55"/>
      <c r="E650" s="55"/>
      <c r="F650" s="55"/>
      <c r="G650" s="55"/>
      <c r="H650" s="46"/>
      <c r="J650" s="111"/>
      <c r="L650" s="111"/>
      <c r="M650" s="56"/>
    </row>
    <row r="651" spans="2:13" s="52" customFormat="1">
      <c r="B651" s="54"/>
      <c r="D651" s="55"/>
      <c r="E651" s="55"/>
      <c r="F651" s="55"/>
      <c r="G651" s="55"/>
      <c r="H651" s="46"/>
      <c r="J651" s="111"/>
      <c r="L651" s="111"/>
      <c r="M651" s="56"/>
    </row>
    <row r="652" spans="2:13" s="52" customFormat="1">
      <c r="B652" s="54"/>
      <c r="D652" s="55"/>
      <c r="E652" s="55"/>
      <c r="F652" s="55"/>
      <c r="G652" s="55"/>
      <c r="H652" s="46"/>
      <c r="J652" s="111"/>
      <c r="L652" s="111"/>
      <c r="M652" s="56"/>
    </row>
    <row r="653" spans="2:13" s="52" customFormat="1">
      <c r="B653" s="54"/>
      <c r="D653" s="55"/>
      <c r="E653" s="55"/>
      <c r="F653" s="55"/>
      <c r="G653" s="55"/>
      <c r="H653" s="46"/>
      <c r="J653" s="111"/>
      <c r="L653" s="111"/>
      <c r="M653" s="56"/>
    </row>
    <row r="654" spans="2:13" s="52" customFormat="1">
      <c r="B654" s="54"/>
      <c r="D654" s="55"/>
      <c r="E654" s="55"/>
      <c r="F654" s="55"/>
      <c r="G654" s="55"/>
      <c r="H654" s="46"/>
      <c r="J654" s="111"/>
      <c r="L654" s="111"/>
      <c r="M654" s="56"/>
    </row>
    <row r="655" spans="2:13" s="52" customFormat="1">
      <c r="B655" s="6"/>
      <c r="D655" s="55"/>
      <c r="E655" s="55"/>
      <c r="F655" s="55"/>
      <c r="G655" s="55"/>
      <c r="H655" s="46"/>
      <c r="J655" s="111"/>
      <c r="L655" s="111"/>
      <c r="M655" s="56"/>
    </row>
    <row r="656" spans="2:13" s="52" customFormat="1">
      <c r="B656" s="54"/>
      <c r="D656" s="55"/>
      <c r="E656" s="55"/>
      <c r="F656" s="55"/>
      <c r="G656" s="55"/>
      <c r="H656" s="46"/>
      <c r="J656" s="111"/>
      <c r="L656" s="111"/>
      <c r="M656" s="56"/>
    </row>
    <row r="657" spans="2:13" s="52" customFormat="1">
      <c r="B657" s="6"/>
      <c r="D657" s="55"/>
      <c r="E657" s="55"/>
      <c r="F657" s="55"/>
      <c r="G657" s="55"/>
      <c r="H657" s="46"/>
      <c r="J657" s="111"/>
      <c r="L657" s="111"/>
      <c r="M657" s="56"/>
    </row>
    <row r="658" spans="2:13" s="52" customFormat="1">
      <c r="B658" s="54"/>
      <c r="D658" s="55"/>
      <c r="E658" s="55"/>
      <c r="F658" s="55"/>
      <c r="G658" s="55"/>
      <c r="H658" s="46"/>
      <c r="J658" s="111"/>
      <c r="L658" s="111"/>
      <c r="M658" s="56"/>
    </row>
    <row r="659" spans="2:13" s="52" customFormat="1">
      <c r="B659" s="6"/>
      <c r="D659" s="55"/>
      <c r="E659" s="55"/>
      <c r="F659" s="55"/>
      <c r="G659" s="55"/>
      <c r="H659" s="46"/>
      <c r="J659" s="111"/>
      <c r="L659" s="111"/>
      <c r="M659" s="56"/>
    </row>
    <row r="660" spans="2:13" s="52" customFormat="1">
      <c r="B660" s="54"/>
      <c r="D660" s="55"/>
      <c r="E660" s="55"/>
      <c r="F660" s="55"/>
      <c r="G660" s="55"/>
      <c r="H660" s="46"/>
      <c r="J660" s="111"/>
      <c r="L660" s="111"/>
      <c r="M660" s="56"/>
    </row>
    <row r="661" spans="2:13" s="52" customFormat="1">
      <c r="B661" s="54"/>
      <c r="D661" s="55"/>
      <c r="E661" s="55"/>
      <c r="F661" s="55"/>
      <c r="G661" s="55"/>
      <c r="H661" s="46"/>
      <c r="J661" s="111"/>
      <c r="L661" s="111"/>
      <c r="M661" s="56"/>
    </row>
    <row r="662" spans="2:13" s="52" customFormat="1">
      <c r="B662" s="54"/>
      <c r="D662" s="55"/>
      <c r="E662" s="55"/>
      <c r="F662" s="55"/>
      <c r="G662" s="55"/>
      <c r="H662" s="46"/>
      <c r="J662" s="111"/>
      <c r="L662" s="111"/>
      <c r="M662" s="56"/>
    </row>
    <row r="663" spans="2:13" s="52" customFormat="1">
      <c r="B663" s="54"/>
      <c r="D663" s="55"/>
      <c r="E663" s="55"/>
      <c r="F663" s="55"/>
      <c r="G663" s="55"/>
      <c r="H663" s="46"/>
      <c r="J663" s="111"/>
      <c r="L663" s="111"/>
      <c r="M663" s="56"/>
    </row>
    <row r="664" spans="2:13" s="52" customFormat="1">
      <c r="B664" s="6"/>
      <c r="D664" s="55"/>
      <c r="E664" s="55"/>
      <c r="F664" s="55"/>
      <c r="G664" s="55"/>
      <c r="H664" s="46"/>
      <c r="J664" s="111"/>
      <c r="L664" s="111"/>
      <c r="M664" s="56"/>
    </row>
    <row r="665" spans="2:13" s="52" customFormat="1">
      <c r="B665" s="6"/>
      <c r="D665" s="55"/>
      <c r="E665" s="55"/>
      <c r="F665" s="55"/>
      <c r="G665" s="55"/>
      <c r="H665" s="46"/>
      <c r="J665" s="111"/>
      <c r="L665" s="111"/>
      <c r="M665" s="56"/>
    </row>
    <row r="666" spans="2:13" s="52" customFormat="1">
      <c r="B666" s="6"/>
      <c r="D666" s="55"/>
      <c r="E666" s="55"/>
      <c r="F666" s="55"/>
      <c r="G666" s="55"/>
      <c r="H666" s="46"/>
      <c r="J666" s="111"/>
      <c r="L666" s="111"/>
      <c r="M666" s="56"/>
    </row>
    <row r="667" spans="2:13" s="52" customFormat="1">
      <c r="B667" s="5"/>
      <c r="C667" s="53"/>
      <c r="D667" s="53"/>
      <c r="E667" s="53"/>
      <c r="F667" s="53"/>
      <c r="G667" s="53"/>
      <c r="H667" s="61"/>
      <c r="J667" s="111"/>
      <c r="L667" s="111"/>
      <c r="M667" s="56"/>
    </row>
    <row r="668" spans="2:13" s="52" customFormat="1">
      <c r="B668" s="6"/>
      <c r="D668" s="55"/>
      <c r="E668" s="55"/>
      <c r="F668" s="55"/>
      <c r="G668" s="55"/>
      <c r="H668" s="46"/>
      <c r="J668" s="111"/>
      <c r="L668" s="111"/>
      <c r="M668" s="56"/>
    </row>
    <row r="669" spans="2:13" s="52" customFormat="1">
      <c r="B669" s="54"/>
      <c r="D669" s="55"/>
      <c r="E669" s="55"/>
      <c r="F669" s="55"/>
      <c r="G669" s="55"/>
      <c r="H669" s="46"/>
      <c r="J669" s="111"/>
      <c r="L669" s="111"/>
      <c r="M669" s="56"/>
    </row>
    <row r="670" spans="2:13" s="52" customFormat="1">
      <c r="B670" s="54"/>
      <c r="D670" s="55"/>
      <c r="E670" s="55"/>
      <c r="F670" s="55"/>
      <c r="G670" s="55"/>
      <c r="H670" s="46"/>
      <c r="J670" s="111"/>
      <c r="L670" s="111"/>
      <c r="M670" s="56"/>
    </row>
    <row r="671" spans="2:13" s="52" customFormat="1">
      <c r="B671" s="6"/>
      <c r="D671" s="55"/>
      <c r="E671" s="55"/>
      <c r="F671" s="55"/>
      <c r="G671" s="55"/>
      <c r="H671" s="46"/>
      <c r="J671" s="111"/>
      <c r="L671" s="111"/>
      <c r="M671" s="56"/>
    </row>
    <row r="672" spans="2:13" s="52" customFormat="1">
      <c r="B672" s="54"/>
      <c r="D672" s="55"/>
      <c r="E672" s="55"/>
      <c r="F672" s="55"/>
      <c r="G672" s="55"/>
      <c r="H672" s="46"/>
      <c r="J672" s="111"/>
      <c r="L672" s="111"/>
      <c r="M672" s="56"/>
    </row>
    <row r="673" spans="2:13" s="52" customFormat="1">
      <c r="B673" s="6"/>
      <c r="D673" s="55"/>
      <c r="E673" s="55"/>
      <c r="F673" s="55"/>
      <c r="G673" s="55"/>
      <c r="H673" s="46"/>
      <c r="J673" s="111"/>
      <c r="L673" s="111"/>
      <c r="M673" s="56"/>
    </row>
    <row r="674" spans="2:13" s="52" customFormat="1">
      <c r="B674" s="54"/>
      <c r="D674" s="55"/>
      <c r="E674" s="55"/>
      <c r="F674" s="55"/>
      <c r="G674" s="55"/>
      <c r="H674" s="46"/>
      <c r="J674" s="111"/>
      <c r="L674" s="111"/>
      <c r="M674" s="56"/>
    </row>
    <row r="675" spans="2:13" s="52" customFormat="1">
      <c r="B675" s="6"/>
      <c r="D675" s="55"/>
      <c r="E675" s="55"/>
      <c r="F675" s="55"/>
      <c r="G675" s="55"/>
      <c r="H675" s="46"/>
      <c r="J675" s="111"/>
      <c r="L675" s="111"/>
      <c r="M675" s="56"/>
    </row>
    <row r="676" spans="2:13" s="52" customFormat="1">
      <c r="B676" s="54"/>
      <c r="D676" s="55"/>
      <c r="E676" s="55"/>
      <c r="F676" s="55"/>
      <c r="G676" s="55"/>
      <c r="H676" s="46"/>
      <c r="J676" s="111"/>
      <c r="L676" s="111"/>
      <c r="M676" s="56"/>
    </row>
    <row r="677" spans="2:13" s="52" customFormat="1">
      <c r="B677" s="54"/>
      <c r="D677" s="55"/>
      <c r="E677" s="55"/>
      <c r="F677" s="55"/>
      <c r="G677" s="55"/>
      <c r="H677" s="46"/>
      <c r="J677" s="111"/>
      <c r="L677" s="111"/>
      <c r="M677" s="56"/>
    </row>
    <row r="678" spans="2:13" s="52" customFormat="1">
      <c r="B678" s="6"/>
      <c r="D678" s="55"/>
      <c r="E678" s="55"/>
      <c r="F678" s="55"/>
      <c r="G678" s="55"/>
      <c r="H678" s="46"/>
      <c r="J678" s="111"/>
      <c r="L678" s="111"/>
      <c r="M678" s="56"/>
    </row>
    <row r="679" spans="2:13" s="52" customFormat="1">
      <c r="B679" s="54"/>
      <c r="D679" s="55"/>
      <c r="E679" s="55"/>
      <c r="F679" s="55"/>
      <c r="G679" s="55"/>
      <c r="H679" s="46"/>
      <c r="J679" s="111"/>
      <c r="L679" s="111"/>
      <c r="M679" s="56"/>
    </row>
    <row r="680" spans="2:13" s="52" customFormat="1">
      <c r="B680" s="6"/>
      <c r="D680" s="55"/>
      <c r="E680" s="55"/>
      <c r="F680" s="55"/>
      <c r="G680" s="55"/>
      <c r="H680" s="46"/>
      <c r="J680" s="111"/>
      <c r="L680" s="111"/>
      <c r="M680" s="56"/>
    </row>
    <row r="681" spans="2:13" s="52" customFormat="1">
      <c r="B681" s="6"/>
      <c r="D681" s="55"/>
      <c r="E681" s="55"/>
      <c r="F681" s="55"/>
      <c r="G681" s="55"/>
      <c r="H681" s="46"/>
      <c r="J681" s="111"/>
      <c r="L681" s="111"/>
      <c r="M681" s="56"/>
    </row>
    <row r="682" spans="2:13" s="52" customFormat="1">
      <c r="B682" s="54"/>
      <c r="D682" s="55"/>
      <c r="E682" s="55"/>
      <c r="F682" s="55"/>
      <c r="G682" s="55"/>
      <c r="H682" s="46"/>
      <c r="J682" s="111"/>
      <c r="L682" s="111"/>
      <c r="M682" s="56"/>
    </row>
    <row r="683" spans="2:13" s="52" customFormat="1">
      <c r="B683" s="6"/>
      <c r="D683" s="55"/>
      <c r="E683" s="55"/>
      <c r="F683" s="55"/>
      <c r="G683" s="55"/>
      <c r="H683" s="46"/>
      <c r="J683" s="111"/>
      <c r="L683" s="111"/>
      <c r="M683" s="56"/>
    </row>
    <row r="684" spans="2:13" s="52" customFormat="1">
      <c r="B684" s="54"/>
      <c r="D684" s="55"/>
      <c r="E684" s="55"/>
      <c r="F684" s="55"/>
      <c r="G684" s="55"/>
      <c r="H684" s="46"/>
      <c r="J684" s="111"/>
      <c r="L684" s="111"/>
      <c r="M684" s="56"/>
    </row>
    <row r="685" spans="2:13" s="52" customFormat="1">
      <c r="B685" s="54"/>
      <c r="D685" s="55"/>
      <c r="E685" s="55"/>
      <c r="F685" s="55"/>
      <c r="G685" s="55"/>
      <c r="H685" s="46"/>
      <c r="J685" s="111"/>
      <c r="L685" s="111"/>
      <c r="M685" s="56"/>
    </row>
    <row r="686" spans="2:13" s="52" customFormat="1">
      <c r="B686" s="54"/>
      <c r="D686" s="55"/>
      <c r="E686" s="55"/>
      <c r="F686" s="55"/>
      <c r="G686" s="55"/>
      <c r="H686" s="46"/>
      <c r="J686" s="111"/>
      <c r="L686" s="111"/>
      <c r="M686" s="56"/>
    </row>
    <row r="687" spans="2:13" s="52" customFormat="1">
      <c r="B687" s="54"/>
      <c r="D687" s="55"/>
      <c r="E687" s="55"/>
      <c r="F687" s="55"/>
      <c r="G687" s="55"/>
      <c r="H687" s="46"/>
      <c r="J687" s="111"/>
      <c r="L687" s="111"/>
      <c r="M687" s="56"/>
    </row>
    <row r="688" spans="2:13" s="52" customFormat="1">
      <c r="B688" s="54"/>
      <c r="D688" s="55"/>
      <c r="E688" s="55"/>
      <c r="F688" s="55"/>
      <c r="G688" s="55"/>
      <c r="H688" s="46"/>
      <c r="J688" s="111"/>
      <c r="L688" s="111"/>
      <c r="M688" s="56"/>
    </row>
    <row r="689" spans="2:13" s="52" customFormat="1">
      <c r="B689" s="54"/>
      <c r="D689" s="55"/>
      <c r="E689" s="55"/>
      <c r="F689" s="55"/>
      <c r="G689" s="55"/>
      <c r="H689" s="46"/>
      <c r="J689" s="111"/>
      <c r="L689" s="111"/>
      <c r="M689" s="56"/>
    </row>
    <row r="690" spans="2:13" s="52" customFormat="1">
      <c r="B690" s="54"/>
      <c r="D690" s="55"/>
      <c r="E690" s="55"/>
      <c r="F690" s="55"/>
      <c r="G690" s="55"/>
      <c r="H690" s="46"/>
      <c r="J690" s="111"/>
      <c r="L690" s="111"/>
      <c r="M690" s="56"/>
    </row>
    <row r="691" spans="2:13" s="52" customFormat="1">
      <c r="B691" s="6"/>
      <c r="D691" s="55"/>
      <c r="E691" s="55"/>
      <c r="F691" s="55"/>
      <c r="G691" s="55"/>
      <c r="H691" s="46"/>
      <c r="J691" s="111"/>
      <c r="L691" s="111"/>
      <c r="M691" s="56"/>
    </row>
    <row r="692" spans="2:13" s="52" customFormat="1">
      <c r="B692" s="54"/>
      <c r="D692" s="55"/>
      <c r="E692" s="55"/>
      <c r="F692" s="55"/>
      <c r="G692" s="55"/>
      <c r="H692" s="46"/>
      <c r="J692" s="111"/>
      <c r="L692" s="111"/>
      <c r="M692" s="56"/>
    </row>
    <row r="693" spans="2:13" s="52" customFormat="1">
      <c r="B693" s="6"/>
      <c r="D693" s="55"/>
      <c r="E693" s="55"/>
      <c r="F693" s="55"/>
      <c r="G693" s="55"/>
      <c r="H693" s="46"/>
      <c r="J693" s="111"/>
      <c r="L693" s="111"/>
      <c r="M693" s="56"/>
    </row>
    <row r="694" spans="2:13" s="52" customFormat="1">
      <c r="B694" s="54"/>
      <c r="D694" s="55"/>
      <c r="E694" s="55"/>
      <c r="F694" s="55"/>
      <c r="G694" s="55"/>
      <c r="H694" s="46"/>
      <c r="J694" s="111"/>
      <c r="L694" s="111"/>
      <c r="M694" s="56"/>
    </row>
    <row r="695" spans="2:13" s="52" customFormat="1">
      <c r="B695" s="54"/>
      <c r="D695" s="55"/>
      <c r="E695" s="55"/>
      <c r="F695" s="55"/>
      <c r="G695" s="55"/>
      <c r="H695" s="46"/>
      <c r="J695" s="111"/>
      <c r="L695" s="111"/>
      <c r="M695" s="56"/>
    </row>
    <row r="696" spans="2:13" s="52" customFormat="1">
      <c r="B696" s="6"/>
      <c r="D696" s="55"/>
      <c r="E696" s="55"/>
      <c r="F696" s="55"/>
      <c r="G696" s="55"/>
      <c r="H696" s="46"/>
      <c r="J696" s="111"/>
      <c r="L696" s="111"/>
      <c r="M696" s="56"/>
    </row>
    <row r="697" spans="2:13" s="52" customFormat="1">
      <c r="B697" s="6"/>
      <c r="D697" s="55"/>
      <c r="E697" s="55"/>
      <c r="F697" s="55"/>
      <c r="G697" s="55"/>
      <c r="H697" s="46"/>
      <c r="J697" s="111"/>
      <c r="L697" s="111"/>
      <c r="M697" s="56"/>
    </row>
    <row r="698" spans="2:13" s="52" customFormat="1">
      <c r="B698" s="6"/>
      <c r="D698" s="55"/>
      <c r="E698" s="55"/>
      <c r="F698" s="55"/>
      <c r="G698" s="55"/>
      <c r="H698" s="46"/>
      <c r="J698" s="111"/>
      <c r="L698" s="111"/>
      <c r="M698" s="56"/>
    </row>
    <row r="699" spans="2:13" s="52" customFormat="1">
      <c r="B699" s="5"/>
      <c r="C699" s="53"/>
      <c r="D699" s="62"/>
      <c r="E699" s="62"/>
      <c r="F699" s="62"/>
      <c r="G699" s="62"/>
      <c r="H699" s="61"/>
      <c r="J699" s="111"/>
      <c r="L699" s="111"/>
      <c r="M699" s="56"/>
    </row>
    <row r="700" spans="2:13" s="52" customFormat="1">
      <c r="B700" s="6"/>
      <c r="D700" s="55"/>
      <c r="E700" s="55"/>
      <c r="F700" s="55"/>
      <c r="G700" s="55"/>
      <c r="H700" s="46"/>
      <c r="J700" s="111"/>
      <c r="L700" s="111"/>
      <c r="M700" s="56"/>
    </row>
    <row r="701" spans="2:13" s="52" customFormat="1">
      <c r="B701" s="54"/>
      <c r="D701" s="55"/>
      <c r="E701" s="55"/>
      <c r="F701" s="55"/>
      <c r="G701" s="55"/>
      <c r="H701" s="46"/>
      <c r="J701" s="111"/>
      <c r="L701" s="111"/>
      <c r="M701" s="56"/>
    </row>
    <row r="702" spans="2:13" s="52" customFormat="1">
      <c r="B702" s="54"/>
      <c r="D702" s="55"/>
      <c r="E702" s="55"/>
      <c r="F702" s="55"/>
      <c r="G702" s="55"/>
      <c r="H702" s="46"/>
      <c r="J702" s="111"/>
      <c r="L702" s="111"/>
      <c r="M702" s="56"/>
    </row>
    <row r="703" spans="2:13" s="52" customFormat="1">
      <c r="B703" s="6"/>
      <c r="D703" s="55"/>
      <c r="E703" s="55"/>
      <c r="F703" s="55"/>
      <c r="G703" s="55"/>
      <c r="H703" s="46"/>
      <c r="J703" s="111"/>
      <c r="L703" s="111"/>
      <c r="M703" s="56"/>
    </row>
    <row r="704" spans="2:13" s="52" customFormat="1">
      <c r="B704" s="54"/>
      <c r="D704" s="55"/>
      <c r="E704" s="55"/>
      <c r="F704" s="55"/>
      <c r="G704" s="55"/>
      <c r="H704" s="46"/>
      <c r="J704" s="111"/>
      <c r="L704" s="111"/>
      <c r="M704" s="56"/>
    </row>
    <row r="705" spans="2:13" s="52" customFormat="1">
      <c r="B705" s="6"/>
      <c r="D705" s="55"/>
      <c r="E705" s="55"/>
      <c r="F705" s="55"/>
      <c r="G705" s="55"/>
      <c r="H705" s="46"/>
      <c r="J705" s="111"/>
      <c r="L705" s="111"/>
      <c r="M705" s="56"/>
    </row>
    <row r="706" spans="2:13" s="52" customFormat="1">
      <c r="B706" s="54"/>
      <c r="D706" s="55"/>
      <c r="E706" s="55"/>
      <c r="F706" s="55"/>
      <c r="G706" s="55"/>
      <c r="H706" s="46"/>
      <c r="J706" s="111"/>
      <c r="L706" s="111"/>
      <c r="M706" s="56"/>
    </row>
    <row r="707" spans="2:13" s="52" customFormat="1">
      <c r="B707" s="6"/>
      <c r="D707" s="55"/>
      <c r="E707" s="55"/>
      <c r="F707" s="55"/>
      <c r="G707" s="55"/>
      <c r="H707" s="46"/>
      <c r="J707" s="111"/>
      <c r="L707" s="111"/>
      <c r="M707" s="56"/>
    </row>
    <row r="708" spans="2:13" s="52" customFormat="1">
      <c r="B708" s="54"/>
      <c r="D708" s="55"/>
      <c r="E708" s="55"/>
      <c r="F708" s="55"/>
      <c r="G708" s="55"/>
      <c r="H708" s="46"/>
      <c r="J708" s="111"/>
      <c r="L708" s="111"/>
      <c r="M708" s="56"/>
    </row>
    <row r="709" spans="2:13" s="52" customFormat="1">
      <c r="B709" s="54"/>
      <c r="D709" s="55"/>
      <c r="E709" s="55"/>
      <c r="F709" s="55"/>
      <c r="G709" s="55"/>
      <c r="H709" s="46"/>
      <c r="J709" s="111"/>
      <c r="L709" s="111"/>
      <c r="M709" s="56"/>
    </row>
    <row r="710" spans="2:13" s="52" customFormat="1">
      <c r="B710" s="6"/>
      <c r="D710" s="55"/>
      <c r="E710" s="55"/>
      <c r="F710" s="55"/>
      <c r="G710" s="55"/>
      <c r="H710" s="46"/>
      <c r="J710" s="111"/>
      <c r="L710" s="111"/>
      <c r="M710" s="56"/>
    </row>
    <row r="711" spans="2:13" s="52" customFormat="1">
      <c r="B711" s="54"/>
      <c r="D711" s="55"/>
      <c r="E711" s="55"/>
      <c r="F711" s="55"/>
      <c r="G711" s="55"/>
      <c r="H711" s="46"/>
      <c r="J711" s="111"/>
      <c r="L711" s="111"/>
      <c r="M711" s="56"/>
    </row>
    <row r="712" spans="2:13" s="52" customFormat="1">
      <c r="B712" s="54"/>
      <c r="D712" s="55"/>
      <c r="E712" s="55"/>
      <c r="F712" s="55"/>
      <c r="G712" s="55"/>
      <c r="H712" s="46"/>
      <c r="J712" s="111"/>
      <c r="L712" s="111"/>
      <c r="M712" s="56"/>
    </row>
    <row r="713" spans="2:13" s="52" customFormat="1">
      <c r="B713" s="54"/>
      <c r="D713" s="55"/>
      <c r="E713" s="55"/>
      <c r="F713" s="55"/>
      <c r="G713" s="55"/>
      <c r="H713" s="46"/>
      <c r="J713" s="111"/>
      <c r="L713" s="111"/>
      <c r="M713" s="56"/>
    </row>
    <row r="714" spans="2:13" s="52" customFormat="1">
      <c r="B714" s="54"/>
      <c r="D714" s="55"/>
      <c r="E714" s="55"/>
      <c r="F714" s="55"/>
      <c r="G714" s="55"/>
      <c r="H714" s="46"/>
      <c r="J714" s="111"/>
      <c r="L714" s="111"/>
      <c r="M714" s="56"/>
    </row>
    <row r="715" spans="2:13" s="52" customFormat="1">
      <c r="B715" s="54"/>
      <c r="D715" s="55"/>
      <c r="E715" s="55"/>
      <c r="F715" s="55"/>
      <c r="G715" s="55"/>
      <c r="H715" s="46"/>
      <c r="J715" s="111"/>
      <c r="L715" s="111"/>
      <c r="M715" s="56"/>
    </row>
    <row r="716" spans="2:13" s="52" customFormat="1">
      <c r="B716" s="6"/>
      <c r="D716" s="55"/>
      <c r="E716" s="55"/>
      <c r="F716" s="55"/>
      <c r="G716" s="55"/>
      <c r="H716" s="46"/>
      <c r="J716" s="111"/>
      <c r="L716" s="111"/>
      <c r="M716" s="56"/>
    </row>
    <row r="717" spans="2:13" s="52" customFormat="1">
      <c r="B717" s="54"/>
      <c r="D717" s="55"/>
      <c r="E717" s="55"/>
      <c r="F717" s="55"/>
      <c r="G717" s="55"/>
      <c r="H717" s="46"/>
      <c r="J717" s="111"/>
      <c r="L717" s="111"/>
      <c r="M717" s="56"/>
    </row>
    <row r="718" spans="2:13" s="52" customFormat="1">
      <c r="B718" s="6"/>
      <c r="D718" s="55"/>
      <c r="E718" s="55"/>
      <c r="F718" s="55"/>
      <c r="G718" s="55"/>
      <c r="H718" s="46"/>
      <c r="J718" s="111"/>
      <c r="L718" s="111"/>
      <c r="M718" s="56"/>
    </row>
    <row r="719" spans="2:13" s="52" customFormat="1">
      <c r="B719" s="54"/>
      <c r="D719" s="55"/>
      <c r="E719" s="55"/>
      <c r="F719" s="55"/>
      <c r="G719" s="55"/>
      <c r="H719" s="46"/>
      <c r="J719" s="111"/>
      <c r="L719" s="111"/>
      <c r="M719" s="56"/>
    </row>
    <row r="720" spans="2:13" s="52" customFormat="1">
      <c r="B720" s="54"/>
      <c r="D720" s="55"/>
      <c r="E720" s="55"/>
      <c r="F720" s="55"/>
      <c r="G720" s="55"/>
      <c r="H720" s="46"/>
      <c r="J720" s="111"/>
      <c r="L720" s="111"/>
      <c r="M720" s="56"/>
    </row>
    <row r="721" spans="2:13" s="52" customFormat="1">
      <c r="B721" s="6"/>
      <c r="D721" s="55"/>
      <c r="E721" s="55"/>
      <c r="F721" s="55"/>
      <c r="G721" s="55"/>
      <c r="H721" s="46"/>
      <c r="J721" s="111"/>
      <c r="L721" s="111"/>
      <c r="M721" s="56"/>
    </row>
    <row r="722" spans="2:13" s="52" customFormat="1">
      <c r="B722" s="6"/>
      <c r="D722" s="55"/>
      <c r="E722" s="55"/>
      <c r="F722" s="55"/>
      <c r="G722" s="55"/>
      <c r="H722" s="46"/>
      <c r="J722" s="111"/>
      <c r="L722" s="111"/>
      <c r="M722" s="56"/>
    </row>
    <row r="723" spans="2:13" s="52" customFormat="1">
      <c r="B723" s="6"/>
      <c r="D723" s="55"/>
      <c r="E723" s="55"/>
      <c r="F723" s="55"/>
      <c r="G723" s="55"/>
      <c r="H723" s="46"/>
      <c r="J723" s="111"/>
      <c r="L723" s="111"/>
      <c r="M723" s="56"/>
    </row>
    <row r="724" spans="2:13" s="52" customFormat="1">
      <c r="B724" s="5"/>
      <c r="D724" s="55"/>
      <c r="E724" s="55"/>
      <c r="F724" s="55"/>
      <c r="G724" s="55"/>
      <c r="H724" s="46"/>
      <c r="J724" s="111"/>
      <c r="L724" s="111"/>
      <c r="M724" s="56"/>
    </row>
    <row r="725" spans="2:13" s="52" customFormat="1">
      <c r="B725" s="6"/>
      <c r="D725" s="55"/>
      <c r="E725" s="55"/>
      <c r="F725" s="55"/>
      <c r="G725" s="55"/>
      <c r="H725" s="46"/>
      <c r="J725" s="111"/>
      <c r="L725" s="111"/>
      <c r="M725" s="56"/>
    </row>
    <row r="726" spans="2:13" s="52" customFormat="1">
      <c r="B726" s="6"/>
      <c r="D726" s="55"/>
      <c r="E726" s="55"/>
      <c r="F726" s="55"/>
      <c r="G726" s="55"/>
      <c r="H726" s="46"/>
      <c r="J726" s="111"/>
      <c r="L726" s="111"/>
      <c r="M726" s="56"/>
    </row>
    <row r="727" spans="2:13" s="52" customFormat="1">
      <c r="B727" s="6"/>
      <c r="D727" s="55"/>
      <c r="E727" s="55"/>
      <c r="F727" s="55"/>
      <c r="G727" s="55"/>
      <c r="H727" s="46"/>
      <c r="J727" s="111"/>
      <c r="L727" s="111"/>
      <c r="M727" s="56"/>
    </row>
    <row r="728" spans="2:13" s="52" customFormat="1">
      <c r="B728" s="167"/>
      <c r="C728" s="167"/>
      <c r="D728" s="167"/>
      <c r="E728" s="167"/>
      <c r="F728" s="167"/>
      <c r="G728" s="167"/>
      <c r="H728" s="63"/>
      <c r="J728" s="111"/>
      <c r="L728" s="111"/>
      <c r="M728" s="56"/>
    </row>
    <row r="729" spans="2:13" s="52" customFormat="1">
      <c r="B729" s="6"/>
      <c r="H729" s="59"/>
      <c r="J729" s="111"/>
      <c r="L729" s="111"/>
      <c r="M729" s="56"/>
    </row>
    <row r="730" spans="2:13" s="52" customFormat="1">
      <c r="B730" s="6"/>
      <c r="H730" s="59"/>
      <c r="J730" s="111"/>
      <c r="L730" s="111"/>
      <c r="M730" s="56"/>
    </row>
    <row r="731" spans="2:13" s="52" customFormat="1">
      <c r="B731" s="6"/>
      <c r="J731" s="111"/>
      <c r="L731" s="111"/>
      <c r="M731" s="56"/>
    </row>
    <row r="732" spans="2:13" s="6" customFormat="1">
      <c r="J732" s="90"/>
      <c r="L732" s="90"/>
      <c r="M732" s="143"/>
    </row>
    <row r="733" spans="2:13" s="6" customFormat="1">
      <c r="J733" s="90"/>
      <c r="L733" s="90"/>
      <c r="M733" s="143"/>
    </row>
    <row r="734" spans="2:13" s="6" customFormat="1">
      <c r="J734" s="90"/>
      <c r="L734" s="90"/>
      <c r="M734" s="143"/>
    </row>
    <row r="735" spans="2:13" s="6" customFormat="1">
      <c r="J735" s="90"/>
      <c r="L735" s="90"/>
      <c r="M735" s="143"/>
    </row>
    <row r="736" spans="2:13" s="6" customFormat="1">
      <c r="B736" s="30"/>
      <c r="J736" s="90"/>
      <c r="L736" s="90"/>
      <c r="M736" s="143"/>
    </row>
    <row r="737" spans="2:13" s="6" customFormat="1">
      <c r="B737" s="7"/>
      <c r="C737" s="30"/>
      <c r="D737" s="30"/>
      <c r="E737" s="30"/>
      <c r="F737" s="30"/>
      <c r="G737" s="30"/>
      <c r="H737" s="31"/>
      <c r="J737" s="90"/>
      <c r="L737" s="90"/>
      <c r="M737" s="143"/>
    </row>
    <row r="738" spans="2:13" s="6" customFormat="1">
      <c r="B738" s="30"/>
      <c r="C738" s="30"/>
      <c r="D738" s="30"/>
      <c r="E738" s="30"/>
      <c r="F738" s="30"/>
      <c r="G738" s="30"/>
      <c r="H738" s="31"/>
      <c r="J738" s="90"/>
      <c r="L738" s="90"/>
      <c r="M738" s="143"/>
    </row>
    <row r="739" spans="2:13" s="6" customFormat="1">
      <c r="B739" s="30"/>
      <c r="C739" s="30"/>
      <c r="D739" s="30"/>
      <c r="E739" s="30"/>
      <c r="F739" s="30"/>
      <c r="G739" s="30"/>
      <c r="H739" s="31"/>
      <c r="J739" s="90"/>
      <c r="L739" s="90"/>
      <c r="M739" s="143"/>
    </row>
    <row r="740" spans="2:13" s="6" customFormat="1">
      <c r="B740" s="30"/>
      <c r="C740" s="30"/>
      <c r="D740" s="30"/>
      <c r="E740" s="32"/>
      <c r="F740" s="30"/>
      <c r="G740" s="32"/>
      <c r="H740" s="31"/>
      <c r="J740" s="90"/>
      <c r="L740" s="90"/>
      <c r="M740" s="143"/>
    </row>
    <row r="741" spans="2:13" s="6" customFormat="1">
      <c r="B741" s="30"/>
      <c r="C741" s="30"/>
      <c r="D741" s="32"/>
      <c r="E741" s="32"/>
      <c r="F741" s="30"/>
      <c r="G741" s="32"/>
      <c r="H741" s="31"/>
      <c r="J741" s="90"/>
      <c r="L741" s="90"/>
      <c r="M741" s="143"/>
    </row>
    <row r="742" spans="2:13" s="6" customFormat="1">
      <c r="B742" s="30"/>
      <c r="C742" s="30"/>
      <c r="D742" s="30"/>
      <c r="E742" s="30"/>
      <c r="F742" s="30"/>
      <c r="G742" s="30"/>
      <c r="H742" s="31"/>
      <c r="J742" s="90"/>
      <c r="L742" s="90"/>
      <c r="M742" s="143"/>
    </row>
    <row r="743" spans="2:13" s="6" customFormat="1">
      <c r="B743" s="30"/>
      <c r="C743" s="30"/>
      <c r="D743" s="30"/>
      <c r="E743" s="30"/>
      <c r="F743" s="30"/>
      <c r="G743" s="30"/>
      <c r="H743" s="31"/>
      <c r="J743" s="90"/>
      <c r="L743" s="90"/>
      <c r="M743" s="143"/>
    </row>
    <row r="744" spans="2:13" s="6" customFormat="1">
      <c r="B744" s="30"/>
      <c r="C744" s="30"/>
      <c r="D744" s="32"/>
      <c r="E744" s="32"/>
      <c r="F744" s="30"/>
      <c r="G744" s="32"/>
      <c r="H744" s="31"/>
      <c r="J744" s="90"/>
      <c r="L744" s="90"/>
      <c r="M744" s="143"/>
    </row>
    <row r="745" spans="2:13" s="6" customFormat="1">
      <c r="B745" s="30"/>
      <c r="C745" s="30"/>
      <c r="D745" s="32"/>
      <c r="E745" s="32"/>
      <c r="F745" s="30"/>
      <c r="G745" s="32"/>
      <c r="H745" s="31"/>
      <c r="J745" s="90"/>
      <c r="L745" s="90"/>
      <c r="M745" s="143"/>
    </row>
    <row r="746" spans="2:13" s="6" customFormat="1">
      <c r="B746" s="33"/>
      <c r="C746" s="30"/>
      <c r="D746" s="32"/>
      <c r="E746" s="32"/>
      <c r="F746" s="30"/>
      <c r="G746" s="32"/>
      <c r="H746" s="31"/>
      <c r="J746" s="90"/>
      <c r="L746" s="90"/>
      <c r="M746" s="143"/>
    </row>
    <row r="747" spans="2:13" s="6" customFormat="1">
      <c r="B747" s="30"/>
      <c r="C747" s="30"/>
      <c r="D747" s="32"/>
      <c r="E747" s="32"/>
      <c r="F747" s="30"/>
      <c r="G747" s="32"/>
      <c r="H747" s="31"/>
      <c r="J747" s="90"/>
      <c r="L747" s="90"/>
      <c r="M747" s="143"/>
    </row>
    <row r="748" spans="2:13" s="6" customFormat="1">
      <c r="B748" s="30"/>
      <c r="C748" s="30"/>
      <c r="D748" s="32"/>
      <c r="E748" s="32"/>
      <c r="F748" s="30"/>
      <c r="G748" s="32"/>
      <c r="H748" s="31"/>
      <c r="J748" s="90"/>
      <c r="L748" s="90"/>
      <c r="M748" s="143"/>
    </row>
    <row r="749" spans="2:13" s="6" customFormat="1">
      <c r="B749" s="30"/>
      <c r="C749" s="30"/>
      <c r="D749" s="32"/>
      <c r="E749" s="32"/>
      <c r="F749" s="30"/>
      <c r="G749" s="32"/>
      <c r="H749" s="31"/>
      <c r="J749" s="90"/>
      <c r="L749" s="90"/>
      <c r="M749" s="143"/>
    </row>
    <row r="750" spans="2:13" s="6" customFormat="1">
      <c r="B750" s="7"/>
      <c r="C750" s="30"/>
      <c r="D750" s="32"/>
      <c r="E750" s="32"/>
      <c r="F750" s="30"/>
      <c r="G750" s="32"/>
      <c r="H750" s="31"/>
      <c r="J750" s="90"/>
      <c r="L750" s="90"/>
      <c r="M750" s="143"/>
    </row>
    <row r="751" spans="2:13" s="6" customFormat="1">
      <c r="B751" s="30"/>
      <c r="C751" s="30"/>
      <c r="D751" s="32"/>
      <c r="E751" s="32"/>
      <c r="F751" s="30"/>
      <c r="G751" s="32"/>
      <c r="H751" s="31"/>
      <c r="J751" s="90"/>
      <c r="L751" s="90"/>
      <c r="M751" s="143"/>
    </row>
    <row r="752" spans="2:13" s="6" customFormat="1">
      <c r="B752" s="30"/>
      <c r="C752" s="30"/>
      <c r="D752" s="32"/>
      <c r="E752" s="32"/>
      <c r="F752" s="30"/>
      <c r="G752" s="32"/>
      <c r="H752" s="31"/>
      <c r="J752" s="90"/>
      <c r="L752" s="90"/>
      <c r="M752" s="143"/>
    </row>
    <row r="753" spans="2:13" s="6" customFormat="1">
      <c r="B753" s="7"/>
      <c r="C753" s="30"/>
      <c r="D753" s="32"/>
      <c r="E753" s="32"/>
      <c r="F753" s="30"/>
      <c r="G753" s="32"/>
      <c r="H753" s="31"/>
      <c r="J753" s="90"/>
      <c r="L753" s="90"/>
      <c r="M753" s="143"/>
    </row>
    <row r="754" spans="2:13" s="6" customFormat="1">
      <c r="B754" s="30"/>
      <c r="C754" s="30"/>
      <c r="D754" s="32"/>
      <c r="E754" s="32"/>
      <c r="F754" s="30"/>
      <c r="G754" s="32"/>
      <c r="H754" s="31"/>
      <c r="J754" s="90"/>
      <c r="L754" s="90"/>
      <c r="M754" s="143"/>
    </row>
    <row r="755" spans="2:13" s="6" customFormat="1">
      <c r="B755" s="7"/>
      <c r="C755" s="30"/>
      <c r="D755" s="32"/>
      <c r="E755" s="32"/>
      <c r="F755" s="30"/>
      <c r="G755" s="32"/>
      <c r="H755" s="31"/>
      <c r="J755" s="90"/>
      <c r="L755" s="90"/>
      <c r="M755" s="143"/>
    </row>
    <row r="756" spans="2:13" s="6" customFormat="1">
      <c r="C756" s="30"/>
      <c r="D756" s="32"/>
      <c r="E756" s="32"/>
      <c r="F756" s="30"/>
      <c r="G756" s="32"/>
      <c r="H756" s="31"/>
      <c r="J756" s="90"/>
      <c r="L756" s="90"/>
      <c r="M756" s="143"/>
    </row>
    <row r="757" spans="2:13" s="6" customFormat="1">
      <c r="B757" s="30"/>
      <c r="C757" s="30"/>
      <c r="D757" s="32"/>
      <c r="E757" s="32"/>
      <c r="F757" s="30"/>
      <c r="G757" s="32"/>
      <c r="H757" s="31"/>
      <c r="J757" s="90"/>
      <c r="L757" s="90"/>
      <c r="M757" s="143"/>
    </row>
    <row r="758" spans="2:13" s="6" customFormat="1">
      <c r="B758" s="30"/>
      <c r="C758" s="30"/>
      <c r="D758" s="32"/>
      <c r="E758" s="32"/>
      <c r="F758" s="30"/>
      <c r="G758" s="32"/>
      <c r="H758" s="31"/>
      <c r="J758" s="90"/>
      <c r="L758" s="90"/>
      <c r="M758" s="143"/>
    </row>
    <row r="759" spans="2:13" s="6" customFormat="1">
      <c r="B759" s="30"/>
      <c r="C759" s="30"/>
      <c r="D759" s="32"/>
      <c r="E759" s="32"/>
      <c r="F759" s="30"/>
      <c r="G759" s="32"/>
      <c r="H759" s="31"/>
      <c r="J759" s="90"/>
      <c r="L759" s="90"/>
      <c r="M759" s="143"/>
    </row>
    <row r="760" spans="2:13" s="6" customFormat="1">
      <c r="B760" s="30"/>
      <c r="C760" s="30"/>
      <c r="D760" s="32"/>
      <c r="E760" s="32"/>
      <c r="F760" s="30"/>
      <c r="G760" s="32"/>
      <c r="H760" s="31"/>
      <c r="J760" s="90"/>
      <c r="L760" s="90"/>
      <c r="M760" s="143"/>
    </row>
    <row r="761" spans="2:13" s="6" customFormat="1">
      <c r="B761" s="30"/>
      <c r="C761" s="30"/>
      <c r="D761" s="32"/>
      <c r="E761" s="32"/>
      <c r="F761" s="30"/>
      <c r="G761" s="32"/>
      <c r="H761" s="31"/>
      <c r="J761" s="90"/>
      <c r="L761" s="90"/>
      <c r="M761" s="143"/>
    </row>
    <row r="762" spans="2:13" s="6" customFormat="1">
      <c r="B762" s="7"/>
      <c r="C762" s="30"/>
      <c r="D762" s="32"/>
      <c r="E762" s="32"/>
      <c r="F762" s="30"/>
      <c r="G762" s="32"/>
      <c r="H762" s="31"/>
      <c r="J762" s="90"/>
      <c r="L762" s="90"/>
      <c r="M762" s="143"/>
    </row>
    <row r="763" spans="2:13" s="6" customFormat="1">
      <c r="B763" s="7"/>
      <c r="C763" s="30"/>
      <c r="D763" s="32"/>
      <c r="E763" s="32"/>
      <c r="F763" s="30"/>
      <c r="G763" s="32"/>
      <c r="H763" s="31"/>
      <c r="J763" s="90"/>
      <c r="L763" s="90"/>
      <c r="M763" s="143"/>
    </row>
    <row r="764" spans="2:13" s="6" customFormat="1">
      <c r="B764" s="30"/>
      <c r="C764" s="30"/>
      <c r="D764" s="32"/>
      <c r="E764" s="32"/>
      <c r="F764" s="30"/>
      <c r="G764" s="32"/>
      <c r="H764" s="31"/>
      <c r="J764" s="90"/>
      <c r="L764" s="90"/>
      <c r="M764" s="143"/>
    </row>
    <row r="765" spans="2:13" s="6" customFormat="1">
      <c r="B765" s="30"/>
      <c r="C765" s="30"/>
      <c r="D765" s="32"/>
      <c r="E765" s="32"/>
      <c r="F765" s="30"/>
      <c r="G765" s="32"/>
      <c r="H765" s="31"/>
      <c r="J765" s="90"/>
      <c r="L765" s="90"/>
      <c r="M765" s="143"/>
    </row>
    <row r="766" spans="2:13" s="6" customFormat="1">
      <c r="B766" s="30"/>
      <c r="C766" s="30"/>
      <c r="D766" s="32"/>
      <c r="E766" s="32"/>
      <c r="F766" s="30"/>
      <c r="G766" s="32"/>
      <c r="H766" s="31"/>
      <c r="J766" s="90"/>
      <c r="L766" s="90"/>
      <c r="M766" s="143"/>
    </row>
    <row r="767" spans="2:13" s="6" customFormat="1">
      <c r="B767" s="30"/>
      <c r="C767" s="30"/>
      <c r="D767" s="32"/>
      <c r="E767" s="32"/>
      <c r="F767" s="30"/>
      <c r="G767" s="32"/>
      <c r="H767" s="31"/>
      <c r="J767" s="90"/>
      <c r="L767" s="90"/>
      <c r="M767" s="143"/>
    </row>
    <row r="768" spans="2:13" s="6" customFormat="1">
      <c r="B768" s="30"/>
      <c r="C768" s="30"/>
      <c r="D768" s="32"/>
      <c r="E768" s="32"/>
      <c r="F768" s="30"/>
      <c r="G768" s="32"/>
      <c r="H768" s="31"/>
      <c r="J768" s="90"/>
      <c r="L768" s="90"/>
      <c r="M768" s="143"/>
    </row>
    <row r="769" spans="2:13" s="6" customFormat="1">
      <c r="B769" s="30"/>
      <c r="C769" s="30"/>
      <c r="D769" s="32"/>
      <c r="E769" s="32"/>
      <c r="F769" s="30"/>
      <c r="G769" s="32"/>
      <c r="H769" s="31"/>
      <c r="J769" s="90"/>
      <c r="L769" s="90"/>
      <c r="M769" s="143"/>
    </row>
    <row r="770" spans="2:13" s="6" customFormat="1">
      <c r="B770" s="30"/>
      <c r="C770" s="30"/>
      <c r="D770" s="32"/>
      <c r="E770" s="32"/>
      <c r="F770" s="30"/>
      <c r="G770" s="32"/>
      <c r="H770" s="31"/>
      <c r="J770" s="90"/>
      <c r="L770" s="90"/>
      <c r="M770" s="143"/>
    </row>
    <row r="771" spans="2:13" s="6" customFormat="1">
      <c r="B771" s="30"/>
      <c r="C771" s="30"/>
      <c r="D771" s="32"/>
      <c r="E771" s="32"/>
      <c r="F771" s="30"/>
      <c r="G771" s="32"/>
      <c r="H771" s="31"/>
      <c r="J771" s="90"/>
      <c r="L771" s="90"/>
      <c r="M771" s="143"/>
    </row>
    <row r="772" spans="2:13" s="6" customFormat="1">
      <c r="B772" s="30"/>
      <c r="C772" s="30"/>
      <c r="D772" s="32"/>
      <c r="E772" s="32"/>
      <c r="F772" s="30"/>
      <c r="G772" s="32"/>
      <c r="H772" s="31"/>
      <c r="J772" s="90"/>
      <c r="L772" s="90"/>
      <c r="M772" s="143"/>
    </row>
    <row r="773" spans="2:13" s="6" customFormat="1">
      <c r="B773" s="30"/>
      <c r="C773" s="30"/>
      <c r="D773" s="32"/>
      <c r="E773" s="32"/>
      <c r="F773" s="30"/>
      <c r="G773" s="32"/>
      <c r="H773" s="31"/>
      <c r="J773" s="90"/>
      <c r="L773" s="90"/>
      <c r="M773" s="143"/>
    </row>
    <row r="774" spans="2:13" s="6" customFormat="1">
      <c r="B774" s="30"/>
      <c r="C774" s="30"/>
      <c r="D774" s="32"/>
      <c r="E774" s="32"/>
      <c r="F774" s="30"/>
      <c r="G774" s="32"/>
      <c r="H774" s="31"/>
      <c r="J774" s="90"/>
      <c r="L774" s="90"/>
      <c r="M774" s="143"/>
    </row>
    <row r="775" spans="2:13" s="6" customFormat="1">
      <c r="J775" s="90"/>
      <c r="L775" s="90"/>
      <c r="M775" s="143"/>
    </row>
    <row r="776" spans="2:13" s="6" customFormat="1">
      <c r="J776" s="90"/>
      <c r="L776" s="90"/>
      <c r="M776" s="143"/>
    </row>
    <row r="777" spans="2:13" s="6" customFormat="1">
      <c r="J777" s="90"/>
      <c r="L777" s="90"/>
      <c r="M777" s="143"/>
    </row>
    <row r="778" spans="2:13" s="6" customFormat="1">
      <c r="J778" s="90"/>
      <c r="L778" s="90"/>
      <c r="M778" s="143"/>
    </row>
    <row r="779" spans="2:13" s="6" customFormat="1">
      <c r="J779" s="90"/>
      <c r="L779" s="90"/>
      <c r="M779" s="143"/>
    </row>
    <row r="780" spans="2:13" s="6" customFormat="1">
      <c r="J780" s="90"/>
      <c r="L780" s="90"/>
      <c r="M780" s="143"/>
    </row>
    <row r="781" spans="2:13" s="6" customFormat="1">
      <c r="J781" s="90"/>
      <c r="L781" s="90"/>
      <c r="M781" s="143"/>
    </row>
    <row r="782" spans="2:13" s="6" customFormat="1">
      <c r="J782" s="90"/>
      <c r="L782" s="90"/>
      <c r="M782" s="143"/>
    </row>
    <row r="783" spans="2:13" s="6" customFormat="1">
      <c r="J783" s="90"/>
      <c r="L783" s="90"/>
      <c r="M783" s="143"/>
    </row>
    <row r="784" spans="2:13" s="6" customFormat="1">
      <c r="J784" s="90"/>
      <c r="L784" s="90"/>
      <c r="M784" s="143"/>
    </row>
    <row r="785" spans="10:13" s="6" customFormat="1">
      <c r="J785" s="90"/>
      <c r="L785" s="90"/>
      <c r="M785" s="143"/>
    </row>
    <row r="786" spans="10:13" s="6" customFormat="1">
      <c r="J786" s="90"/>
      <c r="L786" s="90"/>
      <c r="M786" s="143"/>
    </row>
    <row r="787" spans="10:13" s="6" customFormat="1">
      <c r="J787" s="90"/>
      <c r="L787" s="90"/>
      <c r="M787" s="143"/>
    </row>
    <row r="788" spans="10:13" s="6" customFormat="1">
      <c r="J788" s="90"/>
      <c r="L788" s="90"/>
      <c r="M788" s="143"/>
    </row>
    <row r="789" spans="10:13" s="6" customFormat="1">
      <c r="J789" s="90"/>
      <c r="L789" s="90"/>
      <c r="M789" s="143"/>
    </row>
    <row r="790" spans="10:13" s="6" customFormat="1">
      <c r="J790" s="90"/>
      <c r="L790" s="90"/>
      <c r="M790" s="143"/>
    </row>
    <row r="791" spans="10:13" s="6" customFormat="1">
      <c r="J791" s="90"/>
      <c r="L791" s="90"/>
      <c r="M791" s="143"/>
    </row>
    <row r="792" spans="10:13" s="6" customFormat="1">
      <c r="J792" s="90"/>
      <c r="L792" s="90"/>
      <c r="M792" s="143"/>
    </row>
    <row r="793" spans="10:13" s="6" customFormat="1">
      <c r="J793" s="90"/>
      <c r="L793" s="90"/>
      <c r="M793" s="143"/>
    </row>
    <row r="794" spans="10:13" s="6" customFormat="1">
      <c r="J794" s="90"/>
      <c r="L794" s="90"/>
      <c r="M794" s="143"/>
    </row>
    <row r="795" spans="10:13" s="6" customFormat="1">
      <c r="J795" s="90"/>
      <c r="L795" s="90"/>
      <c r="M795" s="143"/>
    </row>
    <row r="796" spans="10:13" s="6" customFormat="1">
      <c r="J796" s="90"/>
      <c r="L796" s="90"/>
      <c r="M796" s="143"/>
    </row>
    <row r="797" spans="10:13" s="6" customFormat="1">
      <c r="J797" s="90"/>
      <c r="L797" s="90"/>
      <c r="M797" s="143"/>
    </row>
    <row r="798" spans="10:13" s="6" customFormat="1">
      <c r="J798" s="90"/>
      <c r="L798" s="90"/>
      <c r="M798" s="143"/>
    </row>
    <row r="799" spans="10:13" s="6" customFormat="1">
      <c r="J799" s="90"/>
      <c r="L799" s="90"/>
      <c r="M799" s="143"/>
    </row>
    <row r="800" spans="10:13" s="6" customFormat="1">
      <c r="J800" s="90"/>
      <c r="L800" s="90"/>
      <c r="M800" s="143"/>
    </row>
    <row r="801" spans="10:13" s="6" customFormat="1">
      <c r="J801" s="90"/>
      <c r="L801" s="90"/>
      <c r="M801" s="143"/>
    </row>
    <row r="802" spans="10:13" s="6" customFormat="1">
      <c r="J802" s="90"/>
      <c r="L802" s="90"/>
      <c r="M802" s="143"/>
    </row>
    <row r="803" spans="10:13" s="6" customFormat="1">
      <c r="J803" s="90"/>
      <c r="L803" s="90"/>
      <c r="M803" s="143"/>
    </row>
    <row r="804" spans="10:13" s="6" customFormat="1">
      <c r="J804" s="90"/>
      <c r="L804" s="90"/>
      <c r="M804" s="143"/>
    </row>
    <row r="805" spans="10:13" s="6" customFormat="1">
      <c r="J805" s="90"/>
      <c r="L805" s="90"/>
      <c r="M805" s="143"/>
    </row>
    <row r="806" spans="10:13" s="6" customFormat="1">
      <c r="J806" s="90"/>
      <c r="L806" s="90"/>
      <c r="M806" s="143"/>
    </row>
    <row r="807" spans="10:13" s="6" customFormat="1">
      <c r="J807" s="90"/>
      <c r="L807" s="90"/>
      <c r="M807" s="143"/>
    </row>
    <row r="808" spans="10:13" s="6" customFormat="1">
      <c r="J808" s="90"/>
      <c r="L808" s="90"/>
      <c r="M808" s="143"/>
    </row>
    <row r="809" spans="10:13" s="6" customFormat="1">
      <c r="J809" s="90"/>
      <c r="L809" s="90"/>
      <c r="M809" s="143"/>
    </row>
    <row r="810" spans="10:13" s="6" customFormat="1">
      <c r="J810" s="90"/>
      <c r="L810" s="90"/>
      <c r="M810" s="143"/>
    </row>
    <row r="811" spans="10:13" s="6" customFormat="1">
      <c r="J811" s="90"/>
      <c r="L811" s="90"/>
      <c r="M811" s="143"/>
    </row>
    <row r="812" spans="10:13" s="6" customFormat="1">
      <c r="J812" s="90"/>
      <c r="L812" s="90"/>
      <c r="M812" s="143"/>
    </row>
    <row r="813" spans="10:13" s="6" customFormat="1">
      <c r="J813" s="90"/>
      <c r="L813" s="90"/>
      <c r="M813" s="143"/>
    </row>
    <row r="814" spans="10:13" s="6" customFormat="1">
      <c r="J814" s="90"/>
      <c r="L814" s="90"/>
      <c r="M814" s="143"/>
    </row>
    <row r="815" spans="10:13" s="6" customFormat="1">
      <c r="J815" s="90"/>
      <c r="L815" s="90"/>
      <c r="M815" s="143"/>
    </row>
    <row r="816" spans="10:13" s="6" customFormat="1">
      <c r="J816" s="90"/>
      <c r="L816" s="90"/>
      <c r="M816" s="143"/>
    </row>
    <row r="817" spans="10:13" s="6" customFormat="1">
      <c r="J817" s="90"/>
      <c r="L817" s="90"/>
      <c r="M817" s="143"/>
    </row>
    <row r="818" spans="10:13" s="6" customFormat="1">
      <c r="J818" s="90"/>
      <c r="L818" s="90"/>
      <c r="M818" s="143"/>
    </row>
    <row r="819" spans="10:13" s="6" customFormat="1">
      <c r="J819" s="90"/>
      <c r="L819" s="90"/>
      <c r="M819" s="143"/>
    </row>
    <row r="820" spans="10:13" s="6" customFormat="1">
      <c r="J820" s="90"/>
      <c r="L820" s="90"/>
      <c r="M820" s="143"/>
    </row>
    <row r="821" spans="10:13" s="6" customFormat="1">
      <c r="J821" s="90"/>
      <c r="L821" s="90"/>
      <c r="M821" s="143"/>
    </row>
    <row r="822" spans="10:13" s="6" customFormat="1">
      <c r="J822" s="90"/>
      <c r="L822" s="90"/>
      <c r="M822" s="143"/>
    </row>
    <row r="823" spans="10:13" s="6" customFormat="1">
      <c r="J823" s="90"/>
      <c r="L823" s="90"/>
      <c r="M823" s="143"/>
    </row>
    <row r="824" spans="10:13" s="6" customFormat="1">
      <c r="J824" s="90"/>
      <c r="L824" s="90"/>
      <c r="M824" s="143"/>
    </row>
    <row r="825" spans="10:13" s="6" customFormat="1">
      <c r="J825" s="90"/>
      <c r="L825" s="90"/>
      <c r="M825" s="143"/>
    </row>
    <row r="826" spans="10:13" s="6" customFormat="1">
      <c r="J826" s="90"/>
      <c r="L826" s="90"/>
      <c r="M826" s="143"/>
    </row>
    <row r="827" spans="10:13" s="6" customFormat="1">
      <c r="J827" s="90"/>
      <c r="L827" s="90"/>
      <c r="M827" s="143"/>
    </row>
    <row r="828" spans="10:13" s="6" customFormat="1">
      <c r="J828" s="90"/>
      <c r="L828" s="90"/>
      <c r="M828" s="143"/>
    </row>
    <row r="829" spans="10:13" s="6" customFormat="1">
      <c r="J829" s="90"/>
      <c r="L829" s="90"/>
      <c r="M829" s="143"/>
    </row>
    <row r="830" spans="10:13" s="6" customFormat="1">
      <c r="J830" s="90"/>
      <c r="L830" s="90"/>
      <c r="M830" s="143"/>
    </row>
    <row r="831" spans="10:13" s="6" customFormat="1">
      <c r="J831" s="90"/>
      <c r="L831" s="90"/>
      <c r="M831" s="143"/>
    </row>
    <row r="832" spans="10:13" s="6" customFormat="1">
      <c r="J832" s="90"/>
      <c r="L832" s="90"/>
      <c r="M832" s="143"/>
    </row>
    <row r="833" spans="10:13" s="6" customFormat="1">
      <c r="J833" s="90"/>
      <c r="L833" s="90"/>
      <c r="M833" s="143"/>
    </row>
    <row r="834" spans="10:13" s="6" customFormat="1">
      <c r="J834" s="90"/>
      <c r="L834" s="90"/>
      <c r="M834" s="143"/>
    </row>
    <row r="835" spans="10:13" s="6" customFormat="1">
      <c r="J835" s="90"/>
      <c r="L835" s="90"/>
      <c r="M835" s="143"/>
    </row>
    <row r="836" spans="10:13" s="6" customFormat="1">
      <c r="J836" s="90"/>
      <c r="L836" s="90"/>
      <c r="M836" s="143"/>
    </row>
    <row r="837" spans="10:13" s="6" customFormat="1">
      <c r="J837" s="90"/>
      <c r="L837" s="90"/>
      <c r="M837" s="143"/>
    </row>
    <row r="838" spans="10:13" s="6" customFormat="1">
      <c r="J838" s="90"/>
      <c r="L838" s="90"/>
      <c r="M838" s="143"/>
    </row>
    <row r="839" spans="10:13" s="6" customFormat="1">
      <c r="J839" s="90"/>
      <c r="L839" s="90"/>
      <c r="M839" s="143"/>
    </row>
    <row r="840" spans="10:13" s="6" customFormat="1">
      <c r="J840" s="90"/>
      <c r="L840" s="90"/>
      <c r="M840" s="143"/>
    </row>
    <row r="841" spans="10:13" s="6" customFormat="1">
      <c r="J841" s="90"/>
      <c r="L841" s="90"/>
      <c r="M841" s="143"/>
    </row>
    <row r="842" spans="10:13" s="6" customFormat="1">
      <c r="J842" s="90"/>
      <c r="L842" s="90"/>
      <c r="M842" s="143"/>
    </row>
    <row r="843" spans="10:13" s="6" customFormat="1">
      <c r="J843" s="90"/>
      <c r="L843" s="90"/>
      <c r="M843" s="143"/>
    </row>
    <row r="844" spans="10:13" s="6" customFormat="1">
      <c r="J844" s="90"/>
      <c r="L844" s="90"/>
      <c r="M844" s="143"/>
    </row>
    <row r="845" spans="10:13" s="6" customFormat="1">
      <c r="J845" s="90"/>
      <c r="L845" s="90"/>
      <c r="M845" s="143"/>
    </row>
    <row r="846" spans="10:13" s="6" customFormat="1">
      <c r="J846" s="90"/>
      <c r="L846" s="90"/>
      <c r="M846" s="143"/>
    </row>
    <row r="847" spans="10:13" s="6" customFormat="1">
      <c r="J847" s="90"/>
      <c r="L847" s="90"/>
      <c r="M847" s="143"/>
    </row>
    <row r="848" spans="10:13" s="6" customFormat="1">
      <c r="J848" s="90"/>
      <c r="L848" s="90"/>
      <c r="M848" s="143"/>
    </row>
    <row r="849" spans="10:13" s="6" customFormat="1">
      <c r="J849" s="90"/>
      <c r="L849" s="90"/>
      <c r="M849" s="143"/>
    </row>
    <row r="850" spans="10:13" s="6" customFormat="1">
      <c r="J850" s="90"/>
      <c r="L850" s="90"/>
      <c r="M850" s="143"/>
    </row>
    <row r="851" spans="10:13" s="6" customFormat="1">
      <c r="J851" s="90"/>
      <c r="L851" s="90"/>
      <c r="M851" s="143"/>
    </row>
    <row r="852" spans="10:13" s="6" customFormat="1">
      <c r="J852" s="90"/>
      <c r="L852" s="90"/>
      <c r="M852" s="143"/>
    </row>
    <row r="853" spans="10:13" s="6" customFormat="1">
      <c r="J853" s="90"/>
      <c r="L853" s="90"/>
      <c r="M853" s="143"/>
    </row>
    <row r="854" spans="10:13" s="6" customFormat="1">
      <c r="J854" s="90"/>
      <c r="L854" s="90"/>
      <c r="M854" s="143"/>
    </row>
    <row r="855" spans="10:13" s="6" customFormat="1">
      <c r="J855" s="90"/>
      <c r="L855" s="90"/>
      <c r="M855" s="143"/>
    </row>
    <row r="856" spans="10:13" s="6" customFormat="1">
      <c r="J856" s="90"/>
      <c r="L856" s="90"/>
      <c r="M856" s="143"/>
    </row>
    <row r="857" spans="10:13" s="6" customFormat="1">
      <c r="J857" s="90"/>
      <c r="L857" s="90"/>
      <c r="M857" s="143"/>
    </row>
    <row r="858" spans="10:13" s="6" customFormat="1">
      <c r="J858" s="90"/>
      <c r="L858" s="90"/>
      <c r="M858" s="143"/>
    </row>
    <row r="859" spans="10:13" s="6" customFormat="1">
      <c r="J859" s="90"/>
      <c r="L859" s="90"/>
      <c r="M859" s="143"/>
    </row>
    <row r="860" spans="10:13" s="6" customFormat="1">
      <c r="J860" s="90"/>
      <c r="L860" s="90"/>
      <c r="M860" s="143"/>
    </row>
    <row r="861" spans="10:13" s="6" customFormat="1">
      <c r="J861" s="90"/>
      <c r="L861" s="90"/>
      <c r="M861" s="143"/>
    </row>
    <row r="862" spans="10:13" s="6" customFormat="1">
      <c r="J862" s="90"/>
      <c r="L862" s="90"/>
      <c r="M862" s="143"/>
    </row>
    <row r="863" spans="10:13" s="6" customFormat="1">
      <c r="J863" s="90"/>
      <c r="L863" s="90"/>
      <c r="M863" s="143"/>
    </row>
    <row r="864" spans="10:13" s="6" customFormat="1">
      <c r="J864" s="90"/>
      <c r="L864" s="90"/>
      <c r="M864" s="143"/>
    </row>
    <row r="865" spans="10:13" s="6" customFormat="1">
      <c r="J865" s="90"/>
      <c r="L865" s="90"/>
      <c r="M865" s="143"/>
    </row>
    <row r="866" spans="10:13" s="6" customFormat="1">
      <c r="J866" s="90"/>
      <c r="L866" s="90"/>
      <c r="M866" s="143"/>
    </row>
    <row r="867" spans="10:13" s="6" customFormat="1">
      <c r="J867" s="90"/>
      <c r="L867" s="90"/>
      <c r="M867" s="143"/>
    </row>
    <row r="868" spans="10:13" s="6" customFormat="1">
      <c r="J868" s="90"/>
      <c r="L868" s="90"/>
      <c r="M868" s="143"/>
    </row>
    <row r="869" spans="10:13" s="6" customFormat="1">
      <c r="J869" s="90"/>
      <c r="L869" s="90"/>
      <c r="M869" s="143"/>
    </row>
    <row r="870" spans="10:13" s="6" customFormat="1">
      <c r="J870" s="90"/>
      <c r="L870" s="90"/>
      <c r="M870" s="143"/>
    </row>
    <row r="871" spans="10:13" s="6" customFormat="1">
      <c r="J871" s="90"/>
      <c r="L871" s="90"/>
      <c r="M871" s="143"/>
    </row>
    <row r="872" spans="10:13" s="6" customFormat="1">
      <c r="J872" s="90"/>
      <c r="L872" s="90"/>
      <c r="M872" s="143"/>
    </row>
    <row r="873" spans="10:13" s="6" customFormat="1">
      <c r="J873" s="90"/>
      <c r="L873" s="90"/>
      <c r="M873" s="143"/>
    </row>
    <row r="874" spans="10:13" s="6" customFormat="1">
      <c r="J874" s="90"/>
      <c r="L874" s="90"/>
      <c r="M874" s="143"/>
    </row>
    <row r="875" spans="10:13" s="6" customFormat="1">
      <c r="J875" s="90"/>
      <c r="L875" s="90"/>
      <c r="M875" s="143"/>
    </row>
    <row r="876" spans="10:13" s="6" customFormat="1">
      <c r="J876" s="90"/>
      <c r="L876" s="90"/>
      <c r="M876" s="143"/>
    </row>
    <row r="877" spans="10:13" s="6" customFormat="1">
      <c r="J877" s="90"/>
      <c r="L877" s="90"/>
      <c r="M877" s="143"/>
    </row>
    <row r="878" spans="10:13" s="6" customFormat="1">
      <c r="J878" s="90"/>
      <c r="L878" s="90"/>
      <c r="M878" s="143"/>
    </row>
    <row r="879" spans="10:13" s="6" customFormat="1">
      <c r="J879" s="90"/>
      <c r="L879" s="90"/>
      <c r="M879" s="143"/>
    </row>
    <row r="880" spans="10:13" s="6" customFormat="1">
      <c r="J880" s="90"/>
      <c r="L880" s="90"/>
      <c r="M880" s="143"/>
    </row>
    <row r="881" spans="10:13" s="6" customFormat="1">
      <c r="J881" s="90"/>
      <c r="L881" s="90"/>
      <c r="M881" s="143"/>
    </row>
    <row r="882" spans="10:13" s="6" customFormat="1">
      <c r="J882" s="90"/>
      <c r="L882" s="90"/>
      <c r="M882" s="143"/>
    </row>
    <row r="883" spans="10:13" s="6" customFormat="1">
      <c r="J883" s="90"/>
      <c r="L883" s="90"/>
      <c r="M883" s="143"/>
    </row>
    <row r="884" spans="10:13" s="6" customFormat="1">
      <c r="J884" s="90"/>
      <c r="L884" s="90"/>
      <c r="M884" s="143"/>
    </row>
    <row r="885" spans="10:13" s="6" customFormat="1">
      <c r="J885" s="90"/>
      <c r="L885" s="90"/>
      <c r="M885" s="143"/>
    </row>
    <row r="886" spans="10:13" s="6" customFormat="1">
      <c r="J886" s="90"/>
      <c r="L886" s="90"/>
      <c r="M886" s="143"/>
    </row>
    <row r="887" spans="10:13" s="6" customFormat="1">
      <c r="J887" s="90"/>
      <c r="L887" s="90"/>
      <c r="M887" s="143"/>
    </row>
    <row r="888" spans="10:13" s="6" customFormat="1">
      <c r="J888" s="90"/>
      <c r="L888" s="90"/>
      <c r="M888" s="143"/>
    </row>
    <row r="889" spans="10:13" s="6" customFormat="1">
      <c r="J889" s="90"/>
      <c r="L889" s="90"/>
      <c r="M889" s="143"/>
    </row>
    <row r="890" spans="10:13" s="6" customFormat="1">
      <c r="J890" s="90"/>
      <c r="L890" s="90"/>
      <c r="M890" s="143"/>
    </row>
  </sheetData>
  <mergeCells count="27">
    <mergeCell ref="B1:N1"/>
    <mergeCell ref="B2:N2"/>
    <mergeCell ref="B3:N3"/>
    <mergeCell ref="B4:N4"/>
    <mergeCell ref="B5:N5"/>
    <mergeCell ref="B12:H12"/>
    <mergeCell ref="B6:N6"/>
    <mergeCell ref="B7:N7"/>
    <mergeCell ref="B8:N8"/>
    <mergeCell ref="B10:H10"/>
    <mergeCell ref="B11:H11"/>
    <mergeCell ref="B728:G728"/>
    <mergeCell ref="B14:B15"/>
    <mergeCell ref="C14:C15"/>
    <mergeCell ref="D14:D15"/>
    <mergeCell ref="E14:E15"/>
    <mergeCell ref="F14:F15"/>
    <mergeCell ref="G14:G15"/>
    <mergeCell ref="N14:N15"/>
    <mergeCell ref="M14:M15"/>
    <mergeCell ref="O14:O15"/>
    <mergeCell ref="P14:P15"/>
    <mergeCell ref="B401:G401"/>
    <mergeCell ref="H14:H15"/>
    <mergeCell ref="K14:K15"/>
    <mergeCell ref="J14:J15"/>
    <mergeCell ref="I14:I15"/>
  </mergeCells>
  <pageMargins left="0.43307086614173229" right="0.19685039370078741" top="0.35433070866141736" bottom="0.19685039370078741" header="0.31496062992125984" footer="0.31496062992125984"/>
  <pageSetup paperSize="9" scale="9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G190"/>
  <sheetViews>
    <sheetView topLeftCell="A187" workbookViewId="0">
      <selection activeCell="E190" sqref="E190"/>
    </sheetView>
  </sheetViews>
  <sheetFormatPr defaultRowHeight="15.75"/>
  <cols>
    <col min="1" max="1" width="52" style="8" customWidth="1"/>
    <col min="2" max="2" width="6.85546875" style="8" customWidth="1"/>
    <col min="3" max="3" width="7.85546875" style="8" customWidth="1"/>
    <col min="4" max="4" width="10.7109375" style="8" customWidth="1"/>
    <col min="5" max="5" width="13.140625" style="21" customWidth="1"/>
    <col min="6" max="6" width="9.140625" style="6"/>
    <col min="7" max="7" width="14.5703125" style="6" customWidth="1"/>
    <col min="8" max="16384" width="9.140625" style="6"/>
  </cols>
  <sheetData>
    <row r="1" spans="1:5">
      <c r="A1" s="179" t="s">
        <v>576</v>
      </c>
      <c r="B1" s="179"/>
      <c r="C1" s="179"/>
      <c r="D1" s="179"/>
      <c r="E1" s="179"/>
    </row>
    <row r="2" spans="1:5">
      <c r="A2" s="175" t="s">
        <v>0</v>
      </c>
      <c r="B2" s="175"/>
      <c r="C2" s="175"/>
      <c r="D2" s="175"/>
      <c r="E2" s="175"/>
    </row>
    <row r="3" spans="1:5">
      <c r="A3" s="175" t="s">
        <v>310</v>
      </c>
      <c r="B3" s="175"/>
      <c r="C3" s="175"/>
      <c r="D3" s="175"/>
      <c r="E3" s="175"/>
    </row>
    <row r="4" spans="1:5">
      <c r="A4" s="176" t="s">
        <v>577</v>
      </c>
      <c r="B4" s="177"/>
      <c r="C4" s="177"/>
      <c r="D4" s="177"/>
      <c r="E4" s="177"/>
    </row>
    <row r="5" spans="1:5">
      <c r="A5" s="179" t="s">
        <v>579</v>
      </c>
      <c r="B5" s="179"/>
      <c r="C5" s="179"/>
      <c r="D5" s="179"/>
      <c r="E5" s="179"/>
    </row>
    <row r="6" spans="1:5">
      <c r="A6" s="175" t="s">
        <v>0</v>
      </c>
      <c r="B6" s="175"/>
      <c r="C6" s="175"/>
      <c r="D6" s="175"/>
      <c r="E6" s="175"/>
    </row>
    <row r="7" spans="1:5">
      <c r="A7" s="175" t="s">
        <v>310</v>
      </c>
      <c r="B7" s="175"/>
      <c r="C7" s="175"/>
      <c r="D7" s="175"/>
      <c r="E7" s="175"/>
    </row>
    <row r="8" spans="1:5" ht="15" customHeight="1">
      <c r="A8" s="176" t="s">
        <v>578</v>
      </c>
      <c r="B8" s="177"/>
      <c r="C8" s="177"/>
      <c r="D8" s="177"/>
      <c r="E8" s="177"/>
    </row>
    <row r="9" spans="1:5" hidden="1">
      <c r="E9" s="9"/>
    </row>
    <row r="10" spans="1:5" ht="63" customHeight="1">
      <c r="A10" s="178" t="s">
        <v>413</v>
      </c>
      <c r="B10" s="178"/>
      <c r="C10" s="178"/>
      <c r="D10" s="178"/>
      <c r="E10" s="178"/>
    </row>
    <row r="11" spans="1:5" ht="16.5" thickBot="1">
      <c r="E11" s="9" t="s">
        <v>311</v>
      </c>
    </row>
    <row r="12" spans="1:5" ht="30.75" customHeight="1" thickBot="1">
      <c r="A12" s="10" t="s">
        <v>312</v>
      </c>
      <c r="B12" s="11" t="s">
        <v>313</v>
      </c>
      <c r="C12" s="11" t="s">
        <v>26</v>
      </c>
      <c r="D12" s="11" t="s">
        <v>27</v>
      </c>
      <c r="E12" s="91" t="s">
        <v>2</v>
      </c>
    </row>
    <row r="13" spans="1:5">
      <c r="A13" s="12" t="s">
        <v>314</v>
      </c>
      <c r="B13" s="13" t="s">
        <v>31</v>
      </c>
      <c r="C13" s="13" t="s">
        <v>32</v>
      </c>
      <c r="D13" s="13" t="s">
        <v>315</v>
      </c>
      <c r="E13" s="14">
        <f>E14+E16+E19+E22+E28</f>
        <v>141728.6</v>
      </c>
    </row>
    <row r="14" spans="1:5" ht="45" hidden="1" customHeight="1">
      <c r="A14" s="15" t="s">
        <v>316</v>
      </c>
      <c r="B14" s="16" t="s">
        <v>31</v>
      </c>
      <c r="C14" s="16" t="s">
        <v>33</v>
      </c>
      <c r="D14" s="16" t="s">
        <v>315</v>
      </c>
      <c r="E14" s="17">
        <f>E15</f>
        <v>0</v>
      </c>
    </row>
    <row r="15" spans="1:5" hidden="1">
      <c r="A15" s="18" t="s">
        <v>34</v>
      </c>
      <c r="B15" s="19" t="s">
        <v>31</v>
      </c>
      <c r="C15" s="19" t="s">
        <v>33</v>
      </c>
      <c r="D15" s="19" t="s">
        <v>317</v>
      </c>
      <c r="E15" s="20"/>
    </row>
    <row r="16" spans="1:5" ht="65.25" customHeight="1">
      <c r="A16" s="15" t="s">
        <v>38</v>
      </c>
      <c r="B16" s="16" t="s">
        <v>31</v>
      </c>
      <c r="C16" s="16" t="s">
        <v>39</v>
      </c>
      <c r="D16" s="16" t="s">
        <v>315</v>
      </c>
      <c r="E16" s="17">
        <f>E17+E18</f>
        <v>3316.4</v>
      </c>
    </row>
    <row r="17" spans="1:5">
      <c r="A17" s="18" t="s">
        <v>42</v>
      </c>
      <c r="B17" s="19" t="s">
        <v>31</v>
      </c>
      <c r="C17" s="19" t="s">
        <v>39</v>
      </c>
      <c r="D17" s="19" t="s">
        <v>241</v>
      </c>
      <c r="E17" s="20">
        <f>прил.8_вед!N100</f>
        <v>1873</v>
      </c>
    </row>
    <row r="18" spans="1:5" ht="47.25">
      <c r="A18" s="18" t="s">
        <v>318</v>
      </c>
      <c r="B18" s="19" t="s">
        <v>31</v>
      </c>
      <c r="C18" s="19" t="s">
        <v>39</v>
      </c>
      <c r="D18" s="19" t="s">
        <v>319</v>
      </c>
      <c r="E18" s="20">
        <f>прил.8_вед!N102</f>
        <v>1443.4</v>
      </c>
    </row>
    <row r="19" spans="1:5" ht="62.25" customHeight="1">
      <c r="A19" s="15" t="s">
        <v>320</v>
      </c>
      <c r="B19" s="16" t="s">
        <v>31</v>
      </c>
      <c r="C19" s="16" t="s">
        <v>45</v>
      </c>
      <c r="D19" s="16" t="s">
        <v>315</v>
      </c>
      <c r="E19" s="17">
        <f>E20+E21</f>
        <v>36809.399999999994</v>
      </c>
    </row>
    <row r="20" spans="1:5">
      <c r="A20" s="18" t="s">
        <v>42</v>
      </c>
      <c r="B20" s="19" t="s">
        <v>31</v>
      </c>
      <c r="C20" s="19" t="s">
        <v>45</v>
      </c>
      <c r="D20" s="19" t="s">
        <v>241</v>
      </c>
      <c r="E20" s="20">
        <f>прил.8_вед!N21</f>
        <v>35084.899999999994</v>
      </c>
    </row>
    <row r="21" spans="1:5" ht="47.25">
      <c r="A21" s="18" t="s">
        <v>349</v>
      </c>
      <c r="B21" s="19" t="s">
        <v>31</v>
      </c>
      <c r="C21" s="19" t="s">
        <v>45</v>
      </c>
      <c r="D21" s="19" t="s">
        <v>412</v>
      </c>
      <c r="E21" s="20">
        <f>прил.8_вед!N25</f>
        <v>1724.5</v>
      </c>
    </row>
    <row r="22" spans="1:5">
      <c r="A22" s="15" t="s">
        <v>50</v>
      </c>
      <c r="B22" s="16" t="s">
        <v>31</v>
      </c>
      <c r="C22" s="16" t="s">
        <v>252</v>
      </c>
      <c r="D22" s="16" t="s">
        <v>315</v>
      </c>
      <c r="E22" s="17">
        <f>E23</f>
        <v>1200</v>
      </c>
    </row>
    <row r="23" spans="1:5">
      <c r="A23" s="18" t="s">
        <v>50</v>
      </c>
      <c r="B23" s="19" t="s">
        <v>31</v>
      </c>
      <c r="C23" s="19" t="s">
        <v>252</v>
      </c>
      <c r="D23" s="19" t="s">
        <v>321</v>
      </c>
      <c r="E23" s="20">
        <f>E24</f>
        <v>1200</v>
      </c>
    </row>
    <row r="24" spans="1:5" ht="47.25">
      <c r="A24" s="18" t="s">
        <v>322</v>
      </c>
      <c r="B24" s="19" t="s">
        <v>31</v>
      </c>
      <c r="C24" s="19" t="s">
        <v>252</v>
      </c>
      <c r="D24" s="19" t="s">
        <v>53</v>
      </c>
      <c r="E24" s="20">
        <f>прил.8_вед!N27</f>
        <v>1200</v>
      </c>
    </row>
    <row r="25" spans="1:5">
      <c r="A25" s="18" t="s">
        <v>323</v>
      </c>
      <c r="B25" s="19" t="s">
        <v>31</v>
      </c>
      <c r="C25" s="19" t="s">
        <v>252</v>
      </c>
      <c r="D25" s="19" t="s">
        <v>351</v>
      </c>
      <c r="E25" s="20">
        <v>500</v>
      </c>
    </row>
    <row r="26" spans="1:5" ht="47.25">
      <c r="A26" s="18" t="s">
        <v>324</v>
      </c>
      <c r="B26" s="19" t="s">
        <v>31</v>
      </c>
      <c r="C26" s="19" t="s">
        <v>252</v>
      </c>
      <c r="D26" s="19" t="s">
        <v>352</v>
      </c>
      <c r="E26" s="20">
        <v>530</v>
      </c>
    </row>
    <row r="27" spans="1:5">
      <c r="A27" s="18" t="s">
        <v>353</v>
      </c>
      <c r="B27" s="19" t="s">
        <v>31</v>
      </c>
      <c r="C27" s="19" t="s">
        <v>252</v>
      </c>
      <c r="D27" s="19" t="s">
        <v>354</v>
      </c>
      <c r="E27" s="20">
        <v>170</v>
      </c>
    </row>
    <row r="28" spans="1:5">
      <c r="A28" s="15" t="s">
        <v>56</v>
      </c>
      <c r="B28" s="16" t="s">
        <v>31</v>
      </c>
      <c r="C28" s="16" t="s">
        <v>434</v>
      </c>
      <c r="D28" s="16" t="s">
        <v>315</v>
      </c>
      <c r="E28" s="17">
        <f>E32+E33+E36+E38++E29+E34+E35</f>
        <v>100402.80000000002</v>
      </c>
    </row>
    <row r="29" spans="1:5" ht="31.5">
      <c r="A29" s="15" t="s">
        <v>58</v>
      </c>
      <c r="B29" s="16" t="s">
        <v>31</v>
      </c>
      <c r="C29" s="16" t="s">
        <v>434</v>
      </c>
      <c r="D29" s="16" t="s">
        <v>414</v>
      </c>
      <c r="E29" s="17">
        <f>E30+E31</f>
        <v>849.90000000000009</v>
      </c>
    </row>
    <row r="30" spans="1:5" ht="31.5">
      <c r="A30" s="18" t="s">
        <v>60</v>
      </c>
      <c r="B30" s="19" t="s">
        <v>71</v>
      </c>
      <c r="C30" s="19" t="s">
        <v>434</v>
      </c>
      <c r="D30" s="19" t="s">
        <v>62</v>
      </c>
      <c r="E30" s="20">
        <f>прил.8_вед!N32</f>
        <v>674.2</v>
      </c>
    </row>
    <row r="31" spans="1:5" ht="31.5">
      <c r="A31" s="3" t="s">
        <v>387</v>
      </c>
      <c r="B31" s="19" t="s">
        <v>31</v>
      </c>
      <c r="C31" s="19" t="s">
        <v>434</v>
      </c>
      <c r="D31" s="26" t="s">
        <v>388</v>
      </c>
      <c r="E31" s="20">
        <f>прил.8_вед!N34</f>
        <v>175.7</v>
      </c>
    </row>
    <row r="32" spans="1:5" ht="17.25" customHeight="1">
      <c r="A32" s="18" t="s">
        <v>42</v>
      </c>
      <c r="B32" s="19" t="s">
        <v>31</v>
      </c>
      <c r="C32" s="19" t="s">
        <v>434</v>
      </c>
      <c r="D32" s="19" t="s">
        <v>241</v>
      </c>
      <c r="E32" s="20">
        <f>прил.8_вед!N250</f>
        <v>5831.7000000000007</v>
      </c>
    </row>
    <row r="33" spans="1:5" ht="28.5" customHeight="1">
      <c r="A33" s="18" t="s">
        <v>94</v>
      </c>
      <c r="B33" s="19" t="s">
        <v>31</v>
      </c>
      <c r="C33" s="19" t="s">
        <v>434</v>
      </c>
      <c r="D33" s="19" t="s">
        <v>95</v>
      </c>
      <c r="E33" s="20">
        <f>прил.8_вед!N178+прил.8_вед!N307</f>
        <v>9241.7000000000007</v>
      </c>
    </row>
    <row r="34" spans="1:5" ht="47.25" customHeight="1">
      <c r="A34" s="18" t="s">
        <v>64</v>
      </c>
      <c r="B34" s="19" t="s">
        <v>31</v>
      </c>
      <c r="C34" s="19" t="s">
        <v>434</v>
      </c>
      <c r="D34" s="19" t="s">
        <v>65</v>
      </c>
      <c r="E34" s="20">
        <f>прил.8_вед!N37</f>
        <v>1835.6</v>
      </c>
    </row>
    <row r="35" spans="1:5" ht="30.75" customHeight="1">
      <c r="A35" s="81" t="s">
        <v>66</v>
      </c>
      <c r="B35" s="19" t="s">
        <v>31</v>
      </c>
      <c r="C35" s="19" t="s">
        <v>434</v>
      </c>
      <c r="D35" s="19" t="s">
        <v>67</v>
      </c>
      <c r="E35" s="20">
        <f>прил.8_вед!N39+прил.8_вед!N253</f>
        <v>81102.900000000009</v>
      </c>
    </row>
    <row r="36" spans="1:5" ht="29.25" customHeight="1">
      <c r="A36" s="18" t="s">
        <v>175</v>
      </c>
      <c r="B36" s="19" t="s">
        <v>31</v>
      </c>
      <c r="C36" s="19" t="s">
        <v>434</v>
      </c>
      <c r="D36" s="19" t="s">
        <v>176</v>
      </c>
      <c r="E36" s="20">
        <f>E37</f>
        <v>1420</v>
      </c>
    </row>
    <row r="37" spans="1:5" ht="28.5" customHeight="1">
      <c r="A37" s="18" t="s">
        <v>94</v>
      </c>
      <c r="B37" s="19" t="s">
        <v>31</v>
      </c>
      <c r="C37" s="19" t="s">
        <v>434</v>
      </c>
      <c r="D37" s="19" t="s">
        <v>376</v>
      </c>
      <c r="E37" s="20">
        <f>прил.8_вед!N106</f>
        <v>1420</v>
      </c>
    </row>
    <row r="38" spans="1:5" ht="15" customHeight="1">
      <c r="A38" s="18" t="s">
        <v>69</v>
      </c>
      <c r="B38" s="19" t="s">
        <v>31</v>
      </c>
      <c r="C38" s="19" t="s">
        <v>434</v>
      </c>
      <c r="D38" s="19" t="s">
        <v>70</v>
      </c>
      <c r="E38" s="20">
        <f>E39+E40</f>
        <v>121</v>
      </c>
    </row>
    <row r="39" spans="1:5" ht="46.5" customHeight="1">
      <c r="A39" s="18" t="s">
        <v>356</v>
      </c>
      <c r="B39" s="19" t="s">
        <v>31</v>
      </c>
      <c r="C39" s="19" t="s">
        <v>434</v>
      </c>
      <c r="D39" s="19" t="s">
        <v>357</v>
      </c>
      <c r="E39" s="20">
        <f>прил.8_вед!N41</f>
        <v>121</v>
      </c>
    </row>
    <row r="40" spans="1:5" ht="46.5" hidden="1" customHeight="1">
      <c r="A40" s="3" t="s">
        <v>399</v>
      </c>
      <c r="B40" s="19" t="s">
        <v>31</v>
      </c>
      <c r="C40" s="19" t="s">
        <v>434</v>
      </c>
      <c r="D40" s="19" t="s">
        <v>70</v>
      </c>
      <c r="E40" s="20">
        <f>прил.8_вед!J254</f>
        <v>0</v>
      </c>
    </row>
    <row r="41" spans="1:5" ht="18" customHeight="1">
      <c r="A41" s="100" t="s">
        <v>325</v>
      </c>
      <c r="B41" s="16" t="s">
        <v>33</v>
      </c>
      <c r="C41" s="16" t="s">
        <v>32</v>
      </c>
      <c r="D41" s="16" t="s">
        <v>315</v>
      </c>
      <c r="E41" s="17">
        <f>E42</f>
        <v>521.9</v>
      </c>
    </row>
    <row r="42" spans="1:5" ht="15.75" customHeight="1">
      <c r="A42" s="15" t="s">
        <v>415</v>
      </c>
      <c r="B42" s="16" t="s">
        <v>33</v>
      </c>
      <c r="C42" s="16" t="s">
        <v>39</v>
      </c>
      <c r="D42" s="16" t="s">
        <v>315</v>
      </c>
      <c r="E42" s="17">
        <f>E43</f>
        <v>521.9</v>
      </c>
    </row>
    <row r="43" spans="1:5" ht="44.25" customHeight="1">
      <c r="A43" s="18" t="s">
        <v>4</v>
      </c>
      <c r="B43" s="19" t="s">
        <v>33</v>
      </c>
      <c r="C43" s="19" t="s">
        <v>39</v>
      </c>
      <c r="D43" s="19" t="s">
        <v>73</v>
      </c>
      <c r="E43" s="20">
        <f>прил.8_вед!N44</f>
        <v>521.9</v>
      </c>
    </row>
    <row r="44" spans="1:5" ht="30.75" customHeight="1">
      <c r="A44" s="100" t="s">
        <v>326</v>
      </c>
      <c r="B44" s="16" t="s">
        <v>39</v>
      </c>
      <c r="C44" s="16" t="s">
        <v>32</v>
      </c>
      <c r="D44" s="16" t="s">
        <v>315</v>
      </c>
      <c r="E44" s="17">
        <f>E45+E50</f>
        <v>5083.12</v>
      </c>
    </row>
    <row r="45" spans="1:5">
      <c r="A45" s="15" t="s">
        <v>189</v>
      </c>
      <c r="B45" s="16" t="s">
        <v>39</v>
      </c>
      <c r="C45" s="16" t="s">
        <v>33</v>
      </c>
      <c r="D45" s="16" t="s">
        <v>315</v>
      </c>
      <c r="E45" s="17">
        <f>E46+E47+E48+E49</f>
        <v>3055.92</v>
      </c>
    </row>
    <row r="46" spans="1:5" ht="15.75" customHeight="1">
      <c r="A46" s="18" t="s">
        <v>190</v>
      </c>
      <c r="B46" s="19" t="s">
        <v>39</v>
      </c>
      <c r="C46" s="19" t="s">
        <v>33</v>
      </c>
      <c r="D46" s="19" t="s">
        <v>193</v>
      </c>
      <c r="E46" s="20">
        <f>прил.8_вед!L188</f>
        <v>355.91999999999996</v>
      </c>
    </row>
    <row r="47" spans="1:5" ht="45" customHeight="1">
      <c r="A47" s="18" t="s">
        <v>327</v>
      </c>
      <c r="B47" s="19" t="s">
        <v>39</v>
      </c>
      <c r="C47" s="19" t="s">
        <v>33</v>
      </c>
      <c r="D47" s="19" t="s">
        <v>197</v>
      </c>
      <c r="E47" s="20">
        <f>прил.8_вед!N190</f>
        <v>2027</v>
      </c>
    </row>
    <row r="48" spans="1:5" ht="30.75" customHeight="1">
      <c r="A48" s="18" t="s">
        <v>198</v>
      </c>
      <c r="B48" s="19" t="s">
        <v>39</v>
      </c>
      <c r="C48" s="19" t="s">
        <v>33</v>
      </c>
      <c r="D48" s="19" t="s">
        <v>199</v>
      </c>
      <c r="E48" s="20">
        <f>прил.8_вед!N192</f>
        <v>420.4</v>
      </c>
    </row>
    <row r="49" spans="1:5" ht="47.25">
      <c r="A49" s="18" t="s">
        <v>200</v>
      </c>
      <c r="B49" s="19" t="s">
        <v>39</v>
      </c>
      <c r="C49" s="19" t="s">
        <v>33</v>
      </c>
      <c r="D49" s="19" t="s">
        <v>201</v>
      </c>
      <c r="E49" s="20">
        <f>прил.8_вед!N194</f>
        <v>252.6</v>
      </c>
    </row>
    <row r="50" spans="1:5" ht="44.25" customHeight="1">
      <c r="A50" s="15" t="s">
        <v>209</v>
      </c>
      <c r="B50" s="16" t="s">
        <v>39</v>
      </c>
      <c r="C50" s="16" t="s">
        <v>109</v>
      </c>
      <c r="D50" s="16" t="s">
        <v>315</v>
      </c>
      <c r="E50" s="17">
        <f>E51</f>
        <v>2027.2</v>
      </c>
    </row>
    <row r="51" spans="1:5" ht="15.75" customHeight="1">
      <c r="A51" s="18" t="s">
        <v>210</v>
      </c>
      <c r="B51" s="19" t="s">
        <v>39</v>
      </c>
      <c r="C51" s="19" t="s">
        <v>109</v>
      </c>
      <c r="D51" s="19" t="s">
        <v>211</v>
      </c>
      <c r="E51" s="20">
        <f>прил.8_вед!N47</f>
        <v>2027.2</v>
      </c>
    </row>
    <row r="52" spans="1:5">
      <c r="A52" s="100" t="s">
        <v>74</v>
      </c>
      <c r="B52" s="16" t="s">
        <v>45</v>
      </c>
      <c r="C52" s="16" t="s">
        <v>32</v>
      </c>
      <c r="D52" s="16" t="s">
        <v>315</v>
      </c>
      <c r="E52" s="17">
        <f>E53+E55</f>
        <v>15007</v>
      </c>
    </row>
    <row r="53" spans="1:5">
      <c r="A53" s="4" t="s">
        <v>392</v>
      </c>
      <c r="B53" s="19" t="s">
        <v>45</v>
      </c>
      <c r="C53" s="19" t="s">
        <v>33</v>
      </c>
      <c r="D53" s="19" t="s">
        <v>315</v>
      </c>
      <c r="E53" s="20">
        <f>E54</f>
        <v>11080</v>
      </c>
    </row>
    <row r="54" spans="1:5" ht="47.25">
      <c r="A54" s="3" t="s">
        <v>460</v>
      </c>
      <c r="B54" s="19" t="s">
        <v>45</v>
      </c>
      <c r="C54" s="19" t="s">
        <v>33</v>
      </c>
      <c r="D54" s="26" t="s">
        <v>394</v>
      </c>
      <c r="E54" s="20">
        <f>прил.8_вед!N52+прил.8_вед!N111+прил.8_вед!N119+прил.8_вед!N132+прил.8_вед!N166+прил.8_вед!N326+прил.8_вед!N350+прил.8_вед!N379</f>
        <v>11080</v>
      </c>
    </row>
    <row r="55" spans="1:5" ht="31.5">
      <c r="A55" s="18" t="s">
        <v>359</v>
      </c>
      <c r="B55" s="19" t="s">
        <v>45</v>
      </c>
      <c r="C55" s="19" t="s">
        <v>51</v>
      </c>
      <c r="D55" s="19" t="s">
        <v>70</v>
      </c>
      <c r="E55" s="20">
        <f>E56</f>
        <v>3927</v>
      </c>
    </row>
    <row r="56" spans="1:5" ht="14.25" customHeight="1">
      <c r="A56" s="18" t="s">
        <v>69</v>
      </c>
      <c r="B56" s="19" t="s">
        <v>45</v>
      </c>
      <c r="C56" s="19" t="s">
        <v>51</v>
      </c>
      <c r="D56" s="19" t="s">
        <v>360</v>
      </c>
      <c r="E56" s="20">
        <f>прил.8_вед!N257</f>
        <v>3927</v>
      </c>
    </row>
    <row r="57" spans="1:5" ht="16.5" customHeight="1">
      <c r="A57" s="100" t="s">
        <v>79</v>
      </c>
      <c r="B57" s="16" t="s">
        <v>80</v>
      </c>
      <c r="C57" s="16" t="s">
        <v>32</v>
      </c>
      <c r="D57" s="16" t="s">
        <v>315</v>
      </c>
      <c r="E57" s="17">
        <f>E58+E67+E76+E62</f>
        <v>18736.25</v>
      </c>
    </row>
    <row r="58" spans="1:5">
      <c r="A58" s="15" t="s">
        <v>81</v>
      </c>
      <c r="B58" s="16" t="s">
        <v>80</v>
      </c>
      <c r="C58" s="16" t="s">
        <v>31</v>
      </c>
      <c r="D58" s="16" t="s">
        <v>315</v>
      </c>
      <c r="E58" s="17">
        <f>E60+E61+E59</f>
        <v>1290</v>
      </c>
    </row>
    <row r="59" spans="1:5" ht="17.25" customHeight="1">
      <c r="A59" s="18" t="s">
        <v>328</v>
      </c>
      <c r="B59" s="19" t="s">
        <v>80</v>
      </c>
      <c r="C59" s="19" t="s">
        <v>31</v>
      </c>
      <c r="D59" s="26" t="s">
        <v>395</v>
      </c>
      <c r="E59" s="20">
        <f>прил.8_вед!N56</f>
        <v>990</v>
      </c>
    </row>
    <row r="60" spans="1:5" ht="15.75" customHeight="1">
      <c r="A60" s="18" t="s">
        <v>328</v>
      </c>
      <c r="B60" s="19" t="s">
        <v>80</v>
      </c>
      <c r="C60" s="19" t="s">
        <v>31</v>
      </c>
      <c r="D60" s="19" t="s">
        <v>362</v>
      </c>
      <c r="E60" s="20">
        <f>прил.8_вед!N57</f>
        <v>300</v>
      </c>
    </row>
    <row r="61" spans="1:5" ht="47.25" hidden="1">
      <c r="A61" s="18" t="s">
        <v>361</v>
      </c>
      <c r="B61" s="19" t="s">
        <v>80</v>
      </c>
      <c r="C61" s="19" t="s">
        <v>31</v>
      </c>
      <c r="D61" s="19" t="s">
        <v>256</v>
      </c>
      <c r="E61" s="20"/>
    </row>
    <row r="62" spans="1:5">
      <c r="A62" s="15" t="s">
        <v>87</v>
      </c>
      <c r="B62" s="16" t="s">
        <v>80</v>
      </c>
      <c r="C62" s="16" t="s">
        <v>33</v>
      </c>
      <c r="D62" s="16" t="s">
        <v>315</v>
      </c>
      <c r="E62" s="17">
        <f>E64+E66+E65</f>
        <v>8203.7999999999993</v>
      </c>
    </row>
    <row r="63" spans="1:5" ht="94.5" hidden="1">
      <c r="A63" s="18" t="s">
        <v>363</v>
      </c>
      <c r="B63" s="19" t="s">
        <v>80</v>
      </c>
      <c r="C63" s="19" t="s">
        <v>33</v>
      </c>
      <c r="D63" s="19" t="s">
        <v>88</v>
      </c>
      <c r="E63" s="20"/>
    </row>
    <row r="64" spans="1:5" ht="63">
      <c r="A64" s="18" t="s">
        <v>214</v>
      </c>
      <c r="B64" s="19" t="s">
        <v>80</v>
      </c>
      <c r="C64" s="19" t="s">
        <v>33</v>
      </c>
      <c r="D64" s="19" t="s">
        <v>256</v>
      </c>
      <c r="E64" s="20">
        <f>прил.8_вед!N261</f>
        <v>5500</v>
      </c>
    </row>
    <row r="65" spans="1:5" ht="47.25">
      <c r="A65" s="81" t="s">
        <v>464</v>
      </c>
      <c r="B65" s="19" t="s">
        <v>80</v>
      </c>
      <c r="C65" s="19" t="s">
        <v>33</v>
      </c>
      <c r="D65" s="19" t="s">
        <v>465</v>
      </c>
      <c r="E65" s="20">
        <f>прил.8_вед!N61</f>
        <v>703.8</v>
      </c>
    </row>
    <row r="66" spans="1:5" ht="65.25" customHeight="1">
      <c r="A66" s="3" t="s">
        <v>466</v>
      </c>
      <c r="B66" s="19" t="s">
        <v>80</v>
      </c>
      <c r="C66" s="19" t="s">
        <v>33</v>
      </c>
      <c r="D66" s="26" t="s">
        <v>467</v>
      </c>
      <c r="E66" s="20">
        <f>прил.8_вед!N264</f>
        <v>2000</v>
      </c>
    </row>
    <row r="67" spans="1:5">
      <c r="A67" s="15" t="s">
        <v>89</v>
      </c>
      <c r="B67" s="16" t="s">
        <v>80</v>
      </c>
      <c r="C67" s="16" t="s">
        <v>39</v>
      </c>
      <c r="D67" s="16" t="s">
        <v>315</v>
      </c>
      <c r="E67" s="17">
        <f>E68+E69+E70+E71+E72</f>
        <v>6899.4500000000007</v>
      </c>
    </row>
    <row r="68" spans="1:5" hidden="1">
      <c r="A68" s="18"/>
      <c r="B68" s="19" t="s">
        <v>80</v>
      </c>
      <c r="C68" s="19" t="s">
        <v>39</v>
      </c>
      <c r="D68" s="19" t="s">
        <v>364</v>
      </c>
      <c r="E68" s="20"/>
    </row>
    <row r="69" spans="1:5" hidden="1">
      <c r="A69" s="18" t="s">
        <v>365</v>
      </c>
      <c r="B69" s="19" t="s">
        <v>80</v>
      </c>
      <c r="C69" s="19" t="s">
        <v>39</v>
      </c>
      <c r="D69" s="19" t="s">
        <v>366</v>
      </c>
      <c r="E69" s="20"/>
    </row>
    <row r="70" spans="1:5">
      <c r="A70" s="18" t="s">
        <v>216</v>
      </c>
      <c r="B70" s="19" t="s">
        <v>80</v>
      </c>
      <c r="C70" s="19" t="s">
        <v>39</v>
      </c>
      <c r="D70" s="19" t="s">
        <v>217</v>
      </c>
      <c r="E70" s="82">
        <f>прил.8_вед!N266</f>
        <v>300</v>
      </c>
    </row>
    <row r="71" spans="1:5" ht="31.5" hidden="1">
      <c r="A71" s="18" t="s">
        <v>90</v>
      </c>
      <c r="B71" s="19" t="s">
        <v>80</v>
      </c>
      <c r="C71" s="19" t="s">
        <v>39</v>
      </c>
      <c r="D71" s="19" t="s">
        <v>91</v>
      </c>
      <c r="E71" s="82"/>
    </row>
    <row r="72" spans="1:5" ht="15.75" customHeight="1">
      <c r="A72" s="83" t="s">
        <v>69</v>
      </c>
      <c r="B72" s="84" t="s">
        <v>80</v>
      </c>
      <c r="C72" s="84" t="s">
        <v>39</v>
      </c>
      <c r="D72" s="84" t="s">
        <v>70</v>
      </c>
      <c r="E72" s="82">
        <f>E73+E74+E75</f>
        <v>6599.4500000000007</v>
      </c>
    </row>
    <row r="73" spans="1:5" ht="45" customHeight="1">
      <c r="A73" s="3" t="s">
        <v>403</v>
      </c>
      <c r="B73" s="19" t="s">
        <v>80</v>
      </c>
      <c r="C73" s="19" t="s">
        <v>39</v>
      </c>
      <c r="D73" s="26" t="s">
        <v>402</v>
      </c>
      <c r="E73" s="20">
        <f>прил.8_вед!N267</f>
        <v>896.22000000000025</v>
      </c>
    </row>
    <row r="74" spans="1:5" ht="44.25" customHeight="1">
      <c r="A74" s="3" t="s">
        <v>401</v>
      </c>
      <c r="B74" s="19" t="s">
        <v>80</v>
      </c>
      <c r="C74" s="19" t="s">
        <v>39</v>
      </c>
      <c r="D74" s="26" t="s">
        <v>402</v>
      </c>
      <c r="E74" s="20">
        <f>прил.8_вед!N268</f>
        <v>2627.9300000000003</v>
      </c>
    </row>
    <row r="75" spans="1:5" ht="30.75" customHeight="1">
      <c r="A75" s="93" t="s">
        <v>433</v>
      </c>
      <c r="B75" s="19" t="s">
        <v>80</v>
      </c>
      <c r="C75" s="19" t="s">
        <v>39</v>
      </c>
      <c r="D75" s="26" t="s">
        <v>430</v>
      </c>
      <c r="E75" s="20">
        <f>прил.8_вед!N269</f>
        <v>3075.3</v>
      </c>
    </row>
    <row r="76" spans="1:5" ht="30.75" customHeight="1">
      <c r="A76" s="15" t="s">
        <v>92</v>
      </c>
      <c r="B76" s="16" t="s">
        <v>80</v>
      </c>
      <c r="C76" s="16" t="s">
        <v>80</v>
      </c>
      <c r="D76" s="16" t="s">
        <v>315</v>
      </c>
      <c r="E76" s="17">
        <f>E77+E78</f>
        <v>2343</v>
      </c>
    </row>
    <row r="77" spans="1:5" ht="31.5">
      <c r="A77" s="18" t="s">
        <v>94</v>
      </c>
      <c r="B77" s="19" t="s">
        <v>80</v>
      </c>
      <c r="C77" s="19" t="s">
        <v>80</v>
      </c>
      <c r="D77" s="19" t="s">
        <v>95</v>
      </c>
      <c r="E77" s="20">
        <f>прил.8_вед!N206</f>
        <v>1100</v>
      </c>
    </row>
    <row r="78" spans="1:5">
      <c r="A78" s="18" t="s">
        <v>329</v>
      </c>
      <c r="B78" s="19" t="s">
        <v>80</v>
      </c>
      <c r="C78" s="19" t="s">
        <v>80</v>
      </c>
      <c r="D78" s="19" t="s">
        <v>96</v>
      </c>
      <c r="E78" s="20">
        <f>прил.8_вед!N64</f>
        <v>1243</v>
      </c>
    </row>
    <row r="79" spans="1:5">
      <c r="A79" s="100" t="s">
        <v>98</v>
      </c>
      <c r="B79" s="16" t="s">
        <v>99</v>
      </c>
      <c r="C79" s="16" t="s">
        <v>32</v>
      </c>
      <c r="D79" s="16" t="s">
        <v>315</v>
      </c>
      <c r="E79" s="17">
        <f>E80+E82+E93+E96+E102</f>
        <v>115049.7</v>
      </c>
    </row>
    <row r="80" spans="1:5">
      <c r="A80" s="15" t="s">
        <v>100</v>
      </c>
      <c r="B80" s="16" t="s">
        <v>99</v>
      </c>
      <c r="C80" s="16" t="s">
        <v>31</v>
      </c>
      <c r="D80" s="16" t="s">
        <v>315</v>
      </c>
      <c r="E80" s="17">
        <f>E81</f>
        <v>39140.699999999997</v>
      </c>
    </row>
    <row r="81" spans="1:5" ht="31.5">
      <c r="A81" s="18" t="s">
        <v>94</v>
      </c>
      <c r="B81" s="19" t="s">
        <v>99</v>
      </c>
      <c r="C81" s="19" t="s">
        <v>31</v>
      </c>
      <c r="D81" s="19" t="s">
        <v>102</v>
      </c>
      <c r="E81" s="20">
        <f>прил.8_вед!N112+прил.8_вед!N120+прил.8_вед!N125+прил.8_вед!N133</f>
        <v>39140.699999999997</v>
      </c>
    </row>
    <row r="82" spans="1:5">
      <c r="A82" s="15" t="s">
        <v>161</v>
      </c>
      <c r="B82" s="16" t="s">
        <v>99</v>
      </c>
      <c r="C82" s="16" t="s">
        <v>33</v>
      </c>
      <c r="D82" s="16" t="s">
        <v>315</v>
      </c>
      <c r="E82" s="17">
        <f>E83+E87+E89+E92</f>
        <v>71744.100000000006</v>
      </c>
    </row>
    <row r="83" spans="1:5" ht="31.5">
      <c r="A83" s="18" t="s">
        <v>287</v>
      </c>
      <c r="B83" s="19" t="s">
        <v>99</v>
      </c>
      <c r="C83" s="19" t="s">
        <v>33</v>
      </c>
      <c r="D83" s="19" t="s">
        <v>289</v>
      </c>
      <c r="E83" s="20">
        <f>E84+E85</f>
        <v>45456.5</v>
      </c>
    </row>
    <row r="84" spans="1:5" ht="31.5">
      <c r="A84" s="18" t="s">
        <v>94</v>
      </c>
      <c r="B84" s="19" t="s">
        <v>99</v>
      </c>
      <c r="C84" s="19" t="s">
        <v>33</v>
      </c>
      <c r="D84" s="19" t="s">
        <v>289</v>
      </c>
      <c r="E84" s="82">
        <f>прил.8_вед!N330+прил.8_вед!N354+прил.8_вед!N383</f>
        <v>9555.6999999999989</v>
      </c>
    </row>
    <row r="85" spans="1:5" ht="106.5" customHeight="1">
      <c r="A85" s="18" t="s">
        <v>290</v>
      </c>
      <c r="B85" s="19" t="s">
        <v>99</v>
      </c>
      <c r="C85" s="19" t="s">
        <v>33</v>
      </c>
      <c r="D85" s="19" t="s">
        <v>291</v>
      </c>
      <c r="E85" s="20">
        <f>прил.8_вед!N331+прил.8_вед!N355+прил.8_вед!N384</f>
        <v>35900.800000000003</v>
      </c>
    </row>
    <row r="86" spans="1:5" ht="63" hidden="1">
      <c r="A86" s="18" t="s">
        <v>416</v>
      </c>
      <c r="B86" s="19" t="s">
        <v>99</v>
      </c>
      <c r="C86" s="19" t="s">
        <v>33</v>
      </c>
      <c r="D86" s="19" t="s">
        <v>417</v>
      </c>
      <c r="E86" s="20"/>
    </row>
    <row r="87" spans="1:5" ht="18" customHeight="1">
      <c r="A87" s="18" t="s">
        <v>165</v>
      </c>
      <c r="B87" s="19" t="s">
        <v>99</v>
      </c>
      <c r="C87" s="19" t="s">
        <v>33</v>
      </c>
      <c r="D87" s="19" t="s">
        <v>166</v>
      </c>
      <c r="E87" s="20">
        <f>E88</f>
        <v>23534.799999999999</v>
      </c>
    </row>
    <row r="88" spans="1:5" ht="31.5">
      <c r="A88" s="18" t="s">
        <v>94</v>
      </c>
      <c r="B88" s="19" t="s">
        <v>99</v>
      </c>
      <c r="C88" s="19" t="s">
        <v>33</v>
      </c>
      <c r="D88" s="19" t="s">
        <v>167</v>
      </c>
      <c r="E88" s="20">
        <f>прил.8_вед!N148+прил.8_вед!N158+прил.8_вед!N170</f>
        <v>23534.799999999999</v>
      </c>
    </row>
    <row r="89" spans="1:5" ht="31.5" hidden="1">
      <c r="A89" s="85" t="s">
        <v>157</v>
      </c>
      <c r="B89" s="19" t="s">
        <v>99</v>
      </c>
      <c r="C89" s="19" t="s">
        <v>33</v>
      </c>
      <c r="D89" s="19" t="s">
        <v>205</v>
      </c>
      <c r="E89" s="20"/>
    </row>
    <row r="90" spans="1:5" ht="47.25" hidden="1">
      <c r="A90" s="81" t="s">
        <v>294</v>
      </c>
      <c r="B90" s="19" t="s">
        <v>99</v>
      </c>
      <c r="C90" s="19" t="s">
        <v>33</v>
      </c>
      <c r="D90" s="19" t="s">
        <v>295</v>
      </c>
      <c r="E90" s="20"/>
    </row>
    <row r="91" spans="1:5" ht="18" customHeight="1">
      <c r="A91" s="3" t="s">
        <v>69</v>
      </c>
      <c r="B91" s="19" t="s">
        <v>99</v>
      </c>
      <c r="C91" s="19" t="s">
        <v>33</v>
      </c>
      <c r="D91" s="19" t="s">
        <v>70</v>
      </c>
      <c r="E91" s="20">
        <f>E92</f>
        <v>2752.8</v>
      </c>
    </row>
    <row r="92" spans="1:5" ht="28.5" customHeight="1">
      <c r="A92" s="3" t="s">
        <v>404</v>
      </c>
      <c r="B92" s="19" t="s">
        <v>99</v>
      </c>
      <c r="C92" s="19" t="s">
        <v>33</v>
      </c>
      <c r="D92" s="26" t="s">
        <v>405</v>
      </c>
      <c r="E92" s="20">
        <f>прил.8_вед!N273</f>
        <v>2752.8</v>
      </c>
    </row>
    <row r="93" spans="1:5" ht="28.5" customHeight="1">
      <c r="A93" s="15" t="s">
        <v>149</v>
      </c>
      <c r="B93" s="16" t="s">
        <v>99</v>
      </c>
      <c r="C93" s="16" t="s">
        <v>80</v>
      </c>
      <c r="D93" s="16" t="s">
        <v>315</v>
      </c>
      <c r="E93" s="17">
        <f>E94</f>
        <v>44.900000000000006</v>
      </c>
    </row>
    <row r="94" spans="1:5" ht="31.5">
      <c r="A94" s="18" t="s">
        <v>297</v>
      </c>
      <c r="B94" s="19" t="s">
        <v>99</v>
      </c>
      <c r="C94" s="19" t="s">
        <v>80</v>
      </c>
      <c r="D94" s="19" t="s">
        <v>298</v>
      </c>
      <c r="E94" s="20">
        <f>E95</f>
        <v>44.900000000000006</v>
      </c>
    </row>
    <row r="95" spans="1:5" ht="18" customHeight="1">
      <c r="A95" s="18" t="s">
        <v>150</v>
      </c>
      <c r="B95" s="19" t="s">
        <v>99</v>
      </c>
      <c r="C95" s="19" t="s">
        <v>80</v>
      </c>
      <c r="D95" s="19" t="s">
        <v>151</v>
      </c>
      <c r="E95" s="20">
        <f>прил.8_вед!N336+прил.8_вед!N369+прил.8_вед!N393</f>
        <v>44.900000000000006</v>
      </c>
    </row>
    <row r="96" spans="1:5" ht="15.75" customHeight="1">
      <c r="A96" s="15" t="s">
        <v>104</v>
      </c>
      <c r="B96" s="16" t="s">
        <v>99</v>
      </c>
      <c r="C96" s="16" t="s">
        <v>99</v>
      </c>
      <c r="D96" s="16" t="s">
        <v>315</v>
      </c>
      <c r="E96" s="17">
        <f>E97+E99</f>
        <v>1800</v>
      </c>
    </row>
    <row r="97" spans="1:5" ht="31.5">
      <c r="A97" s="18" t="s">
        <v>330</v>
      </c>
      <c r="B97" s="19" t="s">
        <v>99</v>
      </c>
      <c r="C97" s="19" t="s">
        <v>99</v>
      </c>
      <c r="D97" s="19" t="s">
        <v>331</v>
      </c>
      <c r="E97" s="20">
        <f>E98</f>
        <v>800</v>
      </c>
    </row>
    <row r="98" spans="1:5" ht="16.5" customHeight="1">
      <c r="A98" s="18" t="s">
        <v>105</v>
      </c>
      <c r="B98" s="19" t="s">
        <v>99</v>
      </c>
      <c r="C98" s="19" t="s">
        <v>99</v>
      </c>
      <c r="D98" s="19" t="s">
        <v>106</v>
      </c>
      <c r="E98" s="20">
        <f>прил.8_вед!N71</f>
        <v>800</v>
      </c>
    </row>
    <row r="99" spans="1:5" ht="31.5">
      <c r="A99" s="18" t="s">
        <v>332</v>
      </c>
      <c r="B99" s="19" t="s">
        <v>99</v>
      </c>
      <c r="C99" s="19" t="s">
        <v>99</v>
      </c>
      <c r="D99" s="19" t="s">
        <v>169</v>
      </c>
      <c r="E99" s="20">
        <f>E100</f>
        <v>1000</v>
      </c>
    </row>
    <row r="100" spans="1:5">
      <c r="A100" s="18" t="s">
        <v>170</v>
      </c>
      <c r="B100" s="19" t="s">
        <v>99</v>
      </c>
      <c r="C100" s="19" t="s">
        <v>99</v>
      </c>
      <c r="D100" s="19" t="s">
        <v>171</v>
      </c>
      <c r="E100" s="20">
        <f>прил.8_вед!N151+прил.8_вед!N160+прил.8_вед!N173+прил.8_вед!N341+прил.8_вед!N374+прил.8_вед!N398</f>
        <v>1000</v>
      </c>
    </row>
    <row r="101" spans="1:5" ht="31.5" hidden="1">
      <c r="A101" s="18" t="s">
        <v>221</v>
      </c>
      <c r="B101" s="19" t="s">
        <v>99</v>
      </c>
      <c r="C101" s="19" t="s">
        <v>99</v>
      </c>
      <c r="D101" s="19" t="s">
        <v>224</v>
      </c>
      <c r="E101" s="20"/>
    </row>
    <row r="102" spans="1:5">
      <c r="A102" s="15" t="s">
        <v>108</v>
      </c>
      <c r="B102" s="16" t="s">
        <v>99</v>
      </c>
      <c r="C102" s="16" t="s">
        <v>109</v>
      </c>
      <c r="D102" s="16" t="s">
        <v>315</v>
      </c>
      <c r="E102" s="17">
        <f>E103+E105</f>
        <v>2320</v>
      </c>
    </row>
    <row r="103" spans="1:5" ht="31.5">
      <c r="A103" s="18" t="s">
        <v>300</v>
      </c>
      <c r="B103" s="19" t="s">
        <v>99</v>
      </c>
      <c r="C103" s="19" t="s">
        <v>109</v>
      </c>
      <c r="D103" s="19" t="s">
        <v>301</v>
      </c>
      <c r="E103" s="20">
        <f>E104</f>
        <v>1820</v>
      </c>
    </row>
    <row r="104" spans="1:5" ht="47.25">
      <c r="A104" s="18" t="s">
        <v>386</v>
      </c>
      <c r="B104" s="19" t="s">
        <v>99</v>
      </c>
      <c r="C104" s="19" t="s">
        <v>109</v>
      </c>
      <c r="D104" s="19" t="s">
        <v>333</v>
      </c>
      <c r="E104" s="20">
        <f>прил.8_вед!N345</f>
        <v>1820</v>
      </c>
    </row>
    <row r="105" spans="1:5">
      <c r="A105" s="18" t="s">
        <v>334</v>
      </c>
      <c r="B105" s="19" t="s">
        <v>99</v>
      </c>
      <c r="C105" s="19" t="s">
        <v>109</v>
      </c>
      <c r="D105" s="19" t="s">
        <v>335</v>
      </c>
      <c r="E105" s="20">
        <f>E106</f>
        <v>500</v>
      </c>
    </row>
    <row r="106" spans="1:5" ht="17.25" customHeight="1">
      <c r="A106" s="18" t="s">
        <v>105</v>
      </c>
      <c r="B106" s="19" t="s">
        <v>99</v>
      </c>
      <c r="C106" s="19" t="s">
        <v>109</v>
      </c>
      <c r="D106" s="19" t="s">
        <v>110</v>
      </c>
      <c r="E106" s="20">
        <f>прил.8_вед!N75</f>
        <v>500</v>
      </c>
    </row>
    <row r="107" spans="1:5" ht="31.5">
      <c r="A107" s="15" t="s">
        <v>336</v>
      </c>
      <c r="B107" s="16" t="s">
        <v>75</v>
      </c>
      <c r="C107" s="16" t="s">
        <v>32</v>
      </c>
      <c r="D107" s="16" t="s">
        <v>315</v>
      </c>
      <c r="E107" s="17">
        <f>E108</f>
        <v>6074</v>
      </c>
    </row>
    <row r="108" spans="1:5">
      <c r="A108" s="15" t="s">
        <v>337</v>
      </c>
      <c r="B108" s="16" t="s">
        <v>75</v>
      </c>
      <c r="C108" s="16" t="s">
        <v>31</v>
      </c>
      <c r="D108" s="16" t="s">
        <v>315</v>
      </c>
      <c r="E108" s="17">
        <f>E111+E113+E109</f>
        <v>6074</v>
      </c>
    </row>
    <row r="109" spans="1:5">
      <c r="A109" s="18" t="s">
        <v>177</v>
      </c>
      <c r="B109" s="19" t="s">
        <v>75</v>
      </c>
      <c r="C109" s="19" t="s">
        <v>31</v>
      </c>
      <c r="D109" s="19" t="s">
        <v>178</v>
      </c>
      <c r="E109" s="20">
        <f>E110</f>
        <v>1150</v>
      </c>
    </row>
    <row r="110" spans="1:5" ht="31.5">
      <c r="A110" s="18" t="s">
        <v>94</v>
      </c>
      <c r="B110" s="19" t="s">
        <v>75</v>
      </c>
      <c r="C110" s="19" t="s">
        <v>31</v>
      </c>
      <c r="D110" s="19" t="s">
        <v>179</v>
      </c>
      <c r="E110" s="20">
        <f>прил.8_вед!N140</f>
        <v>1150</v>
      </c>
    </row>
    <row r="111" spans="1:5" ht="30" customHeight="1">
      <c r="A111" s="18" t="s">
        <v>338</v>
      </c>
      <c r="B111" s="19" t="s">
        <v>75</v>
      </c>
      <c r="C111" s="19" t="s">
        <v>31</v>
      </c>
      <c r="D111" s="19" t="s">
        <v>339</v>
      </c>
      <c r="E111" s="20">
        <f>E112</f>
        <v>2000</v>
      </c>
    </row>
    <row r="112" spans="1:5" ht="30" customHeight="1">
      <c r="A112" s="18" t="s">
        <v>264</v>
      </c>
      <c r="B112" s="19" t="s">
        <v>78</v>
      </c>
      <c r="C112" s="19" t="s">
        <v>31</v>
      </c>
      <c r="D112" s="19" t="s">
        <v>113</v>
      </c>
      <c r="E112" s="20">
        <f>прил.8_вед!N77</f>
        <v>2000</v>
      </c>
    </row>
    <row r="113" spans="1:5" ht="31.5">
      <c r="A113" s="18" t="s">
        <v>340</v>
      </c>
      <c r="B113" s="19" t="s">
        <v>75</v>
      </c>
      <c r="C113" s="19" t="s">
        <v>31</v>
      </c>
      <c r="D113" s="19" t="s">
        <v>285</v>
      </c>
      <c r="E113" s="20">
        <f>прил.8_вед!N319</f>
        <v>2924</v>
      </c>
    </row>
    <row r="114" spans="1:5" ht="31.5" hidden="1">
      <c r="A114" s="18" t="s">
        <v>385</v>
      </c>
      <c r="B114" s="19" t="s">
        <v>75</v>
      </c>
      <c r="C114" s="19" t="s">
        <v>45</v>
      </c>
      <c r="D114" s="19" t="s">
        <v>266</v>
      </c>
      <c r="E114" s="20"/>
    </row>
    <row r="115" spans="1:5">
      <c r="A115" s="100" t="s">
        <v>442</v>
      </c>
      <c r="B115" s="16" t="s">
        <v>109</v>
      </c>
      <c r="C115" s="16" t="s">
        <v>32</v>
      </c>
      <c r="D115" s="16" t="s">
        <v>315</v>
      </c>
      <c r="E115" s="17">
        <f>E116+E128+E121</f>
        <v>3181.8</v>
      </c>
    </row>
    <row r="116" spans="1:5" hidden="1">
      <c r="A116" s="15" t="s">
        <v>140</v>
      </c>
      <c r="B116" s="16" t="s">
        <v>109</v>
      </c>
      <c r="C116" s="16" t="s">
        <v>33</v>
      </c>
      <c r="D116" s="16" t="s">
        <v>315</v>
      </c>
      <c r="E116" s="17">
        <f>E117+E120</f>
        <v>0</v>
      </c>
    </row>
    <row r="117" spans="1:5" ht="31.5" hidden="1">
      <c r="A117" s="18" t="s">
        <v>202</v>
      </c>
      <c r="B117" s="19" t="s">
        <v>109</v>
      </c>
      <c r="C117" s="19" t="s">
        <v>33</v>
      </c>
      <c r="D117" s="19" t="s">
        <v>203</v>
      </c>
      <c r="E117" s="20"/>
    </row>
    <row r="118" spans="1:5" ht="31.5" hidden="1">
      <c r="A118" s="18" t="s">
        <v>94</v>
      </c>
      <c r="B118" s="19" t="s">
        <v>109</v>
      </c>
      <c r="C118" s="19" t="s">
        <v>33</v>
      </c>
      <c r="D118" s="19" t="s">
        <v>141</v>
      </c>
      <c r="E118" s="20"/>
    </row>
    <row r="119" spans="1:5" ht="47.25" hidden="1">
      <c r="A119" s="18" t="s">
        <v>373</v>
      </c>
      <c r="B119" s="19" t="s">
        <v>109</v>
      </c>
      <c r="C119" s="19" t="s">
        <v>33</v>
      </c>
      <c r="D119" s="19" t="s">
        <v>142</v>
      </c>
      <c r="E119" s="20"/>
    </row>
    <row r="120" spans="1:5" ht="47.25" hidden="1">
      <c r="A120" s="18" t="s">
        <v>378</v>
      </c>
      <c r="B120" s="19" t="s">
        <v>109</v>
      </c>
      <c r="C120" s="19" t="s">
        <v>33</v>
      </c>
      <c r="D120" s="19" t="s">
        <v>379</v>
      </c>
      <c r="E120" s="20"/>
    </row>
    <row r="121" spans="1:5" hidden="1">
      <c r="A121" s="15" t="s">
        <v>204</v>
      </c>
      <c r="B121" s="16" t="s">
        <v>109</v>
      </c>
      <c r="C121" s="16" t="s">
        <v>45</v>
      </c>
      <c r="D121" s="16"/>
      <c r="E121" s="17">
        <f>E122</f>
        <v>0</v>
      </c>
    </row>
    <row r="122" spans="1:5" ht="63" hidden="1">
      <c r="A122" s="18" t="s">
        <v>206</v>
      </c>
      <c r="B122" s="19" t="s">
        <v>109</v>
      </c>
      <c r="C122" s="19" t="s">
        <v>45</v>
      </c>
      <c r="D122" s="19" t="s">
        <v>207</v>
      </c>
      <c r="E122" s="20"/>
    </row>
    <row r="123" spans="1:5" hidden="1">
      <c r="A123" s="18" t="s">
        <v>82</v>
      </c>
      <c r="B123" s="19" t="s">
        <v>109</v>
      </c>
      <c r="C123" s="19" t="s">
        <v>75</v>
      </c>
      <c r="D123" s="19" t="s">
        <v>117</v>
      </c>
      <c r="E123" s="20"/>
    </row>
    <row r="124" spans="1:5" ht="63" hidden="1">
      <c r="A124" s="18" t="s">
        <v>369</v>
      </c>
      <c r="B124" s="19" t="s">
        <v>109</v>
      </c>
      <c r="C124" s="19" t="s">
        <v>75</v>
      </c>
      <c r="D124" s="19" t="s">
        <v>118</v>
      </c>
      <c r="E124" s="20"/>
    </row>
    <row r="125" spans="1:5" hidden="1">
      <c r="A125" s="18" t="s">
        <v>69</v>
      </c>
      <c r="B125" s="19" t="s">
        <v>109</v>
      </c>
      <c r="C125" s="19" t="s">
        <v>75</v>
      </c>
      <c r="D125" s="19" t="s">
        <v>70</v>
      </c>
      <c r="E125" s="20"/>
    </row>
    <row r="126" spans="1:5" ht="47.25" hidden="1">
      <c r="A126" s="18" t="s">
        <v>367</v>
      </c>
      <c r="B126" s="19" t="s">
        <v>109</v>
      </c>
      <c r="C126" s="19" t="s">
        <v>75</v>
      </c>
      <c r="D126" s="19" t="s">
        <v>368</v>
      </c>
      <c r="E126" s="20"/>
    </row>
    <row r="127" spans="1:5" ht="47.25" hidden="1">
      <c r="A127" s="18" t="s">
        <v>418</v>
      </c>
      <c r="B127" s="19" t="s">
        <v>109</v>
      </c>
      <c r="C127" s="19" t="s">
        <v>75</v>
      </c>
      <c r="D127" s="19" t="s">
        <v>370</v>
      </c>
      <c r="E127" s="20"/>
    </row>
    <row r="128" spans="1:5" ht="18" customHeight="1">
      <c r="A128" s="15" t="s">
        <v>453</v>
      </c>
      <c r="B128" s="16" t="s">
        <v>109</v>
      </c>
      <c r="C128" s="16" t="s">
        <v>120</v>
      </c>
      <c r="D128" s="16" t="s">
        <v>315</v>
      </c>
      <c r="E128" s="17">
        <f>E130</f>
        <v>3181.8</v>
      </c>
    </row>
    <row r="129" spans="1:5" hidden="1">
      <c r="A129" s="18" t="s">
        <v>69</v>
      </c>
      <c r="B129" s="19" t="s">
        <v>109</v>
      </c>
      <c r="C129" s="19" t="s">
        <v>120</v>
      </c>
      <c r="D129" s="19" t="s">
        <v>70</v>
      </c>
      <c r="E129" s="20"/>
    </row>
    <row r="130" spans="1:5" ht="18" customHeight="1">
      <c r="A130" s="18" t="s">
        <v>69</v>
      </c>
      <c r="B130" s="19" t="s">
        <v>109</v>
      </c>
      <c r="C130" s="19" t="s">
        <v>109</v>
      </c>
      <c r="D130" s="19" t="s">
        <v>70</v>
      </c>
      <c r="E130" s="20">
        <f>E131+E132+E133+E134</f>
        <v>3181.8</v>
      </c>
    </row>
    <row r="131" spans="1:5" ht="30.75" customHeight="1">
      <c r="A131" s="18" t="s">
        <v>444</v>
      </c>
      <c r="B131" s="19" t="s">
        <v>109</v>
      </c>
      <c r="C131" s="19" t="s">
        <v>109</v>
      </c>
      <c r="D131" s="19" t="s">
        <v>374</v>
      </c>
      <c r="E131" s="20">
        <f>прил.8_вед!N200+прил.8_вед!N231</f>
        <v>305</v>
      </c>
    </row>
    <row r="132" spans="1:5" ht="28.5" customHeight="1">
      <c r="A132" s="18" t="s">
        <v>445</v>
      </c>
      <c r="B132" s="19" t="s">
        <v>109</v>
      </c>
      <c r="C132" s="19" t="s">
        <v>109</v>
      </c>
      <c r="D132" s="19" t="s">
        <v>375</v>
      </c>
      <c r="E132" s="20">
        <f>прил.8_вед!N201+прил.8_вед!N232</f>
        <v>192.5</v>
      </c>
    </row>
    <row r="133" spans="1:5" ht="58.5" customHeight="1">
      <c r="A133" s="18" t="s">
        <v>446</v>
      </c>
      <c r="B133" s="19" t="s">
        <v>109</v>
      </c>
      <c r="C133" s="19" t="s">
        <v>109</v>
      </c>
      <c r="D133" s="19" t="s">
        <v>380</v>
      </c>
      <c r="E133" s="20">
        <f>прил.8_вед!N202+прил.8_вед!N233</f>
        <v>81</v>
      </c>
    </row>
    <row r="134" spans="1:5" ht="43.5" customHeight="1">
      <c r="A134" s="3" t="s">
        <v>406</v>
      </c>
      <c r="B134" s="19" t="s">
        <v>109</v>
      </c>
      <c r="C134" s="19" t="s">
        <v>109</v>
      </c>
      <c r="D134" s="26" t="s">
        <v>407</v>
      </c>
      <c r="E134" s="20">
        <f>прил.8_вед!N282</f>
        <v>2603.3000000000002</v>
      </c>
    </row>
    <row r="135" spans="1:5">
      <c r="A135" s="100" t="s">
        <v>119</v>
      </c>
      <c r="B135" s="16" t="s">
        <v>120</v>
      </c>
      <c r="C135" s="16" t="s">
        <v>32</v>
      </c>
      <c r="D135" s="16" t="s">
        <v>315</v>
      </c>
      <c r="E135" s="17">
        <f>E136+E140+E143+E155+E162+E138</f>
        <v>20857.52</v>
      </c>
    </row>
    <row r="136" spans="1:5" hidden="1">
      <c r="A136" s="15" t="s">
        <v>225</v>
      </c>
      <c r="B136" s="16" t="s">
        <v>120</v>
      </c>
      <c r="C136" s="16" t="s">
        <v>31</v>
      </c>
      <c r="D136" s="16" t="s">
        <v>315</v>
      </c>
      <c r="E136" s="17">
        <f>E137</f>
        <v>0</v>
      </c>
    </row>
    <row r="137" spans="1:5" ht="47.25" hidden="1">
      <c r="A137" s="18" t="s">
        <v>342</v>
      </c>
      <c r="B137" s="19" t="s">
        <v>123</v>
      </c>
      <c r="C137" s="19" t="s">
        <v>31</v>
      </c>
      <c r="D137" s="19" t="s">
        <v>227</v>
      </c>
      <c r="E137" s="20"/>
    </row>
    <row r="138" spans="1:5" hidden="1">
      <c r="A138" s="18" t="s">
        <v>225</v>
      </c>
      <c r="B138" s="19" t="s">
        <v>120</v>
      </c>
      <c r="C138" s="19" t="s">
        <v>31</v>
      </c>
      <c r="D138" s="19" t="s">
        <v>315</v>
      </c>
      <c r="E138" s="20"/>
    </row>
    <row r="139" spans="1:5" ht="31.5" hidden="1">
      <c r="A139" s="18" t="s">
        <v>226</v>
      </c>
      <c r="B139" s="19" t="s">
        <v>120</v>
      </c>
      <c r="C139" s="19" t="s">
        <v>31</v>
      </c>
      <c r="D139" s="19" t="s">
        <v>227</v>
      </c>
      <c r="E139" s="20"/>
    </row>
    <row r="140" spans="1:5">
      <c r="A140" s="15" t="s">
        <v>184</v>
      </c>
      <c r="B140" s="16" t="s">
        <v>120</v>
      </c>
      <c r="C140" s="16" t="s">
        <v>33</v>
      </c>
      <c r="D140" s="16" t="s">
        <v>315</v>
      </c>
      <c r="E140" s="17">
        <f>E141</f>
        <v>3073</v>
      </c>
    </row>
    <row r="141" spans="1:5" ht="16.5" customHeight="1">
      <c r="A141" s="18" t="s">
        <v>185</v>
      </c>
      <c r="B141" s="19" t="s">
        <v>120</v>
      </c>
      <c r="C141" s="19" t="s">
        <v>33</v>
      </c>
      <c r="D141" s="19" t="s">
        <v>186</v>
      </c>
      <c r="E141" s="20">
        <f>E142</f>
        <v>3073</v>
      </c>
    </row>
    <row r="142" spans="1:5" ht="78.75">
      <c r="A142" s="18" t="s">
        <v>419</v>
      </c>
      <c r="B142" s="19" t="s">
        <v>120</v>
      </c>
      <c r="C142" s="19" t="s">
        <v>33</v>
      </c>
      <c r="D142" s="19" t="s">
        <v>187</v>
      </c>
      <c r="E142" s="20">
        <f>прил.8_вед!N182</f>
        <v>3073</v>
      </c>
    </row>
    <row r="143" spans="1:5">
      <c r="A143" s="15" t="s">
        <v>121</v>
      </c>
      <c r="B143" s="16" t="s">
        <v>120</v>
      </c>
      <c r="C143" s="16" t="s">
        <v>39</v>
      </c>
      <c r="D143" s="16" t="s">
        <v>315</v>
      </c>
      <c r="E143" s="17">
        <f>E144+E149+E151+E153+E152</f>
        <v>6403.5</v>
      </c>
    </row>
    <row r="144" spans="1:5">
      <c r="A144" s="18" t="s">
        <v>228</v>
      </c>
      <c r="B144" s="19" t="s">
        <v>120</v>
      </c>
      <c r="C144" s="19" t="s">
        <v>39</v>
      </c>
      <c r="D144" s="19" t="s">
        <v>229</v>
      </c>
      <c r="E144" s="20">
        <f>E145+E148</f>
        <v>2525.4</v>
      </c>
    </row>
    <row r="145" spans="1:5" ht="75.75" customHeight="1">
      <c r="A145" s="18" t="s">
        <v>397</v>
      </c>
      <c r="B145" s="19" t="s">
        <v>120</v>
      </c>
      <c r="C145" s="19" t="s">
        <v>39</v>
      </c>
      <c r="D145" s="19" t="s">
        <v>382</v>
      </c>
      <c r="E145" s="20">
        <f>прил.8_вед!N220</f>
        <v>1250</v>
      </c>
    </row>
    <row r="146" spans="1:5" ht="31.5" hidden="1">
      <c r="A146" s="18" t="s">
        <v>230</v>
      </c>
      <c r="B146" s="19" t="s">
        <v>120</v>
      </c>
      <c r="C146" s="19" t="s">
        <v>39</v>
      </c>
      <c r="D146" s="19" t="s">
        <v>231</v>
      </c>
      <c r="E146" s="20"/>
    </row>
    <row r="147" spans="1:5" ht="31.5" hidden="1">
      <c r="A147" s="18" t="s">
        <v>232</v>
      </c>
      <c r="B147" s="19" t="s">
        <v>120</v>
      </c>
      <c r="C147" s="19" t="s">
        <v>39</v>
      </c>
      <c r="D147" s="19" t="s">
        <v>233</v>
      </c>
      <c r="E147" s="20"/>
    </row>
    <row r="148" spans="1:5">
      <c r="A148" s="18" t="s">
        <v>234</v>
      </c>
      <c r="B148" s="19" t="s">
        <v>120</v>
      </c>
      <c r="C148" s="19" t="s">
        <v>39</v>
      </c>
      <c r="D148" s="19" t="s">
        <v>124</v>
      </c>
      <c r="E148" s="20">
        <f>прил.8_вед!N84+прил.8_вед!N221</f>
        <v>1275.4000000000001</v>
      </c>
    </row>
    <row r="149" spans="1:5" ht="31.5">
      <c r="A149" s="18" t="s">
        <v>126</v>
      </c>
      <c r="B149" s="19" t="s">
        <v>120</v>
      </c>
      <c r="C149" s="19" t="s">
        <v>39</v>
      </c>
      <c r="D149" s="19" t="s">
        <v>343</v>
      </c>
      <c r="E149" s="20">
        <f>E150</f>
        <v>1865.6</v>
      </c>
    </row>
    <row r="150" spans="1:5" ht="17.25" customHeight="1">
      <c r="A150" s="18" t="s">
        <v>128</v>
      </c>
      <c r="B150" s="19" t="s">
        <v>120</v>
      </c>
      <c r="C150" s="19" t="s">
        <v>39</v>
      </c>
      <c r="D150" s="19" t="s">
        <v>129</v>
      </c>
      <c r="E150" s="20">
        <f>прил.8_вед!N86+прил.8_вед!N225</f>
        <v>1865.6</v>
      </c>
    </row>
    <row r="151" spans="1:5" ht="61.5" customHeight="1">
      <c r="A151" s="81" t="s">
        <v>239</v>
      </c>
      <c r="B151" s="19" t="s">
        <v>120</v>
      </c>
      <c r="C151" s="19" t="s">
        <v>39</v>
      </c>
      <c r="D151" s="19" t="s">
        <v>384</v>
      </c>
      <c r="E151" s="20">
        <f>прил.8_вед!N235</f>
        <v>1123.2</v>
      </c>
    </row>
    <row r="152" spans="1:5" ht="47.25">
      <c r="A152" s="18" t="s">
        <v>461</v>
      </c>
      <c r="B152" s="19" t="s">
        <v>120</v>
      </c>
      <c r="C152" s="19" t="s">
        <v>39</v>
      </c>
      <c r="D152" s="19" t="s">
        <v>383</v>
      </c>
      <c r="E152" s="20">
        <f>прил.8_вед!N234</f>
        <v>789.3</v>
      </c>
    </row>
    <row r="153" spans="1:5">
      <c r="A153" s="18" t="s">
        <v>82</v>
      </c>
      <c r="B153" s="19" t="s">
        <v>120</v>
      </c>
      <c r="C153" s="19" t="s">
        <v>39</v>
      </c>
      <c r="D153" s="19" t="s">
        <v>117</v>
      </c>
      <c r="E153" s="20">
        <f>E154</f>
        <v>100</v>
      </c>
    </row>
    <row r="154" spans="1:5" ht="63" customHeight="1">
      <c r="A154" s="18" t="s">
        <v>344</v>
      </c>
      <c r="B154" s="19" t="s">
        <v>120</v>
      </c>
      <c r="C154" s="19" t="s">
        <v>39</v>
      </c>
      <c r="D154" s="19" t="s">
        <v>158</v>
      </c>
      <c r="E154" s="20">
        <f>прил.8_вед!N229</f>
        <v>100</v>
      </c>
    </row>
    <row r="155" spans="1:5">
      <c r="A155" s="15" t="s">
        <v>131</v>
      </c>
      <c r="B155" s="16" t="s">
        <v>120</v>
      </c>
      <c r="C155" s="16" t="s">
        <v>45</v>
      </c>
      <c r="D155" s="16" t="s">
        <v>315</v>
      </c>
      <c r="E155" s="17">
        <f>E156+E159+E160+E161</f>
        <v>6098.02</v>
      </c>
    </row>
    <row r="156" spans="1:5" ht="16.5" customHeight="1">
      <c r="A156" s="18" t="s">
        <v>157</v>
      </c>
      <c r="B156" s="19" t="s">
        <v>120</v>
      </c>
      <c r="C156" s="19" t="s">
        <v>45</v>
      </c>
      <c r="D156" s="19" t="s">
        <v>205</v>
      </c>
      <c r="E156" s="20">
        <f>E157</f>
        <v>2665</v>
      </c>
    </row>
    <row r="157" spans="1:5" ht="76.5" customHeight="1">
      <c r="A157" s="18" t="s">
        <v>274</v>
      </c>
      <c r="B157" s="19" t="s">
        <v>120</v>
      </c>
      <c r="C157" s="19" t="s">
        <v>45</v>
      </c>
      <c r="D157" s="19" t="s">
        <v>420</v>
      </c>
      <c r="E157" s="20">
        <f>E158</f>
        <v>2665</v>
      </c>
    </row>
    <row r="158" spans="1:5" ht="47.25">
      <c r="A158" s="18" t="s">
        <v>132</v>
      </c>
      <c r="B158" s="19" t="s">
        <v>120</v>
      </c>
      <c r="C158" s="19" t="s">
        <v>45</v>
      </c>
      <c r="D158" s="19" t="s">
        <v>276</v>
      </c>
      <c r="E158" s="20">
        <f>прил.8_вед!N312</f>
        <v>2665</v>
      </c>
    </row>
    <row r="159" spans="1:5" ht="31.5">
      <c r="A159" s="18" t="s">
        <v>136</v>
      </c>
      <c r="B159" s="86" t="s">
        <v>120</v>
      </c>
      <c r="C159" s="19" t="s">
        <v>45</v>
      </c>
      <c r="D159" s="19" t="s">
        <v>137</v>
      </c>
      <c r="E159" s="20">
        <f>прил.8_вед!N93</f>
        <v>550</v>
      </c>
    </row>
    <row r="160" spans="1:5">
      <c r="A160" s="18" t="s">
        <v>134</v>
      </c>
      <c r="B160" s="86" t="s">
        <v>120</v>
      </c>
      <c r="C160" s="19" t="s">
        <v>45</v>
      </c>
      <c r="D160" s="19" t="s">
        <v>135</v>
      </c>
      <c r="E160" s="20">
        <f>прил.8_вед!N91</f>
        <v>636</v>
      </c>
    </row>
    <row r="161" spans="1:5" ht="31.5">
      <c r="A161" s="18" t="s">
        <v>138</v>
      </c>
      <c r="B161" s="86" t="s">
        <v>120</v>
      </c>
      <c r="C161" s="19" t="s">
        <v>45</v>
      </c>
      <c r="D161" s="19" t="s">
        <v>139</v>
      </c>
      <c r="E161" s="20">
        <f>прил.8_вед!N96</f>
        <v>2247.02</v>
      </c>
    </row>
    <row r="162" spans="1:5" ht="15" customHeight="1">
      <c r="A162" s="15" t="s">
        <v>240</v>
      </c>
      <c r="B162" s="16" t="s">
        <v>120</v>
      </c>
      <c r="C162" s="16" t="s">
        <v>215</v>
      </c>
      <c r="D162" s="16" t="s">
        <v>315</v>
      </c>
      <c r="E162" s="17">
        <f>E163+E164</f>
        <v>5283</v>
      </c>
    </row>
    <row r="163" spans="1:5">
      <c r="A163" s="18" t="s">
        <v>42</v>
      </c>
      <c r="B163" s="19" t="s">
        <v>120</v>
      </c>
      <c r="C163" s="19" t="s">
        <v>215</v>
      </c>
      <c r="D163" s="19" t="s">
        <v>241</v>
      </c>
      <c r="E163" s="20">
        <f>прил.8_вед!L237</f>
        <v>4012</v>
      </c>
    </row>
    <row r="164" spans="1:5" ht="47.25">
      <c r="A164" s="18" t="s">
        <v>409</v>
      </c>
      <c r="B164" s="19" t="s">
        <v>120</v>
      </c>
      <c r="C164" s="19" t="s">
        <v>215</v>
      </c>
      <c r="D164" s="26" t="s">
        <v>410</v>
      </c>
      <c r="E164" s="20">
        <f>прил.8_вед!N285</f>
        <v>1271</v>
      </c>
    </row>
    <row r="165" spans="1:5">
      <c r="A165" s="100" t="s">
        <v>441</v>
      </c>
      <c r="B165" s="16" t="s">
        <v>252</v>
      </c>
      <c r="C165" s="16" t="s">
        <v>32</v>
      </c>
      <c r="D165" s="16" t="s">
        <v>315</v>
      </c>
      <c r="E165" s="17">
        <f>E166</f>
        <v>23376.600000000002</v>
      </c>
    </row>
    <row r="166" spans="1:5">
      <c r="A166" s="18" t="s">
        <v>443</v>
      </c>
      <c r="B166" s="19" t="s">
        <v>252</v>
      </c>
      <c r="C166" s="19" t="s">
        <v>31</v>
      </c>
      <c r="D166" s="19" t="s">
        <v>315</v>
      </c>
      <c r="E166" s="20">
        <f>E172+E174+E168</f>
        <v>23376.600000000002</v>
      </c>
    </row>
    <row r="167" spans="1:5" hidden="1">
      <c r="A167" s="49"/>
      <c r="B167" s="19"/>
      <c r="C167" s="19"/>
      <c r="D167" s="19"/>
      <c r="E167" s="20"/>
    </row>
    <row r="168" spans="1:5" ht="31.5">
      <c r="A168" s="49" t="s">
        <v>94</v>
      </c>
      <c r="B168" s="19" t="s">
        <v>252</v>
      </c>
      <c r="C168" s="19" t="s">
        <v>31</v>
      </c>
      <c r="D168" s="19" t="s">
        <v>474</v>
      </c>
      <c r="E168" s="20">
        <f>E169+E170+E171</f>
        <v>3644.9</v>
      </c>
    </row>
    <row r="169" spans="1:5" ht="16.5" customHeight="1">
      <c r="A169" s="49" t="s">
        <v>560</v>
      </c>
      <c r="B169" s="19" t="s">
        <v>252</v>
      </c>
      <c r="C169" s="19" t="s">
        <v>31</v>
      </c>
      <c r="D169" s="19" t="s">
        <v>474</v>
      </c>
      <c r="E169" s="20">
        <f>прил.8_вед!N290</f>
        <v>250</v>
      </c>
    </row>
    <row r="170" spans="1:5" ht="20.25" customHeight="1">
      <c r="A170" s="49" t="s">
        <v>561</v>
      </c>
      <c r="B170" s="19" t="s">
        <v>252</v>
      </c>
      <c r="C170" s="19" t="s">
        <v>31</v>
      </c>
      <c r="D170" s="19" t="s">
        <v>474</v>
      </c>
      <c r="E170" s="20">
        <f>прил.8_вед!N291</f>
        <v>2544.9</v>
      </c>
    </row>
    <row r="171" spans="1:5">
      <c r="A171" s="49" t="s">
        <v>562</v>
      </c>
      <c r="B171" s="19" t="s">
        <v>252</v>
      </c>
      <c r="C171" s="19" t="s">
        <v>31</v>
      </c>
      <c r="D171" s="19" t="s">
        <v>474</v>
      </c>
      <c r="E171" s="20">
        <f>прил.8_вед!N292</f>
        <v>850</v>
      </c>
    </row>
    <row r="172" spans="1:5" ht="31.5">
      <c r="A172" s="18" t="s">
        <v>249</v>
      </c>
      <c r="B172" s="19" t="s">
        <v>252</v>
      </c>
      <c r="C172" s="19" t="s">
        <v>31</v>
      </c>
      <c r="D172" s="19" t="s">
        <v>250</v>
      </c>
      <c r="E172" s="20">
        <f>E173</f>
        <v>1500</v>
      </c>
    </row>
    <row r="173" spans="1:5" ht="31.5">
      <c r="A173" s="18" t="s">
        <v>454</v>
      </c>
      <c r="B173" s="19" t="s">
        <v>252</v>
      </c>
      <c r="C173" s="19" t="s">
        <v>31</v>
      </c>
      <c r="D173" s="19" t="s">
        <v>116</v>
      </c>
      <c r="E173" s="20">
        <f>прил.8_вед!N80</f>
        <v>1500</v>
      </c>
    </row>
    <row r="174" spans="1:5" ht="47.25">
      <c r="A174" s="49" t="s">
        <v>469</v>
      </c>
      <c r="B174" s="19" t="s">
        <v>472</v>
      </c>
      <c r="C174" s="19" t="s">
        <v>31</v>
      </c>
      <c r="D174" s="19" t="s">
        <v>368</v>
      </c>
      <c r="E174" s="20">
        <f>прил.8_вед!N293</f>
        <v>18231.7</v>
      </c>
    </row>
    <row r="175" spans="1:5">
      <c r="A175" s="100" t="s">
        <v>440</v>
      </c>
      <c r="B175" s="16" t="s">
        <v>51</v>
      </c>
      <c r="C175" s="16" t="s">
        <v>32</v>
      </c>
      <c r="D175" s="16" t="s">
        <v>315</v>
      </c>
      <c r="E175" s="17">
        <f>E176</f>
        <v>640</v>
      </c>
    </row>
    <row r="176" spans="1:5">
      <c r="A176" s="18" t="s">
        <v>341</v>
      </c>
      <c r="B176" s="19" t="s">
        <v>51</v>
      </c>
      <c r="C176" s="19" t="s">
        <v>33</v>
      </c>
      <c r="D176" s="19" t="s">
        <v>315</v>
      </c>
      <c r="E176" s="20">
        <f>E177+E114</f>
        <v>640</v>
      </c>
    </row>
    <row r="177" spans="1:7" ht="29.25" customHeight="1">
      <c r="A177" s="18" t="s">
        <v>262</v>
      </c>
      <c r="B177" s="19" t="s">
        <v>51</v>
      </c>
      <c r="C177" s="19" t="s">
        <v>33</v>
      </c>
      <c r="D177" s="19" t="s">
        <v>263</v>
      </c>
      <c r="E177" s="20">
        <f>E178</f>
        <v>640</v>
      </c>
    </row>
    <row r="178" spans="1:7" ht="29.25" customHeight="1">
      <c r="A178" s="18" t="s">
        <v>264</v>
      </c>
      <c r="B178" s="19" t="s">
        <v>51</v>
      </c>
      <c r="C178" s="19" t="s">
        <v>33</v>
      </c>
      <c r="D178" s="19" t="s">
        <v>265</v>
      </c>
      <c r="E178" s="20">
        <f>прил.8_вед!N275</f>
        <v>640</v>
      </c>
    </row>
    <row r="179" spans="1:7" ht="29.25">
      <c r="A179" s="100" t="s">
        <v>435</v>
      </c>
      <c r="B179" s="16" t="s">
        <v>434</v>
      </c>
      <c r="C179" s="16" t="s">
        <v>32</v>
      </c>
      <c r="D179" s="16" t="s">
        <v>315</v>
      </c>
      <c r="E179" s="17">
        <f>E180</f>
        <v>30141.200000000001</v>
      </c>
    </row>
    <row r="180" spans="1:7" ht="31.5">
      <c r="A180" s="15" t="s">
        <v>436</v>
      </c>
      <c r="B180" s="16" t="s">
        <v>434</v>
      </c>
      <c r="C180" s="16" t="s">
        <v>31</v>
      </c>
      <c r="D180" s="16" t="s">
        <v>315</v>
      </c>
      <c r="E180" s="17">
        <f>E181</f>
        <v>30141.200000000001</v>
      </c>
    </row>
    <row r="181" spans="1:7" ht="17.25" customHeight="1">
      <c r="A181" s="18" t="s">
        <v>254</v>
      </c>
      <c r="B181" s="19" t="s">
        <v>434</v>
      </c>
      <c r="C181" s="19" t="s">
        <v>31</v>
      </c>
      <c r="D181" s="19" t="s">
        <v>253</v>
      </c>
      <c r="E181" s="20">
        <f>прил.8_вед!N245</f>
        <v>30141.200000000001</v>
      </c>
    </row>
    <row r="182" spans="1:7" ht="57.75">
      <c r="A182" s="100" t="s">
        <v>437</v>
      </c>
      <c r="B182" s="16" t="s">
        <v>57</v>
      </c>
      <c r="C182" s="16" t="s">
        <v>32</v>
      </c>
      <c r="D182" s="16" t="s">
        <v>315</v>
      </c>
      <c r="E182" s="17">
        <f>E183</f>
        <v>21467.1</v>
      </c>
    </row>
    <row r="183" spans="1:7" ht="47.25">
      <c r="A183" s="15" t="s">
        <v>438</v>
      </c>
      <c r="B183" s="16" t="s">
        <v>57</v>
      </c>
      <c r="C183" s="16" t="s">
        <v>31</v>
      </c>
      <c r="D183" s="16" t="s">
        <v>315</v>
      </c>
      <c r="E183" s="17">
        <f>E184+E186</f>
        <v>21467.1</v>
      </c>
    </row>
    <row r="184" spans="1:7">
      <c r="A184" s="18" t="s">
        <v>345</v>
      </c>
      <c r="B184" s="19" t="s">
        <v>57</v>
      </c>
      <c r="C184" s="19" t="s">
        <v>31</v>
      </c>
      <c r="D184" s="19" t="s">
        <v>346</v>
      </c>
      <c r="E184" s="20">
        <f>E185</f>
        <v>16467.099999999999</v>
      </c>
    </row>
    <row r="185" spans="1:7" ht="47.25">
      <c r="A185" s="18" t="s">
        <v>268</v>
      </c>
      <c r="B185" s="19" t="s">
        <v>57</v>
      </c>
      <c r="C185" s="19" t="s">
        <v>31</v>
      </c>
      <c r="D185" s="19" t="s">
        <v>347</v>
      </c>
      <c r="E185" s="20">
        <f>прил.8_вед!N297</f>
        <v>16467.099999999999</v>
      </c>
    </row>
    <row r="186" spans="1:7">
      <c r="A186" s="34" t="s">
        <v>439</v>
      </c>
      <c r="B186" s="16" t="s">
        <v>57</v>
      </c>
      <c r="C186" s="16" t="s">
        <v>33</v>
      </c>
      <c r="D186" s="16" t="s">
        <v>432</v>
      </c>
      <c r="E186" s="17">
        <f>E187</f>
        <v>5000</v>
      </c>
    </row>
    <row r="187" spans="1:7" ht="30.75" customHeight="1">
      <c r="A187" s="3" t="s">
        <v>426</v>
      </c>
      <c r="B187" s="19" t="s">
        <v>57</v>
      </c>
      <c r="C187" s="19" t="s">
        <v>33</v>
      </c>
      <c r="D187" s="19" t="s">
        <v>427</v>
      </c>
      <c r="E187" s="20">
        <f>прил.8_вед!N300</f>
        <v>5000</v>
      </c>
    </row>
    <row r="188" spans="1:7" ht="31.5">
      <c r="A188" s="34" t="s">
        <v>565</v>
      </c>
      <c r="B188" s="16" t="s">
        <v>57</v>
      </c>
      <c r="C188" s="16" t="s">
        <v>39</v>
      </c>
      <c r="D188" s="16" t="s">
        <v>315</v>
      </c>
      <c r="E188" s="17">
        <f>E189</f>
        <v>10602.6</v>
      </c>
    </row>
    <row r="189" spans="1:7" ht="47.25">
      <c r="A189" s="3" t="s">
        <v>568</v>
      </c>
      <c r="B189" s="19" t="s">
        <v>57</v>
      </c>
      <c r="C189" s="19" t="s">
        <v>39</v>
      </c>
      <c r="D189" s="19" t="s">
        <v>272</v>
      </c>
      <c r="E189" s="20">
        <f>прил.8_вед!N303+прил.8_вед!N302+прил.8_вед!N304</f>
        <v>10602.6</v>
      </c>
    </row>
    <row r="190" spans="1:7" ht="16.5" thickBot="1">
      <c r="A190" s="87" t="s">
        <v>348</v>
      </c>
      <c r="B190" s="88"/>
      <c r="C190" s="88"/>
      <c r="D190" s="88"/>
      <c r="E190" s="89">
        <f>E13+E44+E57+E79+E107+E115+E135+E182+E41+E52+E188+E179+E175+E165</f>
        <v>412467.38999999996</v>
      </c>
      <c r="G190" s="90"/>
    </row>
  </sheetData>
  <mergeCells count="9">
    <mergeCell ref="A6:E6"/>
    <mergeCell ref="A7:E7"/>
    <mergeCell ref="A8:E8"/>
    <mergeCell ref="A10:E10"/>
    <mergeCell ref="A1:E1"/>
    <mergeCell ref="A2:E2"/>
    <mergeCell ref="A3:E3"/>
    <mergeCell ref="A4:E4"/>
    <mergeCell ref="A5:E5"/>
  </mergeCells>
  <pageMargins left="0.70866141732283472" right="0.19685039370078741" top="0.31496062992125984" bottom="0.2755905511811023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прил.1</vt:lpstr>
      <vt:lpstr>прил.8_вед</vt:lpstr>
      <vt:lpstr>прил.9_ФК</vt:lpstr>
      <vt:lpstr>прил.8_вед!Заголовки_для_печати</vt:lpstr>
      <vt:lpstr>прил.9_ФК!Заголовки_для_печати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2011-02-01T15:24:39Z</dcterms:modified>
</cp:coreProperties>
</file>