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 tabRatio="505" activeTab="2"/>
  </bookViews>
  <sheets>
    <sheet name="Прил_1 доходы " sheetId="20" r:id="rId1"/>
    <sheet name="Прил_2 ФП" sheetId="19" r:id="rId2"/>
    <sheet name="прил.3_вед" sheetId="7" r:id="rId3"/>
    <sheet name="прил.4_ФК" sheetId="8" r:id="rId4"/>
    <sheet name="Прил_5 источники" sheetId="21" r:id="rId5"/>
    <sheet name="Прил_6 ПЗ" sheetId="24" r:id="rId6"/>
    <sheet name="ПМГ" sheetId="25" r:id="rId7"/>
    <sheet name="Лист4" sheetId="22" r:id="rId8"/>
  </sheets>
  <externalReferences>
    <externalReference r:id="rId9"/>
    <externalReference r:id="rId10"/>
  </externalReferences>
  <definedNames>
    <definedName name="_xlnm._FilterDatabase" localSheetId="2" hidden="1">прил.3_вед!$B$20:$H$461</definedName>
    <definedName name="_xlnm.Print_Titles" localSheetId="2">прил.3_вед!$20:$22</definedName>
    <definedName name="_xlnm.Print_Titles" localSheetId="3">прил.4_ФК!$18:$18</definedName>
  </definedNames>
  <calcPr calcId="124519"/>
</workbook>
</file>

<file path=xl/calcChain.xml><?xml version="1.0" encoding="utf-8"?>
<calcChain xmlns="http://schemas.openxmlformats.org/spreadsheetml/2006/main">
  <c r="Q281" i="7"/>
  <c r="Q145"/>
  <c r="F18" i="25"/>
  <c r="C18"/>
  <c r="E64" i="8"/>
  <c r="R215" i="7"/>
  <c r="R217"/>
  <c r="R216" s="1"/>
  <c r="B25" i="24"/>
  <c r="B24"/>
  <c r="B23"/>
  <c r="B21"/>
  <c r="B20" s="1"/>
  <c r="E40" i="8"/>
  <c r="C22" i="21"/>
  <c r="C32"/>
  <c r="C36"/>
  <c r="C35" s="1"/>
  <c r="H16" i="22"/>
  <c r="G18"/>
  <c r="G11"/>
  <c r="C30" i="21"/>
  <c r="C29" s="1"/>
  <c r="C27"/>
  <c r="C24"/>
  <c r="C21"/>
  <c r="Q277" i="7" l="1"/>
  <c r="R42"/>
  <c r="R44"/>
  <c r="Q28"/>
  <c r="Q314"/>
  <c r="Q49"/>
  <c r="Q46"/>
  <c r="D23" i="19" l="1"/>
  <c r="Q461" i="7"/>
  <c r="D83" i="19"/>
  <c r="N18" i="22"/>
  <c r="D18"/>
  <c r="F18" s="1"/>
  <c r="H18" s="1"/>
  <c r="D12"/>
  <c r="F12" s="1"/>
  <c r="H12" s="1"/>
  <c r="J12" s="1"/>
  <c r="L12" s="1"/>
  <c r="N12" s="1"/>
  <c r="M11"/>
  <c r="D11"/>
  <c r="D10" s="1"/>
  <c r="D16" s="1"/>
  <c r="B10"/>
  <c r="D7"/>
  <c r="F7" s="1"/>
  <c r="H7" s="1"/>
  <c r="J7" s="1"/>
  <c r="L7" s="1"/>
  <c r="N7" s="1"/>
  <c r="M6"/>
  <c r="D6"/>
  <c r="D5"/>
  <c r="F5" s="1"/>
  <c r="B4"/>
  <c r="B16" s="1"/>
  <c r="R281" i="7"/>
  <c r="R280"/>
  <c r="R314"/>
  <c r="Q313"/>
  <c r="R313" s="1"/>
  <c r="Q149"/>
  <c r="R65"/>
  <c r="R64"/>
  <c r="E67" i="8" s="1"/>
  <c r="R302" i="7"/>
  <c r="R300"/>
  <c r="R298"/>
  <c r="N309"/>
  <c r="R309" s="1"/>
  <c r="N308"/>
  <c r="R308" s="1"/>
  <c r="R367"/>
  <c r="R366" s="1"/>
  <c r="E128" i="8" s="1"/>
  <c r="R460" i="7"/>
  <c r="R459" s="1"/>
  <c r="R449"/>
  <c r="R448" s="1"/>
  <c r="R447" s="1"/>
  <c r="R439"/>
  <c r="R433"/>
  <c r="R432" s="1"/>
  <c r="R417"/>
  <c r="R416"/>
  <c r="R415" s="1"/>
  <c r="H413"/>
  <c r="J413"/>
  <c r="L413"/>
  <c r="R407"/>
  <c r="R406"/>
  <c r="R400"/>
  <c r="R399" s="1"/>
  <c r="Q382"/>
  <c r="R386"/>
  <c r="R385" s="1"/>
  <c r="E103" i="8" s="1"/>
  <c r="E102" s="1"/>
  <c r="R380" i="7"/>
  <c r="R379"/>
  <c r="E94" i="8" s="1"/>
  <c r="R323" i="7"/>
  <c r="R320"/>
  <c r="R319" s="1"/>
  <c r="R318" s="1"/>
  <c r="R295"/>
  <c r="R294"/>
  <c r="R299"/>
  <c r="R297"/>
  <c r="R287"/>
  <c r="R286"/>
  <c r="R285"/>
  <c r="R284"/>
  <c r="R221"/>
  <c r="E138" i="8" s="1"/>
  <c r="R219" i="7"/>
  <c r="R218" s="1"/>
  <c r="R193"/>
  <c r="R192" s="1"/>
  <c r="R179"/>
  <c r="R178" s="1"/>
  <c r="R168"/>
  <c r="R167" s="1"/>
  <c r="R88"/>
  <c r="R87" s="1"/>
  <c r="R43"/>
  <c r="R239"/>
  <c r="R235"/>
  <c r="R234" s="1"/>
  <c r="R233" s="1"/>
  <c r="E82" i="19"/>
  <c r="E81"/>
  <c r="E80"/>
  <c r="E79" s="1"/>
  <c r="E78"/>
  <c r="E77"/>
  <c r="E76"/>
  <c r="E75" s="1"/>
  <c r="E71"/>
  <c r="E70"/>
  <c r="E69"/>
  <c r="E50"/>
  <c r="E55"/>
  <c r="E54"/>
  <c r="E53"/>
  <c r="E52"/>
  <c r="E51"/>
  <c r="E49"/>
  <c r="E48"/>
  <c r="D26"/>
  <c r="E26" s="1"/>
  <c r="E37"/>
  <c r="E35"/>
  <c r="E43"/>
  <c r="E42"/>
  <c r="E41"/>
  <c r="E40"/>
  <c r="E39"/>
  <c r="E38"/>
  <c r="E36"/>
  <c r="E34"/>
  <c r="E33"/>
  <c r="E32"/>
  <c r="E31"/>
  <c r="E30"/>
  <c r="E29"/>
  <c r="E28"/>
  <c r="E27"/>
  <c r="E25"/>
  <c r="E22"/>
  <c r="E23"/>
  <c r="C16" i="20"/>
  <c r="C36"/>
  <c r="C33"/>
  <c r="C31"/>
  <c r="C29"/>
  <c r="C28" s="1"/>
  <c r="C27" s="1"/>
  <c r="C22"/>
  <c r="C15" l="1"/>
  <c r="E68" i="19"/>
  <c r="E47" s="1"/>
  <c r="F11" i="22"/>
  <c r="F10" s="1"/>
  <c r="F6"/>
  <c r="H6" s="1"/>
  <c r="J6" s="1"/>
  <c r="L6" s="1"/>
  <c r="N6" s="1"/>
  <c r="D4"/>
  <c r="D21" s="1"/>
  <c r="H5"/>
  <c r="J18"/>
  <c r="L18"/>
  <c r="E95" i="8"/>
  <c r="R312" i="7"/>
  <c r="R307"/>
  <c r="E85" i="8" s="1"/>
  <c r="E39"/>
  <c r="R293" i="7"/>
  <c r="E75" i="8" s="1"/>
  <c r="E123"/>
  <c r="E122" s="1"/>
  <c r="E135"/>
  <c r="E107"/>
  <c r="E106" s="1"/>
  <c r="N307" i="7"/>
  <c r="R283"/>
  <c r="E21" i="19"/>
  <c r="E24"/>
  <c r="C35" i="20"/>
  <c r="C38" s="1"/>
  <c r="R311" i="7" l="1"/>
  <c r="E91" i="8"/>
  <c r="F4" i="22"/>
  <c r="H11"/>
  <c r="H10" s="1"/>
  <c r="F16"/>
  <c r="J5"/>
  <c r="H4"/>
  <c r="N352" i="7"/>
  <c r="R352" s="1"/>
  <c r="M305"/>
  <c r="M250"/>
  <c r="M382"/>
  <c r="M410"/>
  <c r="M341"/>
  <c r="M350"/>
  <c r="N350" s="1"/>
  <c r="R350" s="1"/>
  <c r="M351"/>
  <c r="N351" s="1"/>
  <c r="R351" s="1"/>
  <c r="C21" i="19"/>
  <c r="J11" i="22" l="1"/>
  <c r="J10" s="1"/>
  <c r="J4"/>
  <c r="L5"/>
  <c r="L11"/>
  <c r="E198" i="8"/>
  <c r="R349" i="7"/>
  <c r="N349"/>
  <c r="N255"/>
  <c r="R255" s="1"/>
  <c r="N256"/>
  <c r="R256" s="1"/>
  <c r="N257"/>
  <c r="R257" s="1"/>
  <c r="M246"/>
  <c r="M461" s="1"/>
  <c r="N340"/>
  <c r="N339"/>
  <c r="N338"/>
  <c r="P430"/>
  <c r="P429" s="1"/>
  <c r="P428" s="1"/>
  <c r="P426"/>
  <c r="P425" s="1"/>
  <c r="P424" s="1"/>
  <c r="P411"/>
  <c r="P409" s="1"/>
  <c r="P408" s="1"/>
  <c r="P405" s="1"/>
  <c r="P403"/>
  <c r="P402" s="1"/>
  <c r="P397"/>
  <c r="P396" s="1"/>
  <c r="P395" s="1"/>
  <c r="P393"/>
  <c r="P392" s="1"/>
  <c r="P391" s="1"/>
  <c r="P389"/>
  <c r="P388" s="1"/>
  <c r="P387" s="1"/>
  <c r="P383"/>
  <c r="P381" s="1"/>
  <c r="P378" s="1"/>
  <c r="P377" s="1"/>
  <c r="P375"/>
  <c r="P374" s="1"/>
  <c r="P369"/>
  <c r="P368" s="1"/>
  <c r="P365" s="1"/>
  <c r="P364" s="1"/>
  <c r="P363" s="1"/>
  <c r="P359"/>
  <c r="P358" s="1"/>
  <c r="P357" s="1"/>
  <c r="P355"/>
  <c r="P354" s="1"/>
  <c r="P347"/>
  <c r="P346" s="1"/>
  <c r="P344"/>
  <c r="P343" s="1"/>
  <c r="P335"/>
  <c r="P334" s="1"/>
  <c r="P332"/>
  <c r="P331" s="1"/>
  <c r="P329"/>
  <c r="P328" s="1"/>
  <c r="P324"/>
  <c r="P322" s="1"/>
  <c r="P321" s="1"/>
  <c r="P316"/>
  <c r="P315" s="1"/>
  <c r="P310" s="1"/>
  <c r="P303"/>
  <c r="P296"/>
  <c r="P291"/>
  <c r="P290" s="1"/>
  <c r="P282"/>
  <c r="P279" s="1"/>
  <c r="P276"/>
  <c r="P274"/>
  <c r="P273" s="1"/>
  <c r="P270"/>
  <c r="P269" s="1"/>
  <c r="P268" s="1"/>
  <c r="P262"/>
  <c r="L278"/>
  <c r="N278" s="1"/>
  <c r="P261"/>
  <c r="P260" s="1"/>
  <c r="P254"/>
  <c r="P251"/>
  <c r="P249"/>
  <c r="P248" s="1"/>
  <c r="P247" s="1"/>
  <c r="P245"/>
  <c r="P243"/>
  <c r="P239"/>
  <c r="P235"/>
  <c r="P234" s="1"/>
  <c r="P233" s="1"/>
  <c r="N239"/>
  <c r="N235"/>
  <c r="N234" s="1"/>
  <c r="N233" s="1"/>
  <c r="P230"/>
  <c r="P229" s="1"/>
  <c r="P228" s="1"/>
  <c r="P227" s="1"/>
  <c r="P223"/>
  <c r="P222" s="1"/>
  <c r="P220" s="1"/>
  <c r="P215" s="1"/>
  <c r="P213"/>
  <c r="P211"/>
  <c r="P209"/>
  <c r="P207"/>
  <c r="P202"/>
  <c r="P201" s="1"/>
  <c r="P200" s="1"/>
  <c r="P199" s="1"/>
  <c r="P197"/>
  <c r="P196" s="1"/>
  <c r="P195" s="1"/>
  <c r="P194" s="1"/>
  <c r="P190"/>
  <c r="P189" s="1"/>
  <c r="P188" s="1"/>
  <c r="P186"/>
  <c r="P185" s="1"/>
  <c r="P184" s="1"/>
  <c r="P182"/>
  <c r="P181" s="1"/>
  <c r="P176"/>
  <c r="P175" s="1"/>
  <c r="P174" s="1"/>
  <c r="P172"/>
  <c r="P171" s="1"/>
  <c r="P170" s="1"/>
  <c r="P165"/>
  <c r="P164" s="1"/>
  <c r="P163" s="1"/>
  <c r="P161"/>
  <c r="P160" s="1"/>
  <c r="P159" s="1"/>
  <c r="P153"/>
  <c r="P152" s="1"/>
  <c r="P151" s="1"/>
  <c r="P150" s="1"/>
  <c r="P148"/>
  <c r="P147" s="1"/>
  <c r="P146" s="1"/>
  <c r="P144"/>
  <c r="P143" s="1"/>
  <c r="P135"/>
  <c r="P134" s="1"/>
  <c r="P133" s="1"/>
  <c r="P131"/>
  <c r="P130" s="1"/>
  <c r="P127"/>
  <c r="P126" s="1"/>
  <c r="P125" s="1"/>
  <c r="P123"/>
  <c r="P122" s="1"/>
  <c r="P119"/>
  <c r="P118" s="1"/>
  <c r="P117" s="1"/>
  <c r="P115"/>
  <c r="P113"/>
  <c r="P112" s="1"/>
  <c r="P99"/>
  <c r="P98" s="1"/>
  <c r="P96" s="1"/>
  <c r="P82"/>
  <c r="P81" s="1"/>
  <c r="P108"/>
  <c r="P106"/>
  <c r="P104"/>
  <c r="P93"/>
  <c r="P92" s="1"/>
  <c r="P90"/>
  <c r="P89" s="1"/>
  <c r="P85"/>
  <c r="P84" s="1"/>
  <c r="P75"/>
  <c r="P74" s="1"/>
  <c r="P73" s="1"/>
  <c r="P71"/>
  <c r="P70" s="1"/>
  <c r="P68"/>
  <c r="P66"/>
  <c r="P60"/>
  <c r="P59" s="1"/>
  <c r="P56"/>
  <c r="P55" s="1"/>
  <c r="P53"/>
  <c r="P52" s="1"/>
  <c r="P50"/>
  <c r="P48"/>
  <c r="P47" s="1"/>
  <c r="P45"/>
  <c r="P40"/>
  <c r="P38"/>
  <c r="P37" s="1"/>
  <c r="P34"/>
  <c r="P33" s="1"/>
  <c r="P31"/>
  <c r="P27"/>
  <c r="C81" i="19"/>
  <c r="C79" s="1"/>
  <c r="C72"/>
  <c r="C68"/>
  <c r="C47" s="1"/>
  <c r="C24"/>
  <c r="J16" i="22" l="1"/>
  <c r="L10"/>
  <c r="N11"/>
  <c r="N10" s="1"/>
  <c r="N5"/>
  <c r="N4" s="1"/>
  <c r="L4"/>
  <c r="P63" i="7"/>
  <c r="P62" s="1"/>
  <c r="P103"/>
  <c r="P102" s="1"/>
  <c r="P206"/>
  <c r="P205" s="1"/>
  <c r="P204" s="1"/>
  <c r="P289"/>
  <c r="P288" s="1"/>
  <c r="P111"/>
  <c r="P110" s="1"/>
  <c r="P121"/>
  <c r="R338"/>
  <c r="E178" i="8" s="1"/>
  <c r="R340" i="7"/>
  <c r="E180" i="8" s="1"/>
  <c r="N337" i="7"/>
  <c r="N336" s="1"/>
  <c r="R339"/>
  <c r="E179" i="8" s="1"/>
  <c r="P80" i="7"/>
  <c r="P272"/>
  <c r="C75" i="19"/>
  <c r="E83"/>
  <c r="P26" i="7"/>
  <c r="P25" s="1"/>
  <c r="P36"/>
  <c r="C83" i="19"/>
  <c r="P342" i="7"/>
  <c r="P401"/>
  <c r="P373"/>
  <c r="P353"/>
  <c r="P267"/>
  <c r="P180"/>
  <c r="P169"/>
  <c r="P158"/>
  <c r="P142"/>
  <c r="P129"/>
  <c r="P95"/>
  <c r="E177" i="8" l="1"/>
  <c r="N16" i="22"/>
  <c r="L16"/>
  <c r="P24" i="7"/>
  <c r="P23" s="1"/>
  <c r="R337"/>
  <c r="R336" s="1"/>
  <c r="K461"/>
  <c r="L336"/>
  <c r="L226"/>
  <c r="N226" s="1"/>
  <c r="L225"/>
  <c r="N225" s="1"/>
  <c r="R225" s="1"/>
  <c r="E141" i="8" s="1"/>
  <c r="L224" i="7"/>
  <c r="N224" s="1"/>
  <c r="L214"/>
  <c r="N214" s="1"/>
  <c r="L212"/>
  <c r="N212" s="1"/>
  <c r="L210"/>
  <c r="N210" s="1"/>
  <c r="L208"/>
  <c r="N208" s="1"/>
  <c r="L213"/>
  <c r="L211"/>
  <c r="L209"/>
  <c r="L207"/>
  <c r="L203"/>
  <c r="L198"/>
  <c r="L191"/>
  <c r="L187"/>
  <c r="L177"/>
  <c r="N177" s="1"/>
  <c r="L173"/>
  <c r="N173" s="1"/>
  <c r="L176"/>
  <c r="L175" s="1"/>
  <c r="L174" s="1"/>
  <c r="L172"/>
  <c r="L171" s="1"/>
  <c r="L170" s="1"/>
  <c r="L166"/>
  <c r="N166" s="1"/>
  <c r="L162"/>
  <c r="N162" s="1"/>
  <c r="L165"/>
  <c r="L164" s="1"/>
  <c r="L163" s="1"/>
  <c r="L161"/>
  <c r="L160" s="1"/>
  <c r="L159" s="1"/>
  <c r="L120"/>
  <c r="L114"/>
  <c r="N114" s="1"/>
  <c r="L109"/>
  <c r="L107"/>
  <c r="L105"/>
  <c r="L101"/>
  <c r="N101" s="1"/>
  <c r="R101" s="1"/>
  <c r="L100"/>
  <c r="N100" s="1"/>
  <c r="L97"/>
  <c r="N97" s="1"/>
  <c r="R97" s="1"/>
  <c r="L86"/>
  <c r="L83"/>
  <c r="L79"/>
  <c r="N79" s="1"/>
  <c r="R79" s="1"/>
  <c r="L78"/>
  <c r="N78" s="1"/>
  <c r="R78" s="1"/>
  <c r="L76"/>
  <c r="N76" s="1"/>
  <c r="R76" s="1"/>
  <c r="L69"/>
  <c r="L67"/>
  <c r="L57"/>
  <c r="N57" s="1"/>
  <c r="R57" s="1"/>
  <c r="L54"/>
  <c r="N54" s="1"/>
  <c r="L51"/>
  <c r="L49"/>
  <c r="L46"/>
  <c r="L41"/>
  <c r="L39"/>
  <c r="N39" s="1"/>
  <c r="L32"/>
  <c r="J99"/>
  <c r="L53"/>
  <c r="L52" s="1"/>
  <c r="L38"/>
  <c r="L37" s="1"/>
  <c r="L360"/>
  <c r="N360" s="1"/>
  <c r="R360" s="1"/>
  <c r="L371"/>
  <c r="N371" s="1"/>
  <c r="R371" s="1"/>
  <c r="L370"/>
  <c r="N370" s="1"/>
  <c r="R370" s="1"/>
  <c r="L398"/>
  <c r="N398" s="1"/>
  <c r="L394"/>
  <c r="N394" s="1"/>
  <c r="L390"/>
  <c r="L384"/>
  <c r="N384" s="1"/>
  <c r="L397"/>
  <c r="L396" s="1"/>
  <c r="L395" s="1"/>
  <c r="L393"/>
  <c r="L392" s="1"/>
  <c r="L391" s="1"/>
  <c r="L385"/>
  <c r="L383"/>
  <c r="L431"/>
  <c r="L427"/>
  <c r="L412"/>
  <c r="L410"/>
  <c r="N410" s="1"/>
  <c r="R410" s="1"/>
  <c r="L419"/>
  <c r="L416"/>
  <c r="L458"/>
  <c r="L454"/>
  <c r="L444"/>
  <c r="L442"/>
  <c r="N442" s="1"/>
  <c r="R442" s="1"/>
  <c r="L448"/>
  <c r="L447" s="1"/>
  <c r="L445"/>
  <c r="L265"/>
  <c r="N265" s="1"/>
  <c r="R265" s="1"/>
  <c r="L264"/>
  <c r="N264" s="1"/>
  <c r="R264" s="1"/>
  <c r="L263"/>
  <c r="N263" s="1"/>
  <c r="R263" s="1"/>
  <c r="L259"/>
  <c r="N259" s="1"/>
  <c r="L258"/>
  <c r="N258" s="1"/>
  <c r="R258" s="1"/>
  <c r="E161" i="8" s="1"/>
  <c r="L244" i="7"/>
  <c r="N244" s="1"/>
  <c r="R244" s="1"/>
  <c r="L239"/>
  <c r="L235"/>
  <c r="L234" s="1"/>
  <c r="L233" s="1"/>
  <c r="L341"/>
  <c r="L330"/>
  <c r="N330" s="1"/>
  <c r="R330" s="1"/>
  <c r="L325"/>
  <c r="N325" s="1"/>
  <c r="L317"/>
  <c r="N317" s="1"/>
  <c r="R317" s="1"/>
  <c r="L306"/>
  <c r="N306" s="1"/>
  <c r="L304"/>
  <c r="N304" s="1"/>
  <c r="R304" s="1"/>
  <c r="E80" i="8" s="1"/>
  <c r="L292" i="7"/>
  <c r="L271"/>
  <c r="L324"/>
  <c r="L322" s="1"/>
  <c r="L321" s="1"/>
  <c r="J301"/>
  <c r="L301" s="1"/>
  <c r="N301" s="1"/>
  <c r="R301" s="1"/>
  <c r="R296" s="1"/>
  <c r="E76" i="8" s="1"/>
  <c r="I307" i="7"/>
  <c r="J305"/>
  <c r="L305" s="1"/>
  <c r="N305" s="1"/>
  <c r="J372"/>
  <c r="J369" s="1"/>
  <c r="J72"/>
  <c r="J71" s="1"/>
  <c r="J70" s="1"/>
  <c r="J58"/>
  <c r="J56" s="1"/>
  <c r="J77"/>
  <c r="J75" s="1"/>
  <c r="I28"/>
  <c r="J30"/>
  <c r="L30" s="1"/>
  <c r="N30" s="1"/>
  <c r="R30" s="1"/>
  <c r="J29"/>
  <c r="L29" s="1"/>
  <c r="N29" s="1"/>
  <c r="R29" s="1"/>
  <c r="R316" l="1"/>
  <c r="R315" s="1"/>
  <c r="R310" s="1"/>
  <c r="E105" i="8"/>
  <c r="R329" i="7"/>
  <c r="R328" s="1"/>
  <c r="E143" i="8"/>
  <c r="R243" i="7"/>
  <c r="E154" i="8"/>
  <c r="R359" i="7"/>
  <c r="R358" s="1"/>
  <c r="R357" s="1"/>
  <c r="E167" i="8"/>
  <c r="R305" i="7"/>
  <c r="E83" i="8" s="1"/>
  <c r="R306" i="7"/>
  <c r="E84" i="8" s="1"/>
  <c r="N324" i="7"/>
  <c r="N322" s="1"/>
  <c r="R325"/>
  <c r="R324" s="1"/>
  <c r="N383"/>
  <c r="R384"/>
  <c r="R383" s="1"/>
  <c r="N393"/>
  <c r="N392" s="1"/>
  <c r="N391" s="1"/>
  <c r="R394"/>
  <c r="R393" s="1"/>
  <c r="R392" s="1"/>
  <c r="R391" s="1"/>
  <c r="N53"/>
  <c r="R54"/>
  <c r="R53" s="1"/>
  <c r="N99"/>
  <c r="R100"/>
  <c r="R99" s="1"/>
  <c r="N165"/>
  <c r="N164" s="1"/>
  <c r="R166"/>
  <c r="R165" s="1"/>
  <c r="R164" s="1"/>
  <c r="N176"/>
  <c r="N175" s="1"/>
  <c r="N174" s="1"/>
  <c r="R177"/>
  <c r="R176" s="1"/>
  <c r="R175" s="1"/>
  <c r="R174" s="1"/>
  <c r="N209"/>
  <c r="R210"/>
  <c r="R209" s="1"/>
  <c r="E55" i="8" s="1"/>
  <c r="N213" i="7"/>
  <c r="R214"/>
  <c r="R213" s="1"/>
  <c r="E57" i="8" s="1"/>
  <c r="R262" i="7"/>
  <c r="R261" s="1"/>
  <c r="R259"/>
  <c r="N397"/>
  <c r="R398"/>
  <c r="R397" s="1"/>
  <c r="N38"/>
  <c r="R39"/>
  <c r="R38" s="1"/>
  <c r="N113"/>
  <c r="N112" s="1"/>
  <c r="R114"/>
  <c r="R113" s="1"/>
  <c r="N161"/>
  <c r="N160" s="1"/>
  <c r="N159" s="1"/>
  <c r="R162"/>
  <c r="R161" s="1"/>
  <c r="N172"/>
  <c r="N171" s="1"/>
  <c r="N170" s="1"/>
  <c r="N169" s="1"/>
  <c r="R173"/>
  <c r="R172" s="1"/>
  <c r="R171" s="1"/>
  <c r="R170" s="1"/>
  <c r="N207"/>
  <c r="R208"/>
  <c r="R207" s="1"/>
  <c r="E54" i="8" s="1"/>
  <c r="N211" i="7"/>
  <c r="R212"/>
  <c r="R211" s="1"/>
  <c r="E56" i="8" s="1"/>
  <c r="R224" i="7"/>
  <c r="E140" i="8" s="1"/>
  <c r="R226" i="7"/>
  <c r="E142" i="8" s="1"/>
  <c r="N243" i="7"/>
  <c r="L430"/>
  <c r="L429" s="1"/>
  <c r="L428" s="1"/>
  <c r="N431"/>
  <c r="L389"/>
  <c r="L388" s="1"/>
  <c r="L387" s="1"/>
  <c r="N390"/>
  <c r="L40"/>
  <c r="N41"/>
  <c r="N52"/>
  <c r="L66"/>
  <c r="N67"/>
  <c r="R67" s="1"/>
  <c r="L85"/>
  <c r="L84" s="1"/>
  <c r="N86"/>
  <c r="R86" s="1"/>
  <c r="L104"/>
  <c r="N105"/>
  <c r="L186"/>
  <c r="L185" s="1"/>
  <c r="L184" s="1"/>
  <c r="N187"/>
  <c r="L197"/>
  <c r="L196" s="1"/>
  <c r="L195" s="1"/>
  <c r="L194" s="1"/>
  <c r="N198"/>
  <c r="L291"/>
  <c r="L290" s="1"/>
  <c r="N292"/>
  <c r="N321"/>
  <c r="L453"/>
  <c r="L452" s="1"/>
  <c r="L451" s="1"/>
  <c r="N454"/>
  <c r="L411"/>
  <c r="L409" s="1"/>
  <c r="L408" s="1"/>
  <c r="N412"/>
  <c r="N396"/>
  <c r="N395" s="1"/>
  <c r="N359"/>
  <c r="N358" s="1"/>
  <c r="N357" s="1"/>
  <c r="L31"/>
  <c r="N32"/>
  <c r="L48"/>
  <c r="L47" s="1"/>
  <c r="N49"/>
  <c r="N98"/>
  <c r="N96" s="1"/>
  <c r="L108"/>
  <c r="N109"/>
  <c r="R109" s="1"/>
  <c r="N296"/>
  <c r="L270"/>
  <c r="L269" s="1"/>
  <c r="L268" s="1"/>
  <c r="N271"/>
  <c r="N316"/>
  <c r="N315" s="1"/>
  <c r="N310" s="1"/>
  <c r="N329"/>
  <c r="N328" s="1"/>
  <c r="N254"/>
  <c r="L443"/>
  <c r="L441" s="1"/>
  <c r="L440" s="1"/>
  <c r="L438" s="1"/>
  <c r="N444"/>
  <c r="L457"/>
  <c r="L456" s="1"/>
  <c r="L455" s="1"/>
  <c r="N458"/>
  <c r="L426"/>
  <c r="L425" s="1"/>
  <c r="L424" s="1"/>
  <c r="N427"/>
  <c r="L45"/>
  <c r="N46"/>
  <c r="R46" s="1"/>
  <c r="L50"/>
  <c r="N51"/>
  <c r="L68"/>
  <c r="L63" s="1"/>
  <c r="N69"/>
  <c r="L82"/>
  <c r="L81" s="1"/>
  <c r="L80" s="1"/>
  <c r="N83"/>
  <c r="L106"/>
  <c r="L103" s="1"/>
  <c r="L102" s="1"/>
  <c r="N107"/>
  <c r="L119"/>
  <c r="L118" s="1"/>
  <c r="L117" s="1"/>
  <c r="N120"/>
  <c r="N163"/>
  <c r="L190"/>
  <c r="L189" s="1"/>
  <c r="L188" s="1"/>
  <c r="N191"/>
  <c r="L202"/>
  <c r="L201" s="1"/>
  <c r="L200" s="1"/>
  <c r="L199" s="1"/>
  <c r="N203"/>
  <c r="N223"/>
  <c r="N222" s="1"/>
  <c r="N220" s="1"/>
  <c r="N215" s="1"/>
  <c r="L243"/>
  <c r="N262"/>
  <c r="N261" s="1"/>
  <c r="N260" s="1"/>
  <c r="L415"/>
  <c r="L359"/>
  <c r="L358" s="1"/>
  <c r="L357" s="1"/>
  <c r="L113"/>
  <c r="L112" s="1"/>
  <c r="N341"/>
  <c r="R341" s="1"/>
  <c r="L316"/>
  <c r="L315" s="1"/>
  <c r="L310" s="1"/>
  <c r="L329"/>
  <c r="L328" s="1"/>
  <c r="L223"/>
  <c r="L222" s="1"/>
  <c r="L220" s="1"/>
  <c r="L215" s="1"/>
  <c r="L296"/>
  <c r="L372"/>
  <c r="N372" s="1"/>
  <c r="L58"/>
  <c r="N58" s="1"/>
  <c r="L72"/>
  <c r="N72" s="1"/>
  <c r="R72" s="1"/>
  <c r="L77"/>
  <c r="L335"/>
  <c r="L334" s="1"/>
  <c r="L206"/>
  <c r="L205" s="1"/>
  <c r="L204" s="1"/>
  <c r="L169"/>
  <c r="L158"/>
  <c r="L99"/>
  <c r="L262"/>
  <c r="L261" s="1"/>
  <c r="L254"/>
  <c r="I461"/>
  <c r="J94"/>
  <c r="L94" s="1"/>
  <c r="J61"/>
  <c r="L61" s="1"/>
  <c r="N61" s="1"/>
  <c r="R61" s="1"/>
  <c r="J307"/>
  <c r="J283"/>
  <c r="L283" s="1"/>
  <c r="N283" s="1"/>
  <c r="R282" s="1"/>
  <c r="R279" s="1"/>
  <c r="J437"/>
  <c r="J404"/>
  <c r="J376"/>
  <c r="J183"/>
  <c r="J145"/>
  <c r="J132"/>
  <c r="J124"/>
  <c r="J91"/>
  <c r="J35"/>
  <c r="J277"/>
  <c r="J333"/>
  <c r="L333" s="1"/>
  <c r="N333" s="1"/>
  <c r="R333" s="1"/>
  <c r="J278"/>
  <c r="E48" i="8" s="1"/>
  <c r="J348" i="7"/>
  <c r="J154"/>
  <c r="L154" s="1"/>
  <c r="J231"/>
  <c r="J457"/>
  <c r="J456" s="1"/>
  <c r="J455" s="1"/>
  <c r="J453"/>
  <c r="J452" s="1"/>
  <c r="J451" s="1"/>
  <c r="J448"/>
  <c r="J447" s="1"/>
  <c r="J445"/>
  <c r="J443"/>
  <c r="J430"/>
  <c r="J429" s="1"/>
  <c r="J428" s="1"/>
  <c r="J426"/>
  <c r="J425" s="1"/>
  <c r="J424" s="1"/>
  <c r="J419"/>
  <c r="J416"/>
  <c r="J411"/>
  <c r="J397"/>
  <c r="J396" s="1"/>
  <c r="J395" s="1"/>
  <c r="J393"/>
  <c r="J392" s="1"/>
  <c r="J391" s="1"/>
  <c r="J389"/>
  <c r="J388" s="1"/>
  <c r="J387" s="1"/>
  <c r="J385"/>
  <c r="J383"/>
  <c r="J368"/>
  <c r="J365" s="1"/>
  <c r="J364" s="1"/>
  <c r="J363" s="1"/>
  <c r="J359"/>
  <c r="J358" s="1"/>
  <c r="J357" s="1"/>
  <c r="J356"/>
  <c r="J349"/>
  <c r="J329"/>
  <c r="J328" s="1"/>
  <c r="J324"/>
  <c r="J322" s="1"/>
  <c r="J321" s="1"/>
  <c r="J316"/>
  <c r="J315" s="1"/>
  <c r="J310" s="1"/>
  <c r="J296"/>
  <c r="J291"/>
  <c r="J290" s="1"/>
  <c r="J270"/>
  <c r="J269" s="1"/>
  <c r="J268" s="1"/>
  <c r="J262"/>
  <c r="J261" s="1"/>
  <c r="J254"/>
  <c r="J253"/>
  <c r="J246"/>
  <c r="J243"/>
  <c r="J239"/>
  <c r="J235"/>
  <c r="J234" s="1"/>
  <c r="J233" s="1"/>
  <c r="J223"/>
  <c r="J222" s="1"/>
  <c r="J220" s="1"/>
  <c r="J215" s="1"/>
  <c r="J213"/>
  <c r="J211"/>
  <c r="J209"/>
  <c r="J207"/>
  <c r="J202"/>
  <c r="J201" s="1"/>
  <c r="J200" s="1"/>
  <c r="J199" s="1"/>
  <c r="J197"/>
  <c r="J196" s="1"/>
  <c r="J195" s="1"/>
  <c r="J194" s="1"/>
  <c r="J190"/>
  <c r="J189" s="1"/>
  <c r="J188" s="1"/>
  <c r="J186"/>
  <c r="J185" s="1"/>
  <c r="J184" s="1"/>
  <c r="J176"/>
  <c r="J175" s="1"/>
  <c r="J174" s="1"/>
  <c r="J172"/>
  <c r="J171" s="1"/>
  <c r="J170" s="1"/>
  <c r="J165"/>
  <c r="J164" s="1"/>
  <c r="J163" s="1"/>
  <c r="J161"/>
  <c r="J160" s="1"/>
  <c r="J159" s="1"/>
  <c r="J149"/>
  <c r="J141"/>
  <c r="J136"/>
  <c r="J128"/>
  <c r="J119"/>
  <c r="J118" s="1"/>
  <c r="J117" s="1"/>
  <c r="J116"/>
  <c r="J113"/>
  <c r="J112" s="1"/>
  <c r="J108"/>
  <c r="J106"/>
  <c r="J104"/>
  <c r="J98"/>
  <c r="J96" s="1"/>
  <c r="J93"/>
  <c r="J92" s="1"/>
  <c r="J85"/>
  <c r="J84" s="1"/>
  <c r="J82"/>
  <c r="J81" s="1"/>
  <c r="J74"/>
  <c r="J73" s="1"/>
  <c r="J68"/>
  <c r="J66"/>
  <c r="J60"/>
  <c r="J59" s="1"/>
  <c r="J55"/>
  <c r="J53"/>
  <c r="J52" s="1"/>
  <c r="J50"/>
  <c r="J48"/>
  <c r="J47" s="1"/>
  <c r="J45"/>
  <c r="J40"/>
  <c r="J38"/>
  <c r="J37" s="1"/>
  <c r="J31"/>
  <c r="H356"/>
  <c r="H345"/>
  <c r="J345" s="1"/>
  <c r="L345" s="1"/>
  <c r="N345" s="1"/>
  <c r="R345" s="1"/>
  <c r="H116"/>
  <c r="H75"/>
  <c r="H250"/>
  <c r="J250" s="1"/>
  <c r="H253"/>
  <c r="H246"/>
  <c r="H275"/>
  <c r="J275" s="1"/>
  <c r="H149"/>
  <c r="H141"/>
  <c r="H136"/>
  <c r="H128"/>
  <c r="H303"/>
  <c r="L36" l="1"/>
  <c r="R344"/>
  <c r="R343" s="1"/>
  <c r="E194" i="8"/>
  <c r="R60" i="7"/>
  <c r="R59" s="1"/>
  <c r="R71"/>
  <c r="R70" s="1"/>
  <c r="E74" i="8"/>
  <c r="R160" i="7"/>
  <c r="R159" s="1"/>
  <c r="R112"/>
  <c r="E23" i="8"/>
  <c r="R37" i="7"/>
  <c r="E36" i="8"/>
  <c r="R396" i="7"/>
  <c r="R395" s="1"/>
  <c r="E119" i="8"/>
  <c r="R254" i="7"/>
  <c r="E160" i="8"/>
  <c r="R163" i="7"/>
  <c r="R98"/>
  <c r="R96" s="1"/>
  <c r="R52"/>
  <c r="E51" i="8"/>
  <c r="R332" i="7"/>
  <c r="R331" s="1"/>
  <c r="E173" i="8"/>
  <c r="R335" i="7"/>
  <c r="R334" s="1"/>
  <c r="E183" i="8"/>
  <c r="R45" i="7"/>
  <c r="E42" i="8"/>
  <c r="R108" i="7"/>
  <c r="E170" i="8"/>
  <c r="R85" i="7"/>
  <c r="R84" s="1"/>
  <c r="E121" i="8"/>
  <c r="R66" i="7"/>
  <c r="E68" i="8"/>
  <c r="R260" i="7"/>
  <c r="E172" i="8"/>
  <c r="L289" i="7"/>
  <c r="R322"/>
  <c r="J153"/>
  <c r="J152" s="1"/>
  <c r="J151" s="1"/>
  <c r="J150" s="1"/>
  <c r="J289"/>
  <c r="L405"/>
  <c r="L369"/>
  <c r="N37"/>
  <c r="L56"/>
  <c r="L55" s="1"/>
  <c r="R169"/>
  <c r="N369"/>
  <c r="N368" s="1"/>
  <c r="N365" s="1"/>
  <c r="N364" s="1"/>
  <c r="N363" s="1"/>
  <c r="R372"/>
  <c r="R369" s="1"/>
  <c r="N119"/>
  <c r="N118" s="1"/>
  <c r="N117" s="1"/>
  <c r="R120"/>
  <c r="R119" s="1"/>
  <c r="N106"/>
  <c r="R107"/>
  <c r="R106" s="1"/>
  <c r="E168" i="8" s="1"/>
  <c r="N82" i="7"/>
  <c r="N81" s="1"/>
  <c r="R83"/>
  <c r="R82" s="1"/>
  <c r="N68"/>
  <c r="R69"/>
  <c r="R68" s="1"/>
  <c r="E69" i="8" s="1"/>
  <c r="N50" i="7"/>
  <c r="R51"/>
  <c r="R50" s="1"/>
  <c r="E47" i="8" s="1"/>
  <c r="N426" i="7"/>
  <c r="N425" s="1"/>
  <c r="N424" s="1"/>
  <c r="R427"/>
  <c r="R426" s="1"/>
  <c r="R425" s="1"/>
  <c r="R424" s="1"/>
  <c r="N457"/>
  <c r="N456" s="1"/>
  <c r="N455" s="1"/>
  <c r="R458"/>
  <c r="R457" s="1"/>
  <c r="R456" s="1"/>
  <c r="R455" s="1"/>
  <c r="N443"/>
  <c r="N441" s="1"/>
  <c r="N440" s="1"/>
  <c r="N438" s="1"/>
  <c r="R444"/>
  <c r="R443" s="1"/>
  <c r="R441" s="1"/>
  <c r="R440" s="1"/>
  <c r="R438" s="1"/>
  <c r="N48"/>
  <c r="N47" s="1"/>
  <c r="R49"/>
  <c r="R48" s="1"/>
  <c r="N31"/>
  <c r="R32"/>
  <c r="R31" s="1"/>
  <c r="E27" i="8" s="1"/>
  <c r="N411" i="7"/>
  <c r="R412"/>
  <c r="R411" s="1"/>
  <c r="E98" i="8" s="1"/>
  <c r="N453" i="7"/>
  <c r="N452" s="1"/>
  <c r="N451" s="1"/>
  <c r="R454"/>
  <c r="R453" s="1"/>
  <c r="R452" s="1"/>
  <c r="R451" s="1"/>
  <c r="N291"/>
  <c r="N290" s="1"/>
  <c r="N289" s="1"/>
  <c r="R292"/>
  <c r="R291" s="1"/>
  <c r="N197"/>
  <c r="N196" s="1"/>
  <c r="N195" s="1"/>
  <c r="N194" s="1"/>
  <c r="R198"/>
  <c r="R197" s="1"/>
  <c r="N186"/>
  <c r="N185" s="1"/>
  <c r="N184" s="1"/>
  <c r="R187"/>
  <c r="R186" s="1"/>
  <c r="R185" s="1"/>
  <c r="R184" s="1"/>
  <c r="R223"/>
  <c r="R222" s="1"/>
  <c r="R220" s="1"/>
  <c r="R206"/>
  <c r="R205" s="1"/>
  <c r="R204" s="1"/>
  <c r="N56"/>
  <c r="N55" s="1"/>
  <c r="R58"/>
  <c r="R56" s="1"/>
  <c r="N202"/>
  <c r="N201" s="1"/>
  <c r="R203"/>
  <c r="R202" s="1"/>
  <c r="R201" s="1"/>
  <c r="N190"/>
  <c r="N189" s="1"/>
  <c r="N188" s="1"/>
  <c r="R191"/>
  <c r="R190" s="1"/>
  <c r="R189" s="1"/>
  <c r="R188" s="1"/>
  <c r="N270"/>
  <c r="N269" s="1"/>
  <c r="R271"/>
  <c r="R270" s="1"/>
  <c r="R269" s="1"/>
  <c r="N104"/>
  <c r="R105"/>
  <c r="R104" s="1"/>
  <c r="N40"/>
  <c r="R41"/>
  <c r="R40" s="1"/>
  <c r="N389"/>
  <c r="N388" s="1"/>
  <c r="N387" s="1"/>
  <c r="R390"/>
  <c r="R389" s="1"/>
  <c r="R388" s="1"/>
  <c r="N430"/>
  <c r="N429" s="1"/>
  <c r="N428" s="1"/>
  <c r="R431"/>
  <c r="R430" s="1"/>
  <c r="R429" s="1"/>
  <c r="R428" s="1"/>
  <c r="N206"/>
  <c r="N205" s="1"/>
  <c r="N204" s="1"/>
  <c r="R158"/>
  <c r="N344"/>
  <c r="N343" s="1"/>
  <c r="L153"/>
  <c r="L152" s="1"/>
  <c r="L151" s="1"/>
  <c r="L150" s="1"/>
  <c r="N154"/>
  <c r="E63" i="8"/>
  <c r="N282" i="7"/>
  <c r="N279" s="1"/>
  <c r="N60"/>
  <c r="N59" s="1"/>
  <c r="L75"/>
  <c r="L74" s="1"/>
  <c r="L73" s="1"/>
  <c r="N77"/>
  <c r="N200"/>
  <c r="N199" s="1"/>
  <c r="N45"/>
  <c r="N108"/>
  <c r="N103" s="1"/>
  <c r="N102" s="1"/>
  <c r="N95" s="1"/>
  <c r="N158"/>
  <c r="N332"/>
  <c r="N331" s="1"/>
  <c r="L93"/>
  <c r="L92" s="1"/>
  <c r="N94"/>
  <c r="N71"/>
  <c r="N70" s="1"/>
  <c r="E120" i="8"/>
  <c r="N85" i="7"/>
  <c r="N84" s="1"/>
  <c r="N66"/>
  <c r="N335"/>
  <c r="N334" s="1"/>
  <c r="J274"/>
  <c r="J273" s="1"/>
  <c r="L275"/>
  <c r="L344"/>
  <c r="L343" s="1"/>
  <c r="J355"/>
  <c r="J354" s="1"/>
  <c r="J353" s="1"/>
  <c r="L356"/>
  <c r="J276"/>
  <c r="L277"/>
  <c r="N277" s="1"/>
  <c r="J90"/>
  <c r="J89" s="1"/>
  <c r="L91"/>
  <c r="J131"/>
  <c r="J130" s="1"/>
  <c r="L132"/>
  <c r="J182"/>
  <c r="J181" s="1"/>
  <c r="J180" s="1"/>
  <c r="L183"/>
  <c r="J403"/>
  <c r="J402" s="1"/>
  <c r="L404"/>
  <c r="L282"/>
  <c r="L279" s="1"/>
  <c r="L60"/>
  <c r="L59" s="1"/>
  <c r="L260"/>
  <c r="L368"/>
  <c r="L365" s="1"/>
  <c r="L364" s="1"/>
  <c r="L363" s="1"/>
  <c r="L98"/>
  <c r="L96" s="1"/>
  <c r="L95" s="1"/>
  <c r="L71"/>
  <c r="L70" s="1"/>
  <c r="J115"/>
  <c r="J111" s="1"/>
  <c r="J110" s="1"/>
  <c r="L116"/>
  <c r="J127"/>
  <c r="J126" s="1"/>
  <c r="J125" s="1"/>
  <c r="L128"/>
  <c r="J140"/>
  <c r="J139" s="1"/>
  <c r="J138" s="1"/>
  <c r="J137" s="1"/>
  <c r="L141"/>
  <c r="J252"/>
  <c r="L253"/>
  <c r="N253" s="1"/>
  <c r="R253" s="1"/>
  <c r="J249"/>
  <c r="J248" s="1"/>
  <c r="J247" s="1"/>
  <c r="L250"/>
  <c r="J135"/>
  <c r="J134" s="1"/>
  <c r="J133" s="1"/>
  <c r="J129" s="1"/>
  <c r="L136"/>
  <c r="J148"/>
  <c r="J147" s="1"/>
  <c r="J146" s="1"/>
  <c r="L149"/>
  <c r="J245"/>
  <c r="J242" s="1"/>
  <c r="L246"/>
  <c r="J230"/>
  <c r="J229" s="1"/>
  <c r="J228" s="1"/>
  <c r="J227" s="1"/>
  <c r="L231"/>
  <c r="J347"/>
  <c r="J346" s="1"/>
  <c r="L348"/>
  <c r="N348" s="1"/>
  <c r="R348" s="1"/>
  <c r="L332"/>
  <c r="L331" s="1"/>
  <c r="J34"/>
  <c r="J33" s="1"/>
  <c r="L35"/>
  <c r="J123"/>
  <c r="J122" s="1"/>
  <c r="L124"/>
  <c r="J144"/>
  <c r="J143" s="1"/>
  <c r="L145"/>
  <c r="J375"/>
  <c r="J374" s="1"/>
  <c r="L376"/>
  <c r="J436"/>
  <c r="J435" s="1"/>
  <c r="L437"/>
  <c r="J303"/>
  <c r="J288" s="1"/>
  <c r="L307"/>
  <c r="R303" s="1"/>
  <c r="J282"/>
  <c r="J279" s="1"/>
  <c r="J344"/>
  <c r="J343" s="1"/>
  <c r="J260"/>
  <c r="J332"/>
  <c r="J331" s="1"/>
  <c r="J169"/>
  <c r="J206"/>
  <c r="J205" s="1"/>
  <c r="J204" s="1"/>
  <c r="J251"/>
  <c r="J415"/>
  <c r="J441"/>
  <c r="J440" s="1"/>
  <c r="J438" s="1"/>
  <c r="J36"/>
  <c r="J63"/>
  <c r="J62" s="1"/>
  <c r="J103"/>
  <c r="J102" s="1"/>
  <c r="J95" s="1"/>
  <c r="J409"/>
  <c r="J408" s="1"/>
  <c r="J158"/>
  <c r="J80"/>
  <c r="E166" i="8"/>
  <c r="E165" s="1"/>
  <c r="E104"/>
  <c r="R63" i="7" l="1"/>
  <c r="R347"/>
  <c r="R346" s="1"/>
  <c r="R342" s="1"/>
  <c r="E196" i="8"/>
  <c r="E195" s="1"/>
  <c r="R251" i="7"/>
  <c r="E163" i="8"/>
  <c r="E162" s="1"/>
  <c r="R321" i="7"/>
  <c r="E187" i="8"/>
  <c r="R387" i="7"/>
  <c r="E110" i="8"/>
  <c r="E37"/>
  <c r="E35" s="1"/>
  <c r="R103" i="7"/>
  <c r="R102" s="1"/>
  <c r="R95" s="1"/>
  <c r="E169" i="8"/>
  <c r="R268" i="7"/>
  <c r="E190" i="8"/>
  <c r="E189" s="1"/>
  <c r="E188" s="1"/>
  <c r="R200" i="7"/>
  <c r="R199" s="1"/>
  <c r="E151" i="8"/>
  <c r="R55" i="7"/>
  <c r="E59" i="8"/>
  <c r="R196" i="7"/>
  <c r="R195" s="1"/>
  <c r="R194" s="1"/>
  <c r="R290"/>
  <c r="R289" s="1"/>
  <c r="E73" i="8"/>
  <c r="E71" s="1"/>
  <c r="R47" i="7"/>
  <c r="R36" s="1"/>
  <c r="R81"/>
  <c r="R80" s="1"/>
  <c r="E113" i="8"/>
  <c r="R118" i="7"/>
  <c r="R117" s="1"/>
  <c r="E45" i="8"/>
  <c r="R368" i="7"/>
  <c r="E131" i="8"/>
  <c r="N268" i="7"/>
  <c r="E115" i="8"/>
  <c r="E101"/>
  <c r="R409" i="7"/>
  <c r="R408" s="1"/>
  <c r="R405" s="1"/>
  <c r="J121"/>
  <c r="J342"/>
  <c r="N63"/>
  <c r="N36"/>
  <c r="N75"/>
  <c r="R75" s="1"/>
  <c r="R77"/>
  <c r="N409"/>
  <c r="N408" s="1"/>
  <c r="N405" s="1"/>
  <c r="N276"/>
  <c r="R277"/>
  <c r="R276" s="1"/>
  <c r="N93"/>
  <c r="N92" s="1"/>
  <c r="R94"/>
  <c r="R93" s="1"/>
  <c r="N153"/>
  <c r="N152" s="1"/>
  <c r="N151" s="1"/>
  <c r="N150" s="1"/>
  <c r="R154"/>
  <c r="R153" s="1"/>
  <c r="L62"/>
  <c r="R288"/>
  <c r="L230"/>
  <c r="L229" s="1"/>
  <c r="L228" s="1"/>
  <c r="L227" s="1"/>
  <c r="N231"/>
  <c r="L148"/>
  <c r="L147" s="1"/>
  <c r="L146" s="1"/>
  <c r="N149"/>
  <c r="L249"/>
  <c r="L248" s="1"/>
  <c r="L247" s="1"/>
  <c r="N250"/>
  <c r="L127"/>
  <c r="L126" s="1"/>
  <c r="L125" s="1"/>
  <c r="N128"/>
  <c r="L403"/>
  <c r="L402" s="1"/>
  <c r="L401" s="1"/>
  <c r="N404"/>
  <c r="L182"/>
  <c r="L181" s="1"/>
  <c r="L180" s="1"/>
  <c r="N183"/>
  <c r="L131"/>
  <c r="L130" s="1"/>
  <c r="N132"/>
  <c r="L90"/>
  <c r="L89" s="1"/>
  <c r="N91"/>
  <c r="L274"/>
  <c r="N275"/>
  <c r="L245"/>
  <c r="L242" s="1"/>
  <c r="N246"/>
  <c r="L135"/>
  <c r="L134" s="1"/>
  <c r="L133" s="1"/>
  <c r="N136"/>
  <c r="N251"/>
  <c r="L140"/>
  <c r="L139" s="1"/>
  <c r="L138" s="1"/>
  <c r="L137" s="1"/>
  <c r="N141"/>
  <c r="R141" s="1"/>
  <c r="R140" s="1"/>
  <c r="R139" s="1"/>
  <c r="R138" s="1"/>
  <c r="L115"/>
  <c r="N116"/>
  <c r="E82" i="8"/>
  <c r="E77" s="1"/>
  <c r="N303" i="7"/>
  <c r="N288" s="1"/>
  <c r="L436"/>
  <c r="L435" s="1"/>
  <c r="L434" s="1"/>
  <c r="N437"/>
  <c r="L375"/>
  <c r="L374" s="1"/>
  <c r="N376"/>
  <c r="L144"/>
  <c r="L143" s="1"/>
  <c r="N145"/>
  <c r="L123"/>
  <c r="L122" s="1"/>
  <c r="N124"/>
  <c r="R124" s="1"/>
  <c r="L34"/>
  <c r="L33" s="1"/>
  <c r="N35"/>
  <c r="L355"/>
  <c r="N356"/>
  <c r="J434"/>
  <c r="N80"/>
  <c r="N347"/>
  <c r="N346" s="1"/>
  <c r="J272"/>
  <c r="J267" s="1"/>
  <c r="J241"/>
  <c r="J232" s="1"/>
  <c r="L303"/>
  <c r="L288" s="1"/>
  <c r="L347"/>
  <c r="L346" s="1"/>
  <c r="L342" s="1"/>
  <c r="L251"/>
  <c r="L241" s="1"/>
  <c r="L232" s="1"/>
  <c r="L252"/>
  <c r="L111"/>
  <c r="L110" s="1"/>
  <c r="L276"/>
  <c r="L354"/>
  <c r="L353" s="1"/>
  <c r="L273"/>
  <c r="L272" s="1"/>
  <c r="J142"/>
  <c r="J405"/>
  <c r="J401" s="1"/>
  <c r="E171" i="8"/>
  <c r="E139"/>
  <c r="E136" s="1"/>
  <c r="R137" i="7" l="1"/>
  <c r="E92" i="8"/>
  <c r="E90" s="1"/>
  <c r="E43"/>
  <c r="R123" i="7"/>
  <c r="R122" s="1"/>
  <c r="R152"/>
  <c r="R151" s="1"/>
  <c r="R150" s="1"/>
  <c r="E127" i="8"/>
  <c r="R92" i="7"/>
  <c r="E182" i="8"/>
  <c r="R365" i="7"/>
  <c r="R364" s="1"/>
  <c r="R363" s="1"/>
  <c r="N74"/>
  <c r="N73" s="1"/>
  <c r="N62" s="1"/>
  <c r="R74"/>
  <c r="R73" s="1"/>
  <c r="R62" s="1"/>
  <c r="E88" i="8"/>
  <c r="N274" i="7"/>
  <c r="R275"/>
  <c r="R274" s="1"/>
  <c r="N90"/>
  <c r="R91"/>
  <c r="R90" s="1"/>
  <c r="N131"/>
  <c r="N130" s="1"/>
  <c r="R132"/>
  <c r="R131" s="1"/>
  <c r="R130" s="1"/>
  <c r="N182"/>
  <c r="N181" s="1"/>
  <c r="N180" s="1"/>
  <c r="R183"/>
  <c r="R182" s="1"/>
  <c r="R181" s="1"/>
  <c r="R180" s="1"/>
  <c r="N403"/>
  <c r="N402" s="1"/>
  <c r="N401" s="1"/>
  <c r="R404"/>
  <c r="R403" s="1"/>
  <c r="R402" s="1"/>
  <c r="R401" s="1"/>
  <c r="N127"/>
  <c r="N126" s="1"/>
  <c r="N125" s="1"/>
  <c r="R128"/>
  <c r="R127" s="1"/>
  <c r="R126" s="1"/>
  <c r="R125" s="1"/>
  <c r="N249"/>
  <c r="R250"/>
  <c r="R249" s="1"/>
  <c r="N148"/>
  <c r="N147" s="1"/>
  <c r="N146" s="1"/>
  <c r="R149"/>
  <c r="R148" s="1"/>
  <c r="R147" s="1"/>
  <c r="R146" s="1"/>
  <c r="N230"/>
  <c r="R231"/>
  <c r="R230" s="1"/>
  <c r="N355"/>
  <c r="R356"/>
  <c r="R355" s="1"/>
  <c r="N34"/>
  <c r="N33" s="1"/>
  <c r="R35"/>
  <c r="R34" s="1"/>
  <c r="R33" s="1"/>
  <c r="E30" i="8" s="1"/>
  <c r="N144" i="7"/>
  <c r="N143" s="1"/>
  <c r="R145"/>
  <c r="N375"/>
  <c r="N374" s="1"/>
  <c r="R376"/>
  <c r="R375" s="1"/>
  <c r="R374" s="1"/>
  <c r="N436"/>
  <c r="N435" s="1"/>
  <c r="N434" s="1"/>
  <c r="R437"/>
  <c r="R436" s="1"/>
  <c r="R435" s="1"/>
  <c r="R434" s="1"/>
  <c r="N115"/>
  <c r="R116"/>
  <c r="R115" s="1"/>
  <c r="N135"/>
  <c r="N134" s="1"/>
  <c r="N133" s="1"/>
  <c r="N129" s="1"/>
  <c r="R136"/>
  <c r="R135" s="1"/>
  <c r="R134" s="1"/>
  <c r="R133" s="1"/>
  <c r="R129" s="1"/>
  <c r="N245"/>
  <c r="R246"/>
  <c r="R245" s="1"/>
  <c r="L121"/>
  <c r="L142"/>
  <c r="N354"/>
  <c r="N353" s="1"/>
  <c r="N123"/>
  <c r="N122" s="1"/>
  <c r="N121" s="1"/>
  <c r="N111"/>
  <c r="N110" s="1"/>
  <c r="N140"/>
  <c r="N139" s="1"/>
  <c r="N138" s="1"/>
  <c r="N137" s="1"/>
  <c r="P141"/>
  <c r="P140" s="1"/>
  <c r="P139" s="1"/>
  <c r="P138" s="1"/>
  <c r="P137" s="1"/>
  <c r="N242"/>
  <c r="N273"/>
  <c r="N272" s="1"/>
  <c r="N89"/>
  <c r="N248"/>
  <c r="N247" s="1"/>
  <c r="N229"/>
  <c r="N228" s="1"/>
  <c r="N227" s="1"/>
  <c r="N342"/>
  <c r="L129"/>
  <c r="N142"/>
  <c r="L267"/>
  <c r="E197" i="8"/>
  <c r="E193"/>
  <c r="E145"/>
  <c r="E134"/>
  <c r="E133" s="1"/>
  <c r="E20"/>
  <c r="H445" i="7"/>
  <c r="H448"/>
  <c r="H447" s="1"/>
  <c r="H453"/>
  <c r="H452" s="1"/>
  <c r="H451" s="1"/>
  <c r="H457"/>
  <c r="H456" s="1"/>
  <c r="H455" s="1"/>
  <c r="H443"/>
  <c r="H441" s="1"/>
  <c r="H440" s="1"/>
  <c r="H430"/>
  <c r="H429" s="1"/>
  <c r="H428" s="1"/>
  <c r="H426"/>
  <c r="H425" s="1"/>
  <c r="H424" s="1"/>
  <c r="H419"/>
  <c r="H416"/>
  <c r="H411"/>
  <c r="H397"/>
  <c r="H393"/>
  <c r="H392" s="1"/>
  <c r="H391" s="1"/>
  <c r="H389"/>
  <c r="H388" s="1"/>
  <c r="H385"/>
  <c r="H383"/>
  <c r="H382"/>
  <c r="H369"/>
  <c r="H359"/>
  <c r="H358" s="1"/>
  <c r="H357" s="1"/>
  <c r="H355"/>
  <c r="H354" s="1"/>
  <c r="H349"/>
  <c r="H344"/>
  <c r="H342" s="1"/>
  <c r="H332"/>
  <c r="H331" s="1"/>
  <c r="H329"/>
  <c r="H328" s="1"/>
  <c r="H324"/>
  <c r="H322" s="1"/>
  <c r="H316"/>
  <c r="H315" s="1"/>
  <c r="H310" s="1"/>
  <c r="H296"/>
  <c r="H291"/>
  <c r="H282"/>
  <c r="H279" s="1"/>
  <c r="H276"/>
  <c r="H274"/>
  <c r="H270"/>
  <c r="H269" s="1"/>
  <c r="H262"/>
  <c r="H261" s="1"/>
  <c r="H254"/>
  <c r="H252"/>
  <c r="H251"/>
  <c r="H249"/>
  <c r="H248" s="1"/>
  <c r="H247" s="1"/>
  <c r="H245"/>
  <c r="H243"/>
  <c r="H239"/>
  <c r="H235"/>
  <c r="H234" s="1"/>
  <c r="H233" s="1"/>
  <c r="H230"/>
  <c r="H223"/>
  <c r="H222" s="1"/>
  <c r="H220" s="1"/>
  <c r="H215" s="1"/>
  <c r="H213"/>
  <c r="H211"/>
  <c r="H209"/>
  <c r="H207"/>
  <c r="H202"/>
  <c r="H201" s="1"/>
  <c r="H197"/>
  <c r="H190"/>
  <c r="H189" s="1"/>
  <c r="H188" s="1"/>
  <c r="H186"/>
  <c r="H185" s="1"/>
  <c r="H184" s="1"/>
  <c r="H176"/>
  <c r="H175" s="1"/>
  <c r="H174" s="1"/>
  <c r="H172"/>
  <c r="H171" s="1"/>
  <c r="H170" s="1"/>
  <c r="H165"/>
  <c r="H164" s="1"/>
  <c r="H161"/>
  <c r="H153"/>
  <c r="H148"/>
  <c r="H147" s="1"/>
  <c r="H146" s="1"/>
  <c r="H142" s="1"/>
  <c r="H140"/>
  <c r="H139" s="1"/>
  <c r="H138" s="1"/>
  <c r="H137" s="1"/>
  <c r="H135"/>
  <c r="H134" s="1"/>
  <c r="H133" s="1"/>
  <c r="H129" s="1"/>
  <c r="H127"/>
  <c r="H126" s="1"/>
  <c r="H125" s="1"/>
  <c r="H119"/>
  <c r="H115"/>
  <c r="H113"/>
  <c r="H108"/>
  <c r="H106"/>
  <c r="H104"/>
  <c r="H99"/>
  <c r="H93"/>
  <c r="H90"/>
  <c r="H85"/>
  <c r="H84" s="1"/>
  <c r="H82"/>
  <c r="H68"/>
  <c r="E66" i="8" s="1"/>
  <c r="H66" i="7"/>
  <c r="H60"/>
  <c r="H59" s="1"/>
  <c r="H56"/>
  <c r="H53"/>
  <c r="H50"/>
  <c r="E46" i="8" s="1"/>
  <c r="H48" i="7"/>
  <c r="H45"/>
  <c r="H40"/>
  <c r="H38"/>
  <c r="H34"/>
  <c r="H33" s="1"/>
  <c r="H31"/>
  <c r="H28"/>
  <c r="R144" l="1"/>
  <c r="R143" s="1"/>
  <c r="E62" i="8"/>
  <c r="R242" i="7"/>
  <c r="E157" i="8"/>
  <c r="R111" i="7"/>
  <c r="R110" s="1"/>
  <c r="E24" i="8"/>
  <c r="R354" i="7"/>
  <c r="R353" s="1"/>
  <c r="E41" i="8"/>
  <c r="R229" i="7"/>
  <c r="R228" s="1"/>
  <c r="R227" s="1"/>
  <c r="E87" i="8"/>
  <c r="E86" s="1"/>
  <c r="E65" s="1"/>
  <c r="R248" i="7"/>
  <c r="R247" s="1"/>
  <c r="E159" i="8"/>
  <c r="R121" i="7"/>
  <c r="R89"/>
  <c r="E130" i="8"/>
  <c r="E129" s="1"/>
  <c r="R273" i="7"/>
  <c r="R272" s="1"/>
  <c r="R267" s="1"/>
  <c r="E38" i="8"/>
  <c r="E61"/>
  <c r="E60" s="1"/>
  <c r="E29"/>
  <c r="E28" s="1"/>
  <c r="N267" i="7"/>
  <c r="R142"/>
  <c r="E153" i="8"/>
  <c r="P242" i="7"/>
  <c r="P241" s="1"/>
  <c r="P232" s="1"/>
  <c r="N241"/>
  <c r="N232" s="1"/>
  <c r="H27"/>
  <c r="H26" s="1"/>
  <c r="H25" s="1"/>
  <c r="J28"/>
  <c r="E192" i="8"/>
  <c r="E191" s="1"/>
  <c r="J382" i="7"/>
  <c r="L382" s="1"/>
  <c r="N382" s="1"/>
  <c r="R382" s="1"/>
  <c r="H290"/>
  <c r="H289" s="1"/>
  <c r="H288" s="1"/>
  <c r="H273"/>
  <c r="H272" s="1"/>
  <c r="E164" i="8"/>
  <c r="H260" i="7"/>
  <c r="H98"/>
  <c r="H96" s="1"/>
  <c r="E158" i="8"/>
  <c r="H200" i="7"/>
  <c r="H199" s="1"/>
  <c r="E150" i="8"/>
  <c r="E149" s="1"/>
  <c r="H92" i="7"/>
  <c r="E181" i="8"/>
  <c r="E175" s="1"/>
  <c r="H89" i="7"/>
  <c r="H321"/>
  <c r="E186" i="8"/>
  <c r="E185" s="1"/>
  <c r="E184" s="1"/>
  <c r="H152" i="7"/>
  <c r="H151" s="1"/>
  <c r="H150" s="1"/>
  <c r="E126" i="8"/>
  <c r="H368" i="7"/>
  <c r="H365" s="1"/>
  <c r="H364" s="1"/>
  <c r="H363" s="1"/>
  <c r="H396"/>
  <c r="H395" s="1"/>
  <c r="E118" i="8"/>
  <c r="E117" s="1"/>
  <c r="H163" i="7"/>
  <c r="E114" i="8"/>
  <c r="H81" i="7"/>
  <c r="H80" s="1"/>
  <c r="E112" i="8"/>
  <c r="H387" i="7"/>
  <c r="E109" i="8"/>
  <c r="E108" s="1"/>
  <c r="H160" i="7"/>
  <c r="H159" s="1"/>
  <c r="H158" s="1"/>
  <c r="E100" i="8"/>
  <c r="H121" i="7"/>
  <c r="H74"/>
  <c r="H73" s="1"/>
  <c r="H229"/>
  <c r="H228" s="1"/>
  <c r="H227" s="1"/>
  <c r="H55"/>
  <c r="E58" i="8"/>
  <c r="H52" i="7"/>
  <c r="E50" i="8"/>
  <c r="E49" s="1"/>
  <c r="H37" i="7"/>
  <c r="H47"/>
  <c r="H118"/>
  <c r="H117" s="1"/>
  <c r="E44" i="8"/>
  <c r="H196" i="7"/>
  <c r="H195" s="1"/>
  <c r="H194" s="1"/>
  <c r="H268"/>
  <c r="H112"/>
  <c r="H111" s="1"/>
  <c r="H110" s="1"/>
  <c r="E22" i="8"/>
  <c r="H103" i="7"/>
  <c r="H102" s="1"/>
  <c r="H169"/>
  <c r="H63"/>
  <c r="H206"/>
  <c r="H205" s="1"/>
  <c r="H204" s="1"/>
  <c r="H242"/>
  <c r="H241" s="1"/>
  <c r="E53" i="8"/>
  <c r="H353" i="7"/>
  <c r="H409"/>
  <c r="H408" s="1"/>
  <c r="H415"/>
  <c r="H180"/>
  <c r="H381"/>
  <c r="H378" s="1"/>
  <c r="H377" s="1"/>
  <c r="H438"/>
  <c r="H434" s="1"/>
  <c r="E34" i="8" l="1"/>
  <c r="R381" i="7"/>
  <c r="R378" s="1"/>
  <c r="R377" s="1"/>
  <c r="R373" s="1"/>
  <c r="E97" i="8"/>
  <c r="E96" s="1"/>
  <c r="E93" s="1"/>
  <c r="R241" i="7"/>
  <c r="R232" s="1"/>
  <c r="E125" i="8"/>
  <c r="E152"/>
  <c r="E144" s="1"/>
  <c r="N381" i="7"/>
  <c r="N378" s="1"/>
  <c r="N377" s="1"/>
  <c r="N373" s="1"/>
  <c r="L381"/>
  <c r="L378" s="1"/>
  <c r="L377" s="1"/>
  <c r="L373" s="1"/>
  <c r="J27"/>
  <c r="J26" s="1"/>
  <c r="J25" s="1"/>
  <c r="J24" s="1"/>
  <c r="J23" s="1"/>
  <c r="L28"/>
  <c r="E111" i="8"/>
  <c r="H62" i="7"/>
  <c r="J381"/>
  <c r="J378" s="1"/>
  <c r="J377" s="1"/>
  <c r="E174" i="8"/>
  <c r="H267" i="7"/>
  <c r="H232"/>
  <c r="H95"/>
  <c r="E52" i="8"/>
  <c r="E124"/>
  <c r="H373" i="7"/>
  <c r="H36"/>
  <c r="H24" s="1"/>
  <c r="H405"/>
  <c r="H401" s="1"/>
  <c r="E89" i="8" l="1"/>
  <c r="L27" i="7"/>
  <c r="L26" s="1"/>
  <c r="L25" s="1"/>
  <c r="L24" s="1"/>
  <c r="L23" s="1"/>
  <c r="L461" s="1"/>
  <c r="N28"/>
  <c r="J373"/>
  <c r="J461" s="1"/>
  <c r="H23"/>
  <c r="H461" s="1"/>
  <c r="N27" l="1"/>
  <c r="N26" s="1"/>
  <c r="N25" s="1"/>
  <c r="N24" s="1"/>
  <c r="N23" s="1"/>
  <c r="N461" s="1"/>
  <c r="R28"/>
  <c r="R27" s="1"/>
  <c r="K462"/>
  <c r="R26" l="1"/>
  <c r="R25" s="1"/>
  <c r="R24" s="1"/>
  <c r="R23" s="1"/>
  <c r="R461" s="1"/>
  <c r="C38" i="21" s="1"/>
  <c r="C37" s="1"/>
  <c r="C34" s="1"/>
  <c r="C39" s="1"/>
  <c r="E26" i="8"/>
  <c r="E25" s="1"/>
  <c r="E19" s="1"/>
  <c r="E199" s="1"/>
</calcChain>
</file>

<file path=xl/comments1.xml><?xml version="1.0" encoding="utf-8"?>
<comments xmlns="http://schemas.openxmlformats.org/spreadsheetml/2006/main">
  <authors>
    <author>Автор</author>
  </authors>
  <commentList>
    <comment ref="I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содержание начальника УЖКХ + налог на имущество 1100тыс. Руб., 300тыс.руб. на спорт, 1149,3тыс. рубл. РФФПП
</t>
        </r>
      </text>
    </comment>
    <comment ref="Q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отозваны полномочия и денежные средства
</t>
        </r>
      </text>
    </comment>
    <comment ref="I23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 счет Администрации 
</t>
        </r>
      </text>
    </comment>
    <comment ref="Q30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изм. в соотв. с решением городского Совета депутатов 
№20 от 19.04.2011
</t>
        </r>
      </text>
    </comment>
    <comment ref="I38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информатиз. Школы
</t>
        </r>
      </text>
    </comment>
    <comment ref="M38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-427, 0 физическая охрана
+268,6 на ком.услуги повышение
</t>
        </r>
      </text>
    </comment>
    <comment ref="M41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физическая охрана
</t>
        </r>
      </text>
    </comment>
  </commentList>
</comments>
</file>

<file path=xl/sharedStrings.xml><?xml version="1.0" encoding="utf-8"?>
<sst xmlns="http://schemas.openxmlformats.org/spreadsheetml/2006/main" count="2967" uniqueCount="766">
  <si>
    <t xml:space="preserve">к решению районного Совета </t>
  </si>
  <si>
    <t>(тыс.руб.)</t>
  </si>
  <si>
    <t>Сумма</t>
  </si>
  <si>
    <t>Приложение № 2</t>
  </si>
  <si>
    <t>Осуществление первичного воинского учета на территориях, где отсутствуют военные комиссариаты</t>
  </si>
  <si>
    <t>МО "Поселок Приморье"</t>
  </si>
  <si>
    <t>Наименование</t>
  </si>
  <si>
    <t>356</t>
  </si>
  <si>
    <t>377</t>
  </si>
  <si>
    <t>357</t>
  </si>
  <si>
    <t>367</t>
  </si>
  <si>
    <t>365</t>
  </si>
  <si>
    <t>366</t>
  </si>
  <si>
    <t>360</t>
  </si>
  <si>
    <t>361</t>
  </si>
  <si>
    <t>362</t>
  </si>
  <si>
    <t>363</t>
  </si>
  <si>
    <t>378</t>
  </si>
  <si>
    <t>379</t>
  </si>
  <si>
    <t>358</t>
  </si>
  <si>
    <t>376</t>
  </si>
  <si>
    <t>370</t>
  </si>
  <si>
    <t>188</t>
  </si>
  <si>
    <t>Отдел внутренних дел Светлогорского городского округа</t>
  </si>
  <si>
    <t>Мин</t>
  </si>
  <si>
    <t>Рз</t>
  </si>
  <si>
    <t>Пр</t>
  </si>
  <si>
    <t>ЦСР</t>
  </si>
  <si>
    <t>ВР</t>
  </si>
  <si>
    <t>Администрация Светлогорского района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</si>
  <si>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</si>
  <si>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</si>
  <si>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</si>
  <si>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</si>
  <si>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</si>
  <si>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000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</si>
  <si>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</si>
  <si>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</si>
  <si>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</si>
  <si>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</si>
  <si>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</si>
  <si>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</si>
  <si>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Центральный аппарат</t>
  </si>
  <si>
    <t>0020400</t>
  </si>
  <si>
    <t>Депутаты представительного органа муниципального образования</t>
  </si>
  <si>
    <t>04</t>
  </si>
  <si>
    <t>Выполнение функций органами местного самоуправления (КДН)</t>
  </si>
  <si>
    <t>0020402</t>
  </si>
  <si>
    <t>Выполнение функций органами местного самоуправления (специалист по опеке)</t>
  </si>
  <si>
    <t>0020412</t>
  </si>
  <si>
    <t>Резервные фонды</t>
  </si>
  <si>
    <t>12</t>
  </si>
  <si>
    <t>Резервные фонды местных администраций</t>
  </si>
  <si>
    <t>070 05 00</t>
  </si>
  <si>
    <t>Прочие расходы</t>
  </si>
  <si>
    <t>013</t>
  </si>
  <si>
    <t>Другие общегосударственные вопросы</t>
  </si>
  <si>
    <t>14</t>
  </si>
  <si>
    <t>Руководство и управление в сфере установленных функций</t>
  </si>
  <si>
    <t>0010000</t>
  </si>
  <si>
    <t xml:space="preserve">Государственная регистрация актов гражданского состояния </t>
  </si>
  <si>
    <t>001 38 00</t>
  </si>
  <si>
    <t>001 38 01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</si>
  <si>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</si>
  <si>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</si>
  <si>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</si>
  <si>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</si>
  <si>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</si>
  <si>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</si>
  <si>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Целевые программы муниципальных образований</t>
  </si>
  <si>
    <t>795 00 00</t>
  </si>
  <si>
    <t xml:space="preserve">01 </t>
  </si>
  <si>
    <t>Мобилизационная  и вневойсковая подготовка</t>
  </si>
  <si>
    <t>001 36 01</t>
  </si>
  <si>
    <t>НАЦИОНАЛЬНАЯ ЭКОНОМИКА</t>
  </si>
  <si>
    <t>08</t>
  </si>
  <si>
    <t>Субсидии юридическим лицам</t>
  </si>
  <si>
    <t>006</t>
  </si>
  <si>
    <t xml:space="preserve">08 </t>
  </si>
  <si>
    <t>ЖИЛИЩНО-КОММУНАЛЬНОЕ ХОЗЯЙСТВО</t>
  </si>
  <si>
    <t>05</t>
  </si>
  <si>
    <t>Жилищное хозяйство</t>
  </si>
  <si>
    <t>Региональные целевые программы</t>
  </si>
  <si>
    <t>Целевая программа Калининградской области "Дети-сироты" на 2007-2011гг строительство и ремонт жилья детям-сиротам</t>
  </si>
  <si>
    <t>003</t>
  </si>
  <si>
    <t xml:space="preserve">05 </t>
  </si>
  <si>
    <t>Бюджетные инвестиции</t>
  </si>
  <si>
    <t>Коммунальное хозяйство</t>
  </si>
  <si>
    <t>100 45 01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</si>
  <si>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</si>
  <si>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</si>
  <si>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</si>
  <si>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</si>
  <si>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002 00 00</t>
  </si>
  <si>
    <t>Обеспечение деятельности подведомственных учреждений</t>
  </si>
  <si>
    <t>002 99 00</t>
  </si>
  <si>
    <t>002 99 01</t>
  </si>
  <si>
    <t>001</t>
  </si>
  <si>
    <t>ОБРАЗОВАНИЕ</t>
  </si>
  <si>
    <t>07</t>
  </si>
  <si>
    <t>Дошкольное образование</t>
  </si>
  <si>
    <t xml:space="preserve">07 </t>
  </si>
  <si>
    <t>420 99 00</t>
  </si>
  <si>
    <t>Выполнение функций бюджетными учреждениями</t>
  </si>
  <si>
    <t>Молодежная политика и оздоровление детей</t>
  </si>
  <si>
    <t>Проведение мероприятий для детей и молодежи</t>
  </si>
  <si>
    <t>431 01 00</t>
  </si>
  <si>
    <t>муниципальный район</t>
  </si>
  <si>
    <t>Другие вопросы в области образования</t>
  </si>
  <si>
    <t>09</t>
  </si>
  <si>
    <t>436 09 00</t>
  </si>
  <si>
    <t xml:space="preserve">КУЛЬТУРА </t>
  </si>
  <si>
    <t>Государственная поддержка в сфере культуры, кинематографии и средств массовой информаци</t>
  </si>
  <si>
    <t>450 85 00</t>
  </si>
  <si>
    <t xml:space="preserve">ФИЗИЧЕСКАЯ КУЛЬТУРА И СПОРТ </t>
  </si>
  <si>
    <t xml:space="preserve">Мероприятия в области здравоохранения, спорта и физической культуры, туризма </t>
  </si>
  <si>
    <t>512 97 00</t>
  </si>
  <si>
    <t>522 00 00</t>
  </si>
  <si>
    <t>СОЦИАЛЬНАЯ ПОЛИТИКА</t>
  </si>
  <si>
    <t>10</t>
  </si>
  <si>
    <t>Социальное обеспечение населения</t>
  </si>
  <si>
    <t>Социальные выплаты</t>
  </si>
  <si>
    <t xml:space="preserve">10 </t>
  </si>
  <si>
    <t>505 86 00</t>
  </si>
  <si>
    <t>005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</si>
  <si>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</si>
  <si>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</si>
  <si>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</si>
  <si>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</si>
  <si>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Прочие выплаты</t>
  </si>
  <si>
    <t>Охрана семьи и детства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</si>
  <si>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</si>
  <si>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</si>
  <si>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Оплата труда приемного родителя</t>
  </si>
  <si>
    <t>520 13 12</t>
  </si>
  <si>
    <t>Выплаты приемной семье на содержание подопечных детей</t>
  </si>
  <si>
    <t>520 13 11</t>
  </si>
  <si>
    <t>Выплаты семьям опекунов на содержание подопечных детей</t>
  </si>
  <si>
    <t>520 13 20</t>
  </si>
  <si>
    <t>Другие вопросы в области здравоохранения, физической культуры и спорта</t>
  </si>
  <si>
    <t>МУ "Архив Светлогорского района"</t>
  </si>
  <si>
    <t>440 99 00</t>
  </si>
  <si>
    <t>МДОУ детский сад "Березка"</t>
  </si>
  <si>
    <t>Детские дошкольные учреждения</t>
  </si>
  <si>
    <t>420 00 00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</si>
  <si>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</si>
  <si>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</si>
  <si>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</si>
  <si>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Выполнение функций государственными органами</t>
  </si>
  <si>
    <t>012</t>
  </si>
  <si>
    <t>Реализация государственной политики занятости населения</t>
  </si>
  <si>
    <t>510 03 00</t>
  </si>
  <si>
    <t>068</t>
  </si>
  <si>
    <t>Иные безвозмездные и безвозвратные перечисления</t>
  </si>
  <si>
    <t>522 12 00</t>
  </si>
  <si>
    <t>МДОУ детский сад "Одуванчик"</t>
  </si>
  <si>
    <t>МДОУ "Центр развития ребенка детский сад "Родничок"</t>
  </si>
  <si>
    <t>Общее образование</t>
  </si>
  <si>
    <t>Поощрение лучших учителей</t>
  </si>
  <si>
    <t>520 11 00</t>
  </si>
  <si>
    <t>МДООУ Детский сад "Теремок"</t>
  </si>
  <si>
    <t>Учреждения по внешкольной работе с детьми</t>
  </si>
  <si>
    <t>423 00 00</t>
  </si>
  <si>
    <t>423 99 00</t>
  </si>
  <si>
    <t xml:space="preserve">Мероприятия по проведению оздоровительной кампании детей </t>
  </si>
  <si>
    <t>432 00 00</t>
  </si>
  <si>
    <t xml:space="preserve">Оздоровление детей </t>
  </si>
  <si>
    <t>432 02 00</t>
  </si>
  <si>
    <t>МУ "Дом культуры п. Приморье"</t>
  </si>
  <si>
    <t>372</t>
  </si>
  <si>
    <t xml:space="preserve">Культура </t>
  </si>
  <si>
    <t>Дворцы и дома культуры, другие учреждения культуры и средств массовой информации</t>
  </si>
  <si>
    <t>440 00 00</t>
  </si>
  <si>
    <t>Музеи и постоянные выставки</t>
  </si>
  <si>
    <t>441 00 00</t>
  </si>
  <si>
    <t>441 99 00</t>
  </si>
  <si>
    <t>МОУДОД "Детская школа искусств им. Гречанинова г. Светлогорск"</t>
  </si>
  <si>
    <t>МОУДОД "Детско-юношеская спортивная школа "</t>
  </si>
  <si>
    <t>МОУДОД "Детско-юношеский центр"</t>
  </si>
  <si>
    <t>МУ "Информационно-туристический центр Светлогорского района"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</si>
  <si>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</si>
  <si>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</si>
  <si>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</si>
  <si>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</si>
  <si>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Выполнение функций бюджетными учреждениями за счет средств областного бюджета</t>
  </si>
  <si>
    <t>Органы внутренних дел</t>
  </si>
  <si>
    <t>Воинские формирования (органы, подразделения)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</si>
  <si>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</si>
  <si>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</si>
  <si>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202 01 01</t>
  </si>
  <si>
    <t xml:space="preserve">Функционирование органов в сфере национальной безопасности, правоохранительной деятельности и обороны </t>
  </si>
  <si>
    <t>014</t>
  </si>
  <si>
    <t xml:space="preserve">Военный персонал </t>
  </si>
  <si>
    <t>202 58 00</t>
  </si>
  <si>
    <t>Функционирование органов в сфере национальной безопасности и правоохранительной деятельности</t>
  </si>
  <si>
    <t>202 67 00</t>
  </si>
  <si>
    <t>Пособия и компенсации военнослужащим, приравненным к ним лицам, а также уволенным из их числа</t>
  </si>
  <si>
    <t>202 76 00</t>
  </si>
  <si>
    <t>Скорая медицинская помощь</t>
  </si>
  <si>
    <t>520 00 00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</si>
  <si>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</si>
  <si>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</si>
  <si>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МУ "Управление жилищно-коммунального хозяйства"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</si>
  <si>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</si>
  <si>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</si>
  <si>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</si>
  <si>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 xml:space="preserve">Поддержка коммунального хозяйства </t>
  </si>
  <si>
    <t>351 00 00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</si>
  <si>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</si>
  <si>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06</t>
  </si>
  <si>
    <t>Организация и содержание мест захоронения</t>
  </si>
  <si>
    <t>600 04 00</t>
  </si>
  <si>
    <t>Выполнение функций бюджетными учреждениями УЖКХ</t>
  </si>
  <si>
    <t>010</t>
  </si>
  <si>
    <t>Оздоровление детей за счет средств местного бюджета</t>
  </si>
  <si>
    <t>Оздоровление детей за счет средств федерального бюджета</t>
  </si>
  <si>
    <t>432 02 01</t>
  </si>
  <si>
    <t>Оздоровление детей за счет средств областного бюджета</t>
  </si>
  <si>
    <t>432 02 02</t>
  </si>
  <si>
    <t>Пенсионное обеспечение</t>
  </si>
  <si>
    <t>Доплаты к пенсиям, дополнительное пенсионное обеспечение</t>
  </si>
  <si>
    <t>491 01 00</t>
  </si>
  <si>
    <t>Социальная помощь</t>
  </si>
  <si>
    <t>505 00 00</t>
  </si>
  <si>
    <t>Оплата жилищно-коммунальных услуг отдельным категориям граждан</t>
  </si>
  <si>
    <t>505 46 01</t>
  </si>
  <si>
    <t>Предоставление гражданам субсидий на оплату жилого помещения и коммунальных услуг</t>
  </si>
  <si>
    <t>505 48 02</t>
  </si>
  <si>
    <t>Оказание других видов социальной помощи</t>
  </si>
  <si>
    <t>510 00 00</t>
  </si>
  <si>
    <t>Программа "Дополнительные меры, направленные на снижение напряженности на рынке труда Калининградской области в 2010 году" за счет средств местного бюджета</t>
  </si>
  <si>
    <t>522 32 12</t>
  </si>
  <si>
    <t>Программа "Обеспечение жильем молодых семей" за счет средств местного бюджета</t>
  </si>
  <si>
    <t>Муниципальная целевая программа "Предоставление государственной поддержки молодым семьям для приобретения жилья на 2006-2010 гг." за счет средств местного бюджета</t>
  </si>
  <si>
    <t>Другие вопросы в области социальной политики</t>
  </si>
  <si>
    <t>002 04 00</t>
  </si>
  <si>
    <t>Осуществление деятельности по опеке совершеннолетними гражданами</t>
  </si>
  <si>
    <t>Субвенция на осуществление деятельности по опеке и попечительству в отношении совершеннолетних</t>
  </si>
  <si>
    <t>002 04 12</t>
  </si>
  <si>
    <t>Социальная поддержка в части управления за счет средств областного бюджета</t>
  </si>
  <si>
    <t xml:space="preserve">002 04 22 </t>
  </si>
  <si>
    <t>Обеспечение субсидий на оплату ЖКУ за счет средств областного бюджета</t>
  </si>
  <si>
    <t>002 04 42</t>
  </si>
  <si>
    <t>Физкультурно-оздоровительная работа и спортивные мероприятия</t>
  </si>
  <si>
    <t>512 00 00</t>
  </si>
  <si>
    <t>Обслуживание государственного и муниципального долга</t>
  </si>
  <si>
    <t>11</t>
  </si>
  <si>
    <t>065 00 00</t>
  </si>
  <si>
    <t>Процентные платежи по муниципальному долгу</t>
  </si>
  <si>
    <t>065 03 00</t>
  </si>
  <si>
    <t>351 02 00</t>
  </si>
  <si>
    <t>Субсидии юридическим лицам (за счет переданных полномочий гп. Поселок Донское)</t>
  </si>
  <si>
    <t xml:space="preserve"> МО "Город Светлогорск"</t>
  </si>
  <si>
    <t>522  00 00</t>
  </si>
  <si>
    <t>Программа "Развитие образования на 2007-2011гг" (поощрение интер.школе)</t>
  </si>
  <si>
    <t>522 01 00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</si>
  <si>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</si>
  <si>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</si>
  <si>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</si>
  <si>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</si>
  <si>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>520 79 09</t>
  </si>
  <si>
    <t>МЕЖБЮДЖЕТНЫЕ ТРАНСФЕРТЫ</t>
  </si>
  <si>
    <t xml:space="preserve">Выравнивание бюджетной обеспеченности поселений из районного фонда финансовой поддержки </t>
  </si>
  <si>
    <t xml:space="preserve">516 01 30 </t>
  </si>
  <si>
    <t>Фонд финансовой поддержки</t>
  </si>
  <si>
    <t>008</t>
  </si>
  <si>
    <t>521 06 00</t>
  </si>
  <si>
    <t>МУ "Учетно-финансовый центр Светлогорского района"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</si>
  <si>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</si>
  <si>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520 10 00 </t>
  </si>
  <si>
    <t>520 10 80</t>
  </si>
  <si>
    <t>Социальные выплаты за счет федерального бюджета</t>
  </si>
  <si>
    <t>520 10 01</t>
  </si>
  <si>
    <t>Социальные выплаты за счет областного бюджета</t>
  </si>
  <si>
    <t>520 10 02</t>
  </si>
  <si>
    <t>МУК "Светлогорская централизованная библиотечная система"</t>
  </si>
  <si>
    <t>371</t>
  </si>
  <si>
    <t>Библиотеки</t>
  </si>
  <si>
    <t>442 00 00</t>
  </si>
  <si>
    <t>442 99 00</t>
  </si>
  <si>
    <t>МОУ "Средняя общеобразовательная школа № 1 г. Светлогорска"</t>
  </si>
  <si>
    <t>Школы-детские сады, школы начальные, неполные средние и средние</t>
  </si>
  <si>
    <t>421 00 00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</si>
  <si>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</si>
  <si>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</si>
  <si>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</si>
  <si>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Обеспечение деятельности подведомственных учреждений за счет средств областного бюджета ( питание школьников из малообеспеченных семей)</t>
  </si>
  <si>
    <t xml:space="preserve">421 99 22 </t>
  </si>
  <si>
    <t>Ежемесячное денежное вознаграждение за классное руководство за счет средств федерального бюджета</t>
  </si>
  <si>
    <t>520 09 00</t>
  </si>
  <si>
    <t>520 79 93</t>
  </si>
  <si>
    <t>Учебные заведения и курсы по переподготовке кадров</t>
  </si>
  <si>
    <t>429 00 00</t>
  </si>
  <si>
    <t>432  00 00</t>
  </si>
  <si>
    <t xml:space="preserve">Учреждения, обеспечивающие предоставление услуг в сфере образования </t>
  </si>
  <si>
    <t>435 00 00</t>
  </si>
  <si>
    <t>435 99 00</t>
  </si>
  <si>
    <t>МОУ "Средняя общеобразовательная школа п. Донское"</t>
  </si>
  <si>
    <t xml:space="preserve">Фонд стимулирования качества образования </t>
  </si>
  <si>
    <t>520 79 11</t>
  </si>
  <si>
    <t>Выполнение функций бюджетными учреждениями (мониторинг здоровья школьников)</t>
  </si>
  <si>
    <t>МОУ "Средняя общеобразовательная школа  п. Приморье Светлогорского района"</t>
  </si>
  <si>
    <t>ВСЕГО</t>
  </si>
  <si>
    <t>382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</si>
  <si>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</si>
  <si>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</si>
  <si>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</si>
  <si>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</si>
  <si>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</si>
  <si>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</si>
  <si>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</si>
  <si>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</si>
  <si>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</si>
  <si>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</si>
  <si>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</si>
  <si>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</si>
  <si>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</si>
  <si>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</si>
  <si>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</si>
  <si>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</si>
  <si>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</si>
  <si>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Функционирование органов в сфере национальной безопасности, правоохранительной деятельности и обороны</t>
  </si>
  <si>
    <t>Целевая программа  "Дети-сироты" на 2007-2011 гг.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</si>
  <si>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</si>
  <si>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</si>
  <si>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</si>
  <si>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</si>
  <si>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</si>
  <si>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</si>
  <si>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</si>
  <si>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КУЛЬТУРА, КИНЕМАТОГРАФИЯ, СРЕДСТВА МАССОВОЙ ИНФОРМАЦИИ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</si>
  <si>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</si>
  <si>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</si>
  <si>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</si>
  <si>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</si>
  <si>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</si>
  <si>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Доплаты к пенсиям государственных служащих субъектов Российской Федерации и муниципальных служащих</t>
  </si>
  <si>
    <t>514  00 00</t>
  </si>
  <si>
    <t>Целевая программа Калининградской области  "Дополнительные меры, направленные на снижение напряженности на рынке труда Калининградской области в 2010 году"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</si>
  <si>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</si>
  <si>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</si>
  <si>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</si>
  <si>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</si>
  <si>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</si>
  <si>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</si>
  <si>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</si>
  <si>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</si>
  <si>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</si>
  <si>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</si>
  <si>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092 03 11</t>
  </si>
  <si>
    <t>Программа "Развитие информационных систем обеспечения градостроительной деятельности на 2009-2010гг."</t>
  </si>
  <si>
    <t>795 00 31</t>
  </si>
  <si>
    <t>302 00 00</t>
  </si>
  <si>
    <t>Другие вопросы в области национальной экономики</t>
  </si>
  <si>
    <t>795 04 01</t>
  </si>
  <si>
    <t>Капитальный ремонт государственного жилищного фонда субъектов Российской Федерации  и муниципального жилищного фонда</t>
  </si>
  <si>
    <t>795 00 41</t>
  </si>
  <si>
    <t>Федеральная целевая программа развития Калининградской области на период до 2014 года, Упорядочение системы водоснабжения и работы ВНС 3-го подъема со станцией обезжелезивания г. Светлогорска, за счет средств федерального бюджета</t>
  </si>
  <si>
    <t>522 11 44</t>
  </si>
  <si>
    <t>Озеленение</t>
  </si>
  <si>
    <t>600 03 00</t>
  </si>
  <si>
    <t>795 09 02</t>
  </si>
  <si>
    <t>МУ "Районный Совет депутатов Светлогорского района"</t>
  </si>
  <si>
    <t>002 12 00</t>
  </si>
  <si>
    <t>795 00 11</t>
  </si>
  <si>
    <t>795 00 12</t>
  </si>
  <si>
    <t>440 99 01</t>
  </si>
  <si>
    <t>МУ "Комплексный центр социального обслуживания населения в Светлогорском районе"</t>
  </si>
  <si>
    <t>795 00 13</t>
  </si>
  <si>
    <t>Исполнение судебных решений по искам</t>
  </si>
  <si>
    <t>505 34 02</t>
  </si>
  <si>
    <t>795 00 21</t>
  </si>
  <si>
    <t>795 00 22</t>
  </si>
  <si>
    <t>Субсидии на поддержку муниципальных газет за счет средств областного бюджета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</si>
  <si>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</si>
  <si>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>Осуществление полномочий по подготовке проведения статистических переписей</t>
  </si>
  <si>
    <t>001 43 00</t>
  </si>
  <si>
    <t>Фонд компенсаций</t>
  </si>
  <si>
    <t>009</t>
  </si>
  <si>
    <t xml:space="preserve">Целевые программы муниципальных образований  "Развитие информационных систем обеспечения градостроительной деятельности на 2009 - 2011 гг" </t>
  </si>
  <si>
    <t>Топливно-энергетический комплекс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</si>
  <si>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</si>
  <si>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795 40 01</t>
  </si>
  <si>
    <t>522 16 00</t>
  </si>
  <si>
    <t>МУ "Отдел здравоохранения и социальной защиты населения"</t>
  </si>
  <si>
    <t>Обеспечение жильем отдельных категорий граждан, установленных Федеральными законами от 12 января 1995 года N 5-ФЗ "О ветеранах" и от 24 ноября 1995 года N 181-ФЗ "О социальной защите инвалидов в Российской Федерации"</t>
  </si>
  <si>
    <t>МУ "Отдел по бюджету и финансам Светлогорского района"</t>
  </si>
  <si>
    <t>Целевые программы муниципальных образований  Система видеонаблюдения "Безопасный город"</t>
  </si>
  <si>
    <t xml:space="preserve">Целевые программы муниципальных образований </t>
  </si>
  <si>
    <t>Целевые программы муниципальных образований ФЦП " Реконструкция ливневой канализации с очисткой стоков к реке Светлогорка"</t>
  </si>
  <si>
    <t>795 50 01</t>
  </si>
  <si>
    <t>Целевые программы муниципальных образований ФЦП "Строительство берегоукрепительных сооружений озера Тихое и реки Светлогорка "</t>
  </si>
  <si>
    <t>Целевые программы муниципальных образований ОИП "Реконструкция детской школы искусств"</t>
  </si>
  <si>
    <t>795 70 01</t>
  </si>
  <si>
    <t>Целевые программы муниципальных образований "Программа приграничного сотрудничества Литва-Польша-РФ 2007-2013"</t>
  </si>
  <si>
    <t>795 00 14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</si>
  <si>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</si>
  <si>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</si>
  <si>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</si>
  <si>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002 08 00</t>
  </si>
  <si>
    <t>Распределение  бюджетных ассигнований на 2011 год  по разделам, подразделам и целевым статьям  классификации расходов  бюджета  муниципального образования «Светлогорский район»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</si>
  <si>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</si>
  <si>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</si>
  <si>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</si>
  <si>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</si>
  <si>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</si>
  <si>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520 10 00</t>
  </si>
  <si>
    <t>Муниципальное  учреждение здравоохранения  "Светлогорская районная поликлиника"</t>
  </si>
  <si>
    <t>Выполнение функций единой диспетчерской службы за счет средств переданных г.п. "Поселок Приморье"</t>
  </si>
  <si>
    <t>Выполнение функций единой диспетчерской службы за счет средств районного бюджета</t>
  </si>
  <si>
    <t>Выполнение функций единой диспетчерской службы за счет средств переданных г.п. "Поселок Донское"</t>
  </si>
  <si>
    <t>364</t>
  </si>
  <si>
    <t>Дотации на обеспечение мер по дополнительной поддержке местных бюджетов</t>
  </si>
  <si>
    <t>517 05 00</t>
  </si>
  <si>
    <t>007</t>
  </si>
  <si>
    <t>Прочие дотации</t>
  </si>
  <si>
    <t>795 05 11</t>
  </si>
  <si>
    <t xml:space="preserve">Целевая программа Калининградской области " Повышение безопасности дорожного движения в 2008-2012 годах" софинансирование </t>
  </si>
  <si>
    <t>517 00 00</t>
  </si>
  <si>
    <t xml:space="preserve">Программа Калининградской области "Повышение безопасности дорожного движения" 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</si>
  <si>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</si>
  <si>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</si>
  <si>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</si>
  <si>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</si>
  <si>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</si>
  <si>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</si>
  <si>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</si>
  <si>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</si>
  <si>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</si>
  <si>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</si>
  <si>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</si>
  <si>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</si>
  <si>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Муниципальная целевая программа "Неотложные меры противодействия эпидемии заболевания, вызываемого вирусом иммунодефицита человека на 2010-2011 годы"</t>
  </si>
  <si>
    <t>Физическая культура</t>
  </si>
  <si>
    <t xml:space="preserve">Другие вопросы в области здравоохранения, </t>
  </si>
  <si>
    <t xml:space="preserve">Обслуживание внутреннего государственного и муниципального долга </t>
  </si>
  <si>
    <t>Периодическая печпть и издательства</t>
  </si>
  <si>
    <t xml:space="preserve">ЗДРАВООХРАНЕНИЕ </t>
  </si>
  <si>
    <t xml:space="preserve">Другие вопросы в области здравоохранения </t>
  </si>
  <si>
    <t>Другие вопросы в области здравоохранения</t>
  </si>
  <si>
    <t>Мероприятия в области  физической культуры и спорта</t>
  </si>
  <si>
    <t>Ведомственная структура расходов бюджета</t>
  </si>
  <si>
    <t xml:space="preserve"> муниципального образования «Светлогорский район» на 2011 год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</si>
  <si>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</si>
  <si>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</si>
  <si>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Реализация государственной политики в области приватизации и управления государ-ственной и муниципальной собственностью</t>
  </si>
  <si>
    <t xml:space="preserve">Целевые программы муниципальных образо-ваний "Энергосбережение и повышение энер-гетической эффективности на 2010-2020гг" </t>
  </si>
  <si>
    <t>Муниципальная целевая программа "Обеспечение жильем молодых семей в муниципальном образо-вании Светлогорский район на 2009-2010 годы"</t>
  </si>
  <si>
    <t>Выполнение функций единой диспетчерской службы за счет средств переданных г.п. "Город Светлогорск"</t>
  </si>
  <si>
    <t>Выполнение функций  за счет средств переданных г.п. "Город Светлогорск"</t>
  </si>
  <si>
    <t>Мероприятия в области коммунального хозяйства _софинансирование расходов на капитальный ремонт дождевого коллектора по ул. Новая</t>
  </si>
  <si>
    <t>351 05 00</t>
  </si>
  <si>
    <t>795 05 02</t>
  </si>
  <si>
    <t>Областная инвестиционная программа, Строительство Физкультурно-оздоровительного комплекса в г. Светлогорске</t>
  </si>
  <si>
    <t>795 50 02</t>
  </si>
  <si>
    <t>Прочие выплаты подвоз школьников п. Приморье</t>
  </si>
  <si>
    <t xml:space="preserve">11 </t>
  </si>
  <si>
    <t>Центры спортивной подготовки</t>
  </si>
  <si>
    <t>482 00 00</t>
  </si>
  <si>
    <t>482 99 00</t>
  </si>
  <si>
    <t>019</t>
  </si>
  <si>
    <t xml:space="preserve">депутатов Светлогорского района </t>
  </si>
  <si>
    <t>(тыс. рублей)</t>
  </si>
  <si>
    <t>Код бюджетной классификации</t>
  </si>
  <si>
    <t>Виды финансовой помощи</t>
  </si>
  <si>
    <t>1. ДОТАЦИИ</t>
  </si>
  <si>
    <t>356 202 01001 05 0000 151</t>
  </si>
  <si>
    <t>Дотация на выравнивание уровня бюджетной обеспеченности муниципальных районов</t>
  </si>
  <si>
    <t xml:space="preserve">         2. СУБВЕНЦИИ</t>
  </si>
  <si>
    <t>Субвенции на обеспечение гос.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</si>
  <si>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000  202 03021 04 0000 151</t>
  </si>
  <si>
    <t>Ежемесячное денежное вознаграждение за классное руководство</t>
  </si>
  <si>
    <t>000 202 03022 04 0000 151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</si>
  <si>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</si>
  <si>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</si>
  <si>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</si>
  <si>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</si>
  <si>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</si>
  <si>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отдельных гос. полномочий в сфере социальной поддержки населения в части: руководства и управления в сфере установления функций</t>
  </si>
  <si>
    <t>Субвенции на обеспечение отдельных гос. полномочий в сфере социальной поддержки населения в части: обеспечения деятельности учреждений социального обслуживания населения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</si>
  <si>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</si>
  <si>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</si>
  <si>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356 202 03027 05 0000 151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</si>
  <si>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воспитанию</t>
  </si>
  <si>
    <t>356 202 03029 05 0000 151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</si>
  <si>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</si>
  <si>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</si>
  <si>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356 202 03999 05 0000 151</t>
  </si>
  <si>
    <t xml:space="preserve"> Целевая программа Калининградской области  "Дети-сироты" на 2007-2011 гг."                               </t>
  </si>
  <si>
    <t>356 202 03002 05 0000 151</t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</si>
  <si>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</si>
  <si>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</si>
  <si>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</si>
  <si>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</si>
  <si>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</si>
  <si>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</si>
  <si>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000 202 02024 05 0000 151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</si>
  <si>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</si>
  <si>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000 202 02068 05 0000 151</t>
  </si>
  <si>
    <t>000 202 02999 04 0000 151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</si>
  <si>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</si>
  <si>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</si>
  <si>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</si>
  <si>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</si>
  <si>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</si>
  <si>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</si>
  <si>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</si>
  <si>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</si>
  <si>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</si>
  <si>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</si>
  <si>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</si>
  <si>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</si>
  <si>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</si>
  <si>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</si>
  <si>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</si>
  <si>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 xml:space="preserve">356 202 02087 05 0000 151 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</si>
  <si>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</si>
  <si>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МО "Город Светлогорск"</t>
  </si>
  <si>
    <t>МО "Поселок Донское "</t>
  </si>
  <si>
    <t xml:space="preserve">Прочие субсидии бюджетам муниципальных районов 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</si>
  <si>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</si>
  <si>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</si>
  <si>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</si>
  <si>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356 202 04005 05 0000 151</t>
  </si>
  <si>
    <t>Межбюджетные трансферты, передаваемые бюджетам муниципальных районов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</si>
  <si>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356 202 04014 05 0000 151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</si>
  <si>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</si>
  <si>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</si>
  <si>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</si>
  <si>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</si>
  <si>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</si>
  <si>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t>356 202 03024 05 0000 151</t>
  </si>
  <si>
    <t>356 202 0324 05 0000 151</t>
  </si>
  <si>
    <t>356 202 03003 05 0000 151</t>
  </si>
  <si>
    <t>356 202 03015 05 0000 151</t>
  </si>
  <si>
    <t>изменения на 17.01.11</t>
  </si>
  <si>
    <t>изменения на 31.01.11</t>
  </si>
  <si>
    <t>корректировка</t>
  </si>
  <si>
    <t xml:space="preserve">изменения на </t>
  </si>
  <si>
    <t>Субсидия на выполнение муниципального задания</t>
  </si>
  <si>
    <t xml:space="preserve">Субсидия на содержание особо ценного имущества </t>
  </si>
  <si>
    <t>Иные субсидии</t>
  </si>
  <si>
    <t>356 202 01999 05 0000 151</t>
  </si>
  <si>
    <t>Дотация на обеспечение мер по дополнительной поддержке местных бюджетов</t>
  </si>
  <si>
    <t>Прочие межбюджетные трансферты общего характера</t>
  </si>
  <si>
    <t>Межбюджетные трансферты бюджету МО "Город Светлогорск" в соответствии с заключенными соглашениями</t>
  </si>
  <si>
    <t>Межбюджетные трансферты бюджету МО "Поселок Донское" в соответствии с заключенными соглашениями</t>
  </si>
  <si>
    <t>Межбюджетные трансферты бюджетам поселений из бюджета муниципального района в соответствии с заключенными соглашениями</t>
  </si>
  <si>
    <t>Приложение № 1</t>
  </si>
  <si>
    <t xml:space="preserve">от 31 января 2011 г. №  2 </t>
  </si>
  <si>
    <t xml:space="preserve">от 13 декабря 2010 г. №  111 </t>
  </si>
  <si>
    <t xml:space="preserve">Приложение № 2 </t>
  </si>
  <si>
    <t xml:space="preserve">Приложение № 8 </t>
  </si>
  <si>
    <t>от  31 января 2011 года № 2</t>
  </si>
  <si>
    <t>от  13 декабря 2010 года № 111</t>
  </si>
  <si>
    <t>Приложение № 3</t>
  </si>
  <si>
    <t>от 31 января 2011 года № 2</t>
  </si>
  <si>
    <t>от  13 декабря 2011 года № 111</t>
  </si>
  <si>
    <t>Приложение № 9</t>
  </si>
  <si>
    <t>Безвозмездные поступления в  бюджет муниципального образования «Светлогорский район» в 2011 году</t>
  </si>
  <si>
    <t>Межбюджетные трансферты бюджету МО "Поселок Приморье" в соответствии с заключенными соглашениями</t>
  </si>
  <si>
    <r>
      <t>от 13 декабря 2010г  № 111</t>
    </r>
    <r>
      <rPr>
        <u/>
        <sz val="12"/>
        <rFont val="Times New Roman"/>
        <family val="1"/>
        <charset val="204"/>
      </rPr>
      <t xml:space="preserve">             </t>
    </r>
  </si>
  <si>
    <t>Налоговые и неналоговые доходы бюджета муниципального образования «Светлогорский район» на 2011 год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</si>
  <si>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</si>
  <si>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</si>
  <si>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</si>
  <si>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</si>
  <si>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Налоги на прибыль, доходы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</si>
  <si>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</si>
  <si>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</si>
  <si>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</si>
  <si>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</si>
  <si>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</si>
  <si>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</si>
  <si>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</si>
  <si>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</si>
  <si>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</si>
  <si>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</si>
  <si>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</si>
  <si>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</si>
  <si>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</si>
  <si>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</si>
  <si>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</si>
  <si>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</si>
  <si>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</si>
  <si>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</si>
  <si>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</si>
  <si>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Прочие неналоговые налоги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</si>
  <si>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</si>
  <si>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</si>
  <si>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</si>
  <si>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</si>
  <si>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</si>
  <si>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</si>
  <si>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</si>
  <si>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182 1 01 02010 01 0000 110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</si>
  <si>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</si>
  <si>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182 1 01 02021 01 0000 110</t>
  </si>
  <si>
    <t>182 1 01 02022 01 0000 110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</si>
  <si>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</si>
  <si>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</si>
  <si>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182 1 01 02030 01 0000 110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</si>
  <si>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 </t>
  </si>
  <si>
    <t>182 1 01 02040 01 0000 110</t>
  </si>
  <si>
    <t xml:space="preserve">182 1 05 01012 01 0000 110 </t>
  </si>
  <si>
    <t xml:space="preserve">182 1 05 01022 01 0000 110 </t>
  </si>
  <si>
    <t xml:space="preserve">182 1 05 02020 02 0000 110 </t>
  </si>
  <si>
    <t>341 1 11 05025 05 0000 120</t>
  </si>
  <si>
    <t>000 1 11 09040 00 0000 120</t>
  </si>
  <si>
    <t xml:space="preserve"> Закон Калининградской области «О наделении органов местного самоуправления муниципальных образований Калининградской области отдельными государственными полномочиями Калининградской области по определению перечня должностных лиц, уполномоченных составлять протоколы об административных правонарушениях»</t>
  </si>
  <si>
    <t>Субвенция содержание ребенка в семье опекуна и приемной семье, а также вознаграждение, причитающееся приемному родителю за счет средств федерального бюджета</t>
  </si>
  <si>
    <t>изменения на 21.04.11</t>
  </si>
  <si>
    <t>Стимулирующие выплаты специалистам муниципальных библиотек</t>
  </si>
  <si>
    <t>000 202 02077 05 0000 151</t>
  </si>
  <si>
    <t>Строительство берегоукрепительных сооружений озера Тихое и реки Светлогорка в г. Светлогорске Калининградской области (I и II этапы)</t>
  </si>
  <si>
    <t>Реконструкция ливневой канализации с очисткой стоков к реке Светлогорка г. Светлогорск</t>
  </si>
  <si>
    <t>Реконструкция здания детской школы искусств по Калининградскому проспекту,32 в г. Светлогорске</t>
  </si>
  <si>
    <t>Фонд стимулирования качества образования в общеобразовательных учреждениях Калининградской области</t>
  </si>
  <si>
    <t>Резервный фонд Правительства Калининградской области</t>
  </si>
  <si>
    <t xml:space="preserve">Приложение № 3 </t>
  </si>
  <si>
    <t>002 04 02</t>
  </si>
  <si>
    <t>Региональная целевая программа "Дети - сироты"</t>
  </si>
  <si>
    <t>Бюджетные инвестиции- приобретение жилья детям сиротам</t>
  </si>
  <si>
    <t>485 35 00</t>
  </si>
  <si>
    <t>Субсидия на обеспечение детей 1-2 годов жизни молочными смесями</t>
  </si>
  <si>
    <t>Газификация котельной п. Донское софинансирование из районного бюджета</t>
  </si>
  <si>
    <t>Газификация амбулатории п. Приморье (средства районного бюджета)</t>
  </si>
  <si>
    <t>Строительство газопровода для перевода на природный газ котельной №5 п. Донское (средства бюджета г.п. "Поселок Донское")</t>
  </si>
  <si>
    <t>Реконструкция (перевод) на природный газ котельную № 5 п. Донское (средства бюджета г.п. "Поселок Донское"</t>
  </si>
  <si>
    <t>Областная инвестиционная программа, Упорядочение системы водоснабжения и работы ВНС 3-го подъема со станцией обезжелезивания г. Светлогорска Бюджетные инвестиции за счет средств г.п. "Город Светлогорск"</t>
  </si>
  <si>
    <t>Целевые программы</t>
  </si>
  <si>
    <t>522 56 05</t>
  </si>
  <si>
    <t>522 57 45</t>
  </si>
  <si>
    <t>Среднее профессиональное образование</t>
  </si>
  <si>
    <t>Региональные целевые программы  ОИП "Реконструкция здания  детской школы искусств по Калининградскому пр-ту 32"</t>
  </si>
  <si>
    <t>522 58 15</t>
  </si>
  <si>
    <t>Целевые программы муниципальных образований ОИП "Реконструкцияздания  детской школы искусств по Калининградскому пр-ту 32 "</t>
  </si>
  <si>
    <t>000 000 00</t>
  </si>
  <si>
    <t>444 02 01</t>
  </si>
  <si>
    <t>Средства массовой информации</t>
  </si>
  <si>
    <t>421 00 02</t>
  </si>
  <si>
    <t>Обеспечение питанием учащихся из малообеспеченных семей софинансирование из областного бюджета</t>
  </si>
  <si>
    <t>421 00 03</t>
  </si>
  <si>
    <t>442 00 01</t>
  </si>
  <si>
    <t>Фонд софинансирования</t>
  </si>
  <si>
    <t>Стимулирующие выплаты специалистам библиотек софинансирование из областного бюджета</t>
  </si>
  <si>
    <t>Софинансирование программы из районного бюджета</t>
  </si>
  <si>
    <t>Строительство дорог средства бюджета г.п. "Город Светлогорск"</t>
  </si>
  <si>
    <t>Строительство берегоукрепительных сооружений озера Тихое и реки Светлогорка " софинансирование из бюджета районного бюджета</t>
  </si>
  <si>
    <t>Строительство берегоукрепительных сооружений озера Тихое и реки Светлогорка " за счет средств бюджета г.п. "Город Светлогорск"</t>
  </si>
  <si>
    <t>ФЦП " Реконструкция ливневой канализации с очисткой стоков к реке Светлогорка" за счет средств бюджета г.п. "Город Светлогорск"</t>
  </si>
  <si>
    <t>Целевые программы муниципальных образований ФЦП " Реконструкция ливневой канализации с очисткой стоков к реке Светлогорка" софинансирование из бюджета районного бюджета</t>
  </si>
  <si>
    <t>РП "Модернизация системы водоснабжения и работы ВНС 1-го и 2-го подъема в г. Светлогорске</t>
  </si>
  <si>
    <t>795 05 03</t>
  </si>
  <si>
    <t>Приложение № 4</t>
  </si>
  <si>
    <t>Обеспечение жильем отдельных категорий граждан, установленных Федеральными законами от 12 января 1995 года R 5-ФЗ "О ветеранах" и от 24 ноября 1995 года R 181-ФЗ "О социальной защите инвалидов в Российской Федерации"</t>
  </si>
  <si>
    <t xml:space="preserve">Мероприятия в области жилищного хозяйства </t>
  </si>
  <si>
    <t>350 03 00</t>
  </si>
  <si>
    <t>Субсидии некоммерческим организациям МДООУ Детский сад "Теремок"</t>
  </si>
  <si>
    <t>Субсидии некоммерческим организациям МДОУ "Центр развития ребенка детский сад "Родничок"</t>
  </si>
  <si>
    <t>Обеспечение деятельности подведомственных бюджетных учреждений</t>
  </si>
  <si>
    <t>Первоначальный бюджет</t>
  </si>
  <si>
    <t>изменения января</t>
  </si>
  <si>
    <t>изменения по 25.08.10</t>
  </si>
  <si>
    <t>уточненный на 30.08.2010 № 84</t>
  </si>
  <si>
    <t>изменения</t>
  </si>
  <si>
    <t>уточненный на 11.10.10 № 94</t>
  </si>
  <si>
    <t xml:space="preserve">уточненный на 15.12.10 № </t>
  </si>
  <si>
    <t>Доходы</t>
  </si>
  <si>
    <t>Налоговые и неналоговые доходы бюджета Светлогорского района на 2010 год</t>
  </si>
  <si>
    <t>Безвозмездные поступления в  бюджет Светлогорского района в 2010 году</t>
  </si>
  <si>
    <t xml:space="preserve">Доходы за счет средств, полученных от  предпринимательской  и иной, приносящей доход деятельности в 2010 году </t>
  </si>
  <si>
    <t>Расходы</t>
  </si>
  <si>
    <t>расходы бюджета</t>
  </si>
  <si>
    <t>расходы ПД</t>
  </si>
  <si>
    <t>Результат</t>
  </si>
  <si>
    <t>изменения январь 31</t>
  </si>
  <si>
    <t>уточненный на 01.02.2011</t>
  </si>
  <si>
    <t>уточненный на 17.01.2011</t>
  </si>
  <si>
    <t>уточненный на</t>
  </si>
  <si>
    <t>Закон КО "О наделении органов местного самоуправления муниципальных образований КО отдельными гос. полномочиями КО по определению перечня должностных лиц, уполномоченных составлять протоколы об административных правонарушениях"</t>
  </si>
  <si>
    <t>002 04 05</t>
  </si>
  <si>
    <t xml:space="preserve">к решению районногоСовета </t>
  </si>
  <si>
    <t xml:space="preserve">Источники финансирования дефицита бюджета </t>
  </si>
  <si>
    <t xml:space="preserve">муниципального образования «Светлогорский район» </t>
  </si>
  <si>
    <t>на 2011 год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</si>
  <si>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</si>
  <si>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</si>
  <si>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</si>
  <si>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</si>
  <si>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</si>
  <si>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</si>
  <si>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</si>
  <si>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</si>
  <si>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</si>
  <si>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</si>
  <si>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</si>
  <si>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</si>
  <si>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</si>
  <si>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</si>
  <si>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</si>
  <si>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</si>
  <si>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</si>
  <si>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</si>
  <si>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</si>
  <si>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- прочие кредиты (бюджетные ссуды), возврат которых осуществляется юридическими лицами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</si>
  <si>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</si>
  <si>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</si>
  <si>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</si>
  <si>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</si>
  <si>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</si>
  <si>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</si>
  <si>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</si>
  <si>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</si>
  <si>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</si>
  <si>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к решению районного Совета  </t>
  </si>
  <si>
    <t>Приложение № 17</t>
  </si>
  <si>
    <t>от 13 декабря 2010г.  №  111</t>
  </si>
  <si>
    <t>Программа муниципальных заимствований муниципального образования «Светлогорский район» на 2011 год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</si>
  <si>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</si>
  <si>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</si>
  <si>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</si>
  <si>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</si>
  <si>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</si>
  <si>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</si>
  <si>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</si>
  <si>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</si>
  <si>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</si>
  <si>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</si>
  <si>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 xml:space="preserve">Приложение №16 </t>
  </si>
  <si>
    <r>
      <t>от</t>
    </r>
    <r>
      <rPr>
        <u/>
        <sz val="12"/>
        <rFont val="Times New Roman"/>
        <family val="1"/>
        <charset val="204"/>
      </rPr>
      <t xml:space="preserve">   17    </t>
    </r>
    <r>
      <rPr>
        <sz val="12"/>
        <rFont val="Times New Roman"/>
        <family val="1"/>
        <charset val="204"/>
      </rPr>
      <t xml:space="preserve"> </t>
    </r>
    <r>
      <rPr>
        <u/>
        <sz val="12"/>
        <rFont val="Times New Roman"/>
        <family val="1"/>
        <charset val="204"/>
      </rPr>
      <t xml:space="preserve">  января   </t>
    </r>
    <r>
      <rPr>
        <sz val="12"/>
        <rFont val="Times New Roman"/>
        <family val="1"/>
        <charset val="204"/>
      </rPr>
      <t xml:space="preserve">2011г. № </t>
    </r>
    <r>
      <rPr>
        <u/>
        <sz val="12"/>
        <rFont val="Times New Roman"/>
        <family val="1"/>
        <charset val="204"/>
      </rPr>
      <t xml:space="preserve"> 1_</t>
    </r>
  </si>
  <si>
    <t>Приложение № 6</t>
  </si>
  <si>
    <r>
      <t xml:space="preserve">от </t>
    </r>
    <r>
      <rPr>
        <u/>
        <sz val="10"/>
        <rFont val="Times New Roman"/>
        <family val="1"/>
        <charset val="204"/>
      </rPr>
      <t xml:space="preserve">   17   </t>
    </r>
    <r>
      <rPr>
        <sz val="10"/>
        <rFont val="Times New Roman"/>
        <family val="1"/>
        <charset val="204"/>
      </rPr>
      <t xml:space="preserve"> </t>
    </r>
    <r>
      <rPr>
        <u/>
        <sz val="10"/>
        <rFont val="Times New Roman"/>
        <family val="1"/>
        <charset val="204"/>
      </rPr>
      <t xml:space="preserve">  января     </t>
    </r>
    <r>
      <rPr>
        <sz val="10"/>
        <rFont val="Times New Roman"/>
        <family val="1"/>
        <charset val="204"/>
      </rPr>
      <t xml:space="preserve"> 2011г.  №</t>
    </r>
    <r>
      <rPr>
        <u/>
        <sz val="10"/>
        <rFont val="Times New Roman"/>
        <family val="1"/>
        <charset val="204"/>
      </rPr>
      <t xml:space="preserve">   1</t>
    </r>
    <r>
      <rPr>
        <sz val="10"/>
        <rFont val="Times New Roman"/>
        <family val="1"/>
        <charset val="204"/>
      </rPr>
      <t xml:space="preserve">  </t>
    </r>
  </si>
  <si>
    <t>изменения по 01.05.2011</t>
  </si>
  <si>
    <t>Приложение № 5</t>
  </si>
  <si>
    <t>Обеспечение обязательств по оплате топлива, возникающих в рамках контрактов, договоров на поставку топлива для нужд муниципальных образований на соответствующий отопительный сезон, заключенных по итогам конкурсов, аукционов и запросов котировок цен, проведенных Конкурсным агентством Калининградской области перед третьими лицами</t>
  </si>
  <si>
    <t>№ п/п</t>
  </si>
  <si>
    <t>Цель предоставления</t>
  </si>
  <si>
    <t>Сумма гарантии (тыс. руб.)</t>
  </si>
  <si>
    <t>Наличие права регрессного требования гаранта к принципалу</t>
  </si>
  <si>
    <t>Бюджетные ассигнования на исполнение гарантийных обязательств (тыс. руб.)</t>
  </si>
  <si>
    <t>Иные условия предоставления муниципальных гарантий</t>
  </si>
  <si>
    <t>1.</t>
  </si>
  <si>
    <t>Юридические лица Муниципальные образования Калининградской области</t>
  </si>
  <si>
    <t>Есть</t>
  </si>
  <si>
    <t>Государственные гарантии не обеспечивают исполнения обязательств по уплате неустоек (пеней, штрафов)</t>
  </si>
  <si>
    <t>ИТОГО</t>
  </si>
  <si>
    <t>1. Общий объем муниципальных гарантий Светлогорского района, предоставляемых в 2011 году, составляет 6 686 тыс. рублей, в том числе: в валюте Российской Федерации 6 686 тыс. рублей.
2. Перечень муниципальных гарантий гарантий Калининградской области, предоставляемых в 2011 году в валюте Российской Федерации</t>
  </si>
  <si>
    <t>Программа</t>
  </si>
  <si>
    <t>Приложение № 7</t>
  </si>
  <si>
    <t xml:space="preserve">4. Общий объем бюджетных ассигнований, предусмотренных на исполнение муниципальных гарантий Светлогорского района по возможным гарантийным случаям в 2011 году с учетом государственных гарантий, действующих на 1 января 2011 года
4.1. по обязательствам, выраженным в валюте Российской Федерации
</t>
  </si>
  <si>
    <t>Исполнение муниципальных гарантий Светлогорского района</t>
  </si>
  <si>
    <t>Объем бюджетных ассигнований на исполнение гарантий по возможным гарантийным случаям, тыс. рублей</t>
  </si>
  <si>
    <t>За счет источников финансирования дефицита бюджета муниципального образования Светлогорский район</t>
  </si>
  <si>
    <t>Приложение № 18</t>
  </si>
  <si>
    <t>Выполнение работ автономными учреждениями</t>
  </si>
  <si>
    <t xml:space="preserve">Целевые программы муниципальных образований "Энергосбе-режение и повышение энергетической эффективности на 2010-2020гг" </t>
  </si>
  <si>
    <t xml:space="preserve">муниципальных гарантий Светлогорского района на 2011 год </t>
  </si>
  <si>
    <r>
      <t>от  16 мая 2011г  № 28</t>
    </r>
    <r>
      <rPr>
        <u/>
        <sz val="12"/>
        <rFont val="Times New Roman"/>
        <family val="1"/>
        <charset val="204"/>
      </rPr>
      <t xml:space="preserve">            </t>
    </r>
  </si>
  <si>
    <t xml:space="preserve">от  16 мая 2011 г. № 28 </t>
  </si>
  <si>
    <t>от 16 мая 2011 года № 28</t>
  </si>
  <si>
    <t>от 16 мая  2011 года № 28</t>
  </si>
  <si>
    <t>от 16 мая 2011г. № 28</t>
  </si>
  <si>
    <t>от 13    декабря   2010г. №  111</t>
  </si>
  <si>
    <t>от 16 мая 2011г.  № 28</t>
  </si>
  <si>
    <t>от 13    декабря    2011г.  № 111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</si>
</sst>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2"/>
      <name val="Helv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99FFCC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0" fontId="23" fillId="0" borderId="0"/>
  </cellStyleXfs>
  <cellXfs count="35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wrapText="1"/>
    </xf>
    <xf numFmtId="49" fontId="1" fillId="2" borderId="6" xfId="0" applyNumberFormat="1" applyFont="1" applyFill="1" applyBorder="1" applyAlignment="1">
      <alignment horizontal="center" shrinkToFit="1"/>
    </xf>
    <xf numFmtId="4" fontId="1" fillId="2" borderId="6" xfId="0" applyNumberFormat="1" applyFont="1" applyFill="1" applyBorder="1" applyAlignment="1" applyProtection="1">
      <alignment horizontal="right" shrinkToFit="1"/>
      <protection locked="0"/>
    </xf>
    <xf numFmtId="0" fontId="1" fillId="2" borderId="3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3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1" fillId="3" borderId="9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2" fillId="0" borderId="9" xfId="0" applyFont="1" applyBorder="1"/>
    <xf numFmtId="49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9" xfId="0" applyFont="1" applyFill="1" applyBorder="1"/>
    <xf numFmtId="164" fontId="1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49" fontId="1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wrapText="1"/>
    </xf>
    <xf numFmtId="0" fontId="1" fillId="0" borderId="9" xfId="0" applyFont="1" applyBorder="1"/>
    <xf numFmtId="164" fontId="2" fillId="0" borderId="0" xfId="0" applyNumberFormat="1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2" fillId="0" borderId="0" xfId="0" applyFont="1" applyBorder="1"/>
    <xf numFmtId="49" fontId="1" fillId="3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49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Border="1"/>
    <xf numFmtId="0" fontId="2" fillId="5" borderId="0" xfId="0" applyFont="1" applyFill="1" applyBorder="1"/>
    <xf numFmtId="0" fontId="2" fillId="2" borderId="0" xfId="0" applyFont="1" applyFill="1" applyBorder="1" applyAlignment="1">
      <alignment horizontal="left" wrapText="1"/>
    </xf>
    <xf numFmtId="164" fontId="2" fillId="0" borderId="0" xfId="0" applyNumberFormat="1" applyFont="1" applyBorder="1"/>
    <xf numFmtId="0" fontId="2" fillId="4" borderId="0" xfId="0" applyFont="1" applyFill="1" applyBorder="1"/>
    <xf numFmtId="164" fontId="1" fillId="3" borderId="0" xfId="0" applyNumberFormat="1" applyFont="1" applyFill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left" wrapText="1"/>
    </xf>
    <xf numFmtId="0" fontId="1" fillId="5" borderId="0" xfId="0" applyFont="1" applyFill="1" applyBorder="1" applyAlignment="1">
      <alignment horizontal="center"/>
    </xf>
    <xf numFmtId="49" fontId="2" fillId="5" borderId="0" xfId="0" applyNumberFormat="1" applyFont="1" applyFill="1" applyBorder="1" applyAlignment="1">
      <alignment horizontal="center"/>
    </xf>
    <xf numFmtId="164" fontId="1" fillId="5" borderId="0" xfId="0" applyNumberFormat="1" applyFont="1" applyFill="1" applyBorder="1" applyAlignment="1">
      <alignment horizontal="center"/>
    </xf>
    <xf numFmtId="49" fontId="2" fillId="4" borderId="0" xfId="0" applyNumberFormat="1" applyFont="1" applyFill="1" applyBorder="1" applyAlignment="1">
      <alignment horizontal="center"/>
    </xf>
    <xf numFmtId="164" fontId="2" fillId="4" borderId="0" xfId="0" applyNumberFormat="1" applyFont="1" applyFill="1" applyBorder="1" applyAlignment="1">
      <alignment horizontal="center"/>
    </xf>
    <xf numFmtId="0" fontId="2" fillId="4" borderId="0" xfId="0" applyFont="1" applyFill="1" applyBorder="1" applyAlignment="1">
      <alignment horizontal="right" wrapText="1"/>
    </xf>
    <xf numFmtId="0" fontId="2" fillId="4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wrapText="1"/>
    </xf>
    <xf numFmtId="0" fontId="2" fillId="5" borderId="9" xfId="0" applyFont="1" applyFill="1" applyBorder="1"/>
    <xf numFmtId="0" fontId="2" fillId="5" borderId="1" xfId="0" applyFont="1" applyFill="1" applyBorder="1" applyAlignment="1">
      <alignment horizontal="left"/>
    </xf>
    <xf numFmtId="0" fontId="6" fillId="0" borderId="0" xfId="0" applyFont="1" applyAlignment="1">
      <alignment horizontal="center" wrapText="1"/>
    </xf>
    <xf numFmtId="0" fontId="2" fillId="0" borderId="1" xfId="0" applyFont="1" applyFill="1" applyBorder="1" applyAlignment="1">
      <alignment wrapText="1"/>
    </xf>
    <xf numFmtId="4" fontId="2" fillId="5" borderId="1" xfId="0" applyNumberFormat="1" applyFont="1" applyFill="1" applyBorder="1" applyAlignment="1" applyProtection="1">
      <alignment horizontal="right" shrinkToFit="1"/>
      <protection locked="0"/>
    </xf>
    <xf numFmtId="0" fontId="2" fillId="5" borderId="3" xfId="0" applyFont="1" applyFill="1" applyBorder="1" applyAlignment="1">
      <alignment horizontal="left" wrapText="1"/>
    </xf>
    <xf numFmtId="49" fontId="2" fillId="5" borderId="1" xfId="0" applyNumberFormat="1" applyFont="1" applyFill="1" applyBorder="1" applyAlignment="1">
      <alignment horizontal="center" shrinkToFit="1"/>
    </xf>
    <xf numFmtId="0" fontId="2" fillId="2" borderId="9" xfId="0" applyFont="1" applyFill="1" applyBorder="1" applyAlignment="1">
      <alignment horizontal="left" wrapText="1"/>
    </xf>
    <xf numFmtId="49" fontId="2" fillId="2" borderId="9" xfId="0" applyNumberFormat="1" applyFont="1" applyFill="1" applyBorder="1" applyAlignment="1">
      <alignment horizontal="center" shrinkToFit="1"/>
    </xf>
    <xf numFmtId="0" fontId="1" fillId="2" borderId="18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wrapText="1"/>
    </xf>
    <xf numFmtId="4" fontId="1" fillId="2" borderId="19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12" xfId="0" applyNumberFormat="1" applyFont="1" applyFill="1" applyBorder="1" applyAlignment="1">
      <alignment horizontal="center" vertical="center"/>
    </xf>
    <xf numFmtId="0" fontId="2" fillId="5" borderId="1" xfId="0" applyFont="1" applyFill="1" applyBorder="1"/>
    <xf numFmtId="0" fontId="2" fillId="0" borderId="9" xfId="0" applyFont="1" applyFill="1" applyBorder="1" applyAlignment="1">
      <alignment horizontal="left" wrapText="1"/>
    </xf>
    <xf numFmtId="0" fontId="2" fillId="6" borderId="1" xfId="0" applyFont="1" applyFill="1" applyBorder="1"/>
    <xf numFmtId="165" fontId="2" fillId="6" borderId="1" xfId="0" applyNumberFormat="1" applyFont="1" applyFill="1" applyBorder="1"/>
    <xf numFmtId="165" fontId="2" fillId="0" borderId="1" xfId="0" applyNumberFormat="1" applyFont="1" applyBorder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0" fontId="2" fillId="7" borderId="1" xfId="0" applyFont="1" applyFill="1" applyBorder="1"/>
    <xf numFmtId="0" fontId="2" fillId="8" borderId="1" xfId="0" applyFont="1" applyFill="1" applyBorder="1"/>
    <xf numFmtId="4" fontId="1" fillId="0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4" fontId="2" fillId="0" borderId="0" xfId="0" applyNumberFormat="1" applyFont="1"/>
    <xf numFmtId="4" fontId="1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4" fontId="2" fillId="0" borderId="0" xfId="0" applyNumberFormat="1" applyFont="1" applyBorder="1"/>
    <xf numFmtId="4" fontId="2" fillId="5" borderId="0" xfId="0" applyNumberFormat="1" applyFont="1" applyFill="1" applyBorder="1"/>
    <xf numFmtId="4" fontId="1" fillId="2" borderId="21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/>
    </xf>
    <xf numFmtId="164" fontId="2" fillId="0" borderId="0" xfId="0" applyNumberFormat="1" applyFont="1"/>
    <xf numFmtId="4" fontId="2" fillId="0" borderId="1" xfId="0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4" fontId="2" fillId="0" borderId="0" xfId="0" applyNumberFormat="1" applyFont="1" applyBorder="1" applyAlignment="1">
      <alignment horizontal="center"/>
    </xf>
    <xf numFmtId="0" fontId="1" fillId="0" borderId="0" xfId="0" applyFont="1" applyBorder="1"/>
    <xf numFmtId="4" fontId="1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2" fontId="2" fillId="0" borderId="0" xfId="0" applyNumberFormat="1" applyFont="1"/>
    <xf numFmtId="2" fontId="1" fillId="0" borderId="0" xfId="0" applyNumberFormat="1" applyFont="1" applyBorder="1"/>
    <xf numFmtId="2" fontId="2" fillId="5" borderId="0" xfId="0" applyNumberFormat="1" applyFont="1" applyFill="1" applyBorder="1"/>
    <xf numFmtId="2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/>
    </xf>
    <xf numFmtId="4" fontId="2" fillId="0" borderId="1" xfId="0" applyNumberFormat="1" applyFont="1" applyBorder="1"/>
    <xf numFmtId="0" fontId="1" fillId="0" borderId="1" xfId="0" applyFont="1" applyBorder="1"/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Alignment="1"/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/>
    </xf>
    <xf numFmtId="0" fontId="15" fillId="0" borderId="1" xfId="0" applyFont="1" applyBorder="1" applyAlignment="1">
      <alignment wrapText="1"/>
    </xf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164" fontId="2" fillId="5" borderId="1" xfId="0" applyNumberFormat="1" applyFont="1" applyFill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2" fillId="9" borderId="0" xfId="0" applyFont="1" applyFill="1" applyBorder="1"/>
    <xf numFmtId="0" fontId="0" fillId="0" borderId="1" xfId="0" applyBorder="1"/>
    <xf numFmtId="2" fontId="18" fillId="0" borderId="1" xfId="0" applyNumberFormat="1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2" fontId="18" fillId="0" borderId="25" xfId="0" applyNumberFormat="1" applyFont="1" applyBorder="1" applyAlignment="1">
      <alignment horizontal="center" wrapText="1"/>
    </xf>
    <xf numFmtId="0" fontId="0" fillId="0" borderId="26" xfId="0" applyBorder="1"/>
    <xf numFmtId="4" fontId="0" fillId="0" borderId="27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0" fontId="0" fillId="0" borderId="29" xfId="0" applyBorder="1"/>
    <xf numFmtId="4" fontId="0" fillId="0" borderId="30" xfId="0" applyNumberFormat="1" applyBorder="1" applyAlignment="1">
      <alignment horizontal="center"/>
    </xf>
    <xf numFmtId="0" fontId="0" fillId="0" borderId="30" xfId="0" applyBorder="1"/>
    <xf numFmtId="0" fontId="4" fillId="0" borderId="31" xfId="0" applyFont="1" applyBorder="1" applyAlignment="1">
      <alignment horizontal="left" wrapText="1"/>
    </xf>
    <xf numFmtId="4" fontId="4" fillId="0" borderId="32" xfId="0" applyNumberFormat="1" applyFont="1" applyBorder="1" applyAlignment="1">
      <alignment horizontal="center" wrapText="1"/>
    </xf>
    <xf numFmtId="4" fontId="4" fillId="0" borderId="33" xfId="0" applyNumberFormat="1" applyFont="1" applyBorder="1" applyAlignment="1">
      <alignment horizontal="center" wrapText="1"/>
    </xf>
    <xf numFmtId="0" fontId="0" fillId="0" borderId="34" xfId="0" applyBorder="1"/>
    <xf numFmtId="4" fontId="0" fillId="0" borderId="10" xfId="0" applyNumberFormat="1" applyBorder="1"/>
    <xf numFmtId="0" fontId="0" fillId="0" borderId="10" xfId="0" applyBorder="1"/>
    <xf numFmtId="4" fontId="0" fillId="0" borderId="0" xfId="0" applyNumberFormat="1"/>
    <xf numFmtId="0" fontId="4" fillId="0" borderId="35" xfId="0" applyFont="1" applyBorder="1" applyAlignment="1">
      <alignment horizontal="left" wrapText="1"/>
    </xf>
    <xf numFmtId="4" fontId="4" fillId="0" borderId="36" xfId="0" applyNumberFormat="1" applyFont="1" applyBorder="1" applyAlignment="1">
      <alignment horizontal="center" wrapText="1"/>
    </xf>
    <xf numFmtId="4" fontId="4" fillId="0" borderId="37" xfId="0" applyNumberFormat="1" applyFont="1" applyBorder="1" applyAlignment="1">
      <alignment horizontal="center" wrapText="1"/>
    </xf>
    <xf numFmtId="0" fontId="0" fillId="0" borderId="38" xfId="0" applyBorder="1"/>
    <xf numFmtId="4" fontId="0" fillId="0" borderId="39" xfId="0" applyNumberFormat="1" applyBorder="1"/>
    <xf numFmtId="0" fontId="0" fillId="0" borderId="39" xfId="0" applyBorder="1"/>
    <xf numFmtId="0" fontId="0" fillId="0" borderId="0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4" fontId="0" fillId="0" borderId="15" xfId="0" applyNumberFormat="1" applyBorder="1"/>
    <xf numFmtId="0" fontId="0" fillId="0" borderId="43" xfId="0" applyBorder="1"/>
    <xf numFmtId="4" fontId="0" fillId="0" borderId="15" xfId="0" applyNumberFormat="1" applyBorder="1" applyAlignment="1">
      <alignment horizontal="center"/>
    </xf>
    <xf numFmtId="0" fontId="0" fillId="0" borderId="44" xfId="0" applyBorder="1"/>
    <xf numFmtId="4" fontId="0" fillId="0" borderId="2" xfId="0" applyNumberFormat="1" applyBorder="1"/>
    <xf numFmtId="0" fontId="0" fillId="0" borderId="45" xfId="0" applyBorder="1"/>
    <xf numFmtId="4" fontId="0" fillId="0" borderId="2" xfId="0" applyNumberFormat="1" applyBorder="1" applyAlignment="1">
      <alignment horizontal="center"/>
    </xf>
    <xf numFmtId="4" fontId="0" fillId="0" borderId="0" xfId="0" applyNumberFormat="1" applyBorder="1"/>
    <xf numFmtId="0" fontId="0" fillId="0" borderId="31" xfId="0" applyBorder="1"/>
    <xf numFmtId="0" fontId="0" fillId="0" borderId="33" xfId="0" applyBorder="1"/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/>
    <xf numFmtId="164" fontId="4" fillId="0" borderId="35" xfId="0" applyNumberFormat="1" applyFont="1" applyBorder="1" applyAlignment="1">
      <alignment horizontal="center" wrapText="1"/>
    </xf>
    <xf numFmtId="164" fontId="4" fillId="0" borderId="37" xfId="0" applyNumberFormat="1" applyFont="1" applyBorder="1" applyAlignment="1">
      <alignment horizontal="center" wrapText="1"/>
    </xf>
    <xf numFmtId="4" fontId="4" fillId="0" borderId="39" xfId="0" applyNumberFormat="1" applyFont="1" applyBorder="1" applyAlignment="1">
      <alignment horizontal="center" wrapText="1"/>
    </xf>
    <xf numFmtId="4" fontId="0" fillId="0" borderId="0" xfId="0" applyNumberFormat="1" applyAlignment="1">
      <alignment horizontal="center"/>
    </xf>
    <xf numFmtId="4" fontId="18" fillId="0" borderId="1" xfId="0" applyNumberFormat="1" applyFont="1" applyBorder="1" applyAlignment="1">
      <alignment horizontal="center" wrapText="1"/>
    </xf>
    <xf numFmtId="4" fontId="19" fillId="0" borderId="1" xfId="0" applyNumberFormat="1" applyFont="1" applyBorder="1" applyAlignment="1">
      <alignment horizontal="center" wrapText="1"/>
    </xf>
    <xf numFmtId="4" fontId="2" fillId="0" borderId="32" xfId="0" applyNumberFormat="1" applyFont="1" applyBorder="1" applyAlignment="1">
      <alignment horizontal="center" wrapText="1"/>
    </xf>
    <xf numFmtId="4" fontId="0" fillId="0" borderId="0" xfId="0" applyNumberFormat="1" applyBorder="1" applyAlignment="1">
      <alignment horizontal="center"/>
    </xf>
    <xf numFmtId="4" fontId="0" fillId="0" borderId="36" xfId="0" applyNumberFormat="1" applyBorder="1" applyAlignment="1">
      <alignment horizontal="center"/>
    </xf>
    <xf numFmtId="4" fontId="0" fillId="0" borderId="32" xfId="0" applyNumberFormat="1" applyBorder="1"/>
    <xf numFmtId="4" fontId="0" fillId="0" borderId="32" xfId="0" applyNumberFormat="1" applyBorder="1" applyAlignment="1">
      <alignment horizontal="center"/>
    </xf>
    <xf numFmtId="4" fontId="0" fillId="0" borderId="33" xfId="0" applyNumberFormat="1" applyBorder="1"/>
    <xf numFmtId="4" fontId="18" fillId="0" borderId="0" xfId="0" applyNumberFormat="1" applyFont="1"/>
    <xf numFmtId="0" fontId="12" fillId="5" borderId="0" xfId="0" applyFont="1" applyFill="1" applyAlignment="1">
      <alignment wrapText="1"/>
    </xf>
    <xf numFmtId="0" fontId="2" fillId="5" borderId="0" xfId="0" applyFont="1" applyFill="1"/>
    <xf numFmtId="0" fontId="4" fillId="5" borderId="1" xfId="0" applyFont="1" applyFill="1" applyBorder="1" applyAlignment="1">
      <alignment horizontal="center" vertical="center" wrapText="1"/>
    </xf>
    <xf numFmtId="4" fontId="2" fillId="5" borderId="1" xfId="0" applyNumberFormat="1" applyFont="1" applyFill="1" applyBorder="1"/>
    <xf numFmtId="0" fontId="2" fillId="0" borderId="0" xfId="0" applyFont="1" applyAlignment="1">
      <alignment horizontal="center"/>
    </xf>
    <xf numFmtId="4" fontId="2" fillId="0" borderId="0" xfId="0" applyNumberFormat="1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1" fillId="0" borderId="0" xfId="0" applyFont="1"/>
    <xf numFmtId="0" fontId="18" fillId="0" borderId="0" xfId="1" applyFont="1"/>
    <xf numFmtId="4" fontId="18" fillId="0" borderId="0" xfId="1" applyNumberFormat="1" applyFont="1"/>
    <xf numFmtId="0" fontId="20" fillId="0" borderId="0" xfId="0" applyFont="1"/>
    <xf numFmtId="0" fontId="16" fillId="0" borderId="0" xfId="1" applyFont="1"/>
    <xf numFmtId="4" fontId="16" fillId="0" borderId="0" xfId="1" applyNumberFormat="1" applyFont="1" applyAlignment="1">
      <alignment horizontal="right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/>
    <xf numFmtId="0" fontId="2" fillId="0" borderId="1" xfId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1" fillId="0" borderId="1" xfId="1" applyNumberFormat="1" applyFont="1" applyBorder="1" applyAlignment="1">
      <alignment horizontal="center"/>
    </xf>
    <xf numFmtId="4" fontId="1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4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wrapText="1"/>
    </xf>
    <xf numFmtId="4" fontId="20" fillId="0" borderId="0" xfId="0" applyNumberFormat="1" applyFont="1"/>
    <xf numFmtId="0" fontId="16" fillId="0" borderId="0" xfId="1" applyFont="1" applyAlignment="1">
      <alignment horizontal="right" wrapText="1"/>
    </xf>
    <xf numFmtId="0" fontId="2" fillId="0" borderId="0" xfId="2" applyFont="1"/>
    <xf numFmtId="0" fontId="1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wrapText="1"/>
    </xf>
    <xf numFmtId="0" fontId="24" fillId="0" borderId="53" xfId="0" applyFont="1" applyFill="1" applyBorder="1" applyAlignment="1">
      <alignment horizontal="left" wrapText="1"/>
    </xf>
    <xf numFmtId="0" fontId="15" fillId="0" borderId="56" xfId="0" applyFont="1" applyFill="1" applyBorder="1" applyAlignment="1">
      <alignment wrapText="1"/>
    </xf>
    <xf numFmtId="0" fontId="24" fillId="0" borderId="14" xfId="0" applyFont="1" applyFill="1" applyBorder="1" applyAlignment="1">
      <alignment horizontal="left" wrapText="1"/>
    </xf>
    <xf numFmtId="0" fontId="1" fillId="5" borderId="1" xfId="0" applyFont="1" applyFill="1" applyBorder="1" applyAlignment="1">
      <alignment horizontal="left" wrapText="1"/>
    </xf>
    <xf numFmtId="4" fontId="16" fillId="0" borderId="0" xfId="1" applyNumberFormat="1" applyFont="1" applyAlignment="1">
      <alignment horizontal="right" wrapText="1"/>
    </xf>
    <xf numFmtId="4" fontId="2" fillId="0" borderId="0" xfId="0" applyNumberFormat="1" applyFont="1" applyAlignment="1">
      <alignment horizontal="right"/>
    </xf>
    <xf numFmtId="4" fontId="1" fillId="0" borderId="48" xfId="0" applyNumberFormat="1" applyFont="1" applyFill="1" applyBorder="1" applyAlignment="1">
      <alignment horizontal="center" vertical="center" wrapText="1"/>
    </xf>
    <xf numFmtId="4" fontId="15" fillId="0" borderId="52" xfId="0" applyNumberFormat="1" applyFont="1" applyFill="1" applyBorder="1" applyAlignment="1">
      <alignment horizontal="right" wrapText="1"/>
    </xf>
    <xf numFmtId="4" fontId="24" fillId="0" borderId="54" xfId="0" applyNumberFormat="1" applyFont="1" applyFill="1" applyBorder="1" applyAlignment="1">
      <alignment horizontal="right" wrapText="1"/>
    </xf>
    <xf numFmtId="4" fontId="24" fillId="0" borderId="55" xfId="0" applyNumberFormat="1" applyFont="1" applyFill="1" applyBorder="1" applyAlignment="1">
      <alignment horizontal="right" wrapText="1"/>
    </xf>
    <xf numFmtId="4" fontId="24" fillId="0" borderId="57" xfId="0" applyNumberFormat="1" applyFont="1" applyFill="1" applyBorder="1" applyAlignment="1">
      <alignment horizontal="right" wrapText="1"/>
    </xf>
    <xf numFmtId="4" fontId="24" fillId="0" borderId="58" xfId="0" applyNumberFormat="1" applyFont="1" applyFill="1" applyBorder="1" applyAlignment="1">
      <alignment horizontal="right" wrapText="1"/>
    </xf>
    <xf numFmtId="0" fontId="25" fillId="0" borderId="0" xfId="0" applyFont="1"/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top"/>
    </xf>
    <xf numFmtId="4" fontId="25" fillId="0" borderId="1" xfId="0" applyNumberFormat="1" applyFont="1" applyBorder="1" applyAlignment="1">
      <alignment horizontal="center" vertical="top"/>
    </xf>
    <xf numFmtId="0" fontId="25" fillId="0" borderId="1" xfId="0" applyFont="1" applyBorder="1" applyAlignment="1">
      <alignment vertical="top" wrapText="1"/>
    </xf>
    <xf numFmtId="4" fontId="25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0" fontId="25" fillId="0" borderId="0" xfId="0" applyNumberFormat="1" applyFont="1"/>
    <xf numFmtId="0" fontId="25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6" fillId="0" borderId="0" xfId="0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" fillId="0" borderId="1" xfId="0" applyFont="1" applyBorder="1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11" fillId="2" borderId="23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wrapText="1"/>
    </xf>
    <xf numFmtId="4" fontId="1" fillId="2" borderId="21" xfId="0" applyNumberFormat="1" applyFont="1" applyFill="1" applyBorder="1" applyAlignment="1">
      <alignment horizontal="center" vertical="center" wrapText="1"/>
    </xf>
    <xf numFmtId="4" fontId="1" fillId="2" borderId="2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wrapText="1"/>
    </xf>
    <xf numFmtId="0" fontId="1" fillId="0" borderId="0" xfId="0" applyFont="1" applyBorder="1" applyAlignment="1"/>
    <xf numFmtId="49" fontId="1" fillId="2" borderId="4" xfId="0" applyNumberFormat="1" applyFont="1" applyFill="1" applyBorder="1" applyAlignment="1">
      <alignment horizontal="center" vertical="center" wrapText="1" shrinkToFit="1"/>
    </xf>
    <xf numFmtId="0" fontId="0" fillId="0" borderId="14" xfId="0" applyFont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1" fillId="0" borderId="7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2" fontId="11" fillId="2" borderId="5" xfId="0" applyNumberFormat="1" applyFont="1" applyFill="1" applyBorder="1" applyAlignment="1">
      <alignment horizontal="center" vertical="center" wrapText="1"/>
    </xf>
    <xf numFmtId="2" fontId="12" fillId="0" borderId="17" xfId="0" applyNumberFormat="1" applyFont="1" applyBorder="1" applyAlignment="1">
      <alignment horizontal="center" wrapText="1"/>
    </xf>
    <xf numFmtId="0" fontId="0" fillId="0" borderId="46" xfId="0" applyBorder="1" applyAlignment="1">
      <alignment horizontal="center" vertical="center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2" fontId="0" fillId="0" borderId="0" xfId="0" applyNumberFormat="1" applyAlignment="1"/>
    <xf numFmtId="0" fontId="0" fillId="0" borderId="0" xfId="0" applyAlignment="1"/>
    <xf numFmtId="0" fontId="0" fillId="0" borderId="22" xfId="0" applyBorder="1" applyAlignment="1">
      <alignment horizontal="center" vertical="center" wrapText="1"/>
    </xf>
    <xf numFmtId="0" fontId="12" fillId="0" borderId="17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1" fillId="0" borderId="7" xfId="1" applyFont="1" applyBorder="1" applyAlignment="1">
      <alignment vertical="center" wrapText="1"/>
    </xf>
    <xf numFmtId="0" fontId="22" fillId="0" borderId="9" xfId="1" applyFont="1" applyBorder="1" applyAlignment="1">
      <alignment wrapText="1"/>
    </xf>
    <xf numFmtId="0" fontId="1" fillId="0" borderId="1" xfId="1" applyFont="1" applyBorder="1" applyAlignment="1">
      <alignment horizontal="center"/>
    </xf>
    <xf numFmtId="0" fontId="2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1" fillId="0" borderId="7" xfId="1" applyFont="1" applyBorder="1" applyAlignment="1">
      <alignment horizontal="left" vertical="center" wrapText="1"/>
    </xf>
    <xf numFmtId="0" fontId="2" fillId="0" borderId="9" xfId="1" applyFont="1" applyBorder="1" applyAlignment="1">
      <alignment horizontal="left" vertical="center" wrapText="1"/>
    </xf>
    <xf numFmtId="0" fontId="22" fillId="0" borderId="9" xfId="1" applyFont="1" applyBorder="1" applyAlignment="1">
      <alignment horizontal="left" vertical="center" wrapText="1"/>
    </xf>
    <xf numFmtId="0" fontId="1" fillId="0" borderId="9" xfId="1" applyFont="1" applyBorder="1" applyAlignment="1">
      <alignment vertical="center" wrapText="1"/>
    </xf>
    <xf numFmtId="0" fontId="22" fillId="0" borderId="9" xfId="1" applyFont="1" applyBorder="1" applyAlignment="1">
      <alignment vertical="center" wrapText="1"/>
    </xf>
    <xf numFmtId="0" fontId="16" fillId="0" borderId="0" xfId="1" applyFont="1" applyAlignment="1">
      <alignment horizontal="right" wrapText="1"/>
    </xf>
    <xf numFmtId="0" fontId="6" fillId="0" borderId="0" xfId="2" applyFont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5" fillId="0" borderId="49" xfId="0" applyFont="1" applyBorder="1" applyAlignment="1">
      <alignment horizontal="center" wrapText="1"/>
    </xf>
    <xf numFmtId="0" fontId="21" fillId="0" borderId="50" xfId="0" applyFont="1" applyBorder="1" applyAlignment="1">
      <alignment horizontal="center" wrapText="1"/>
    </xf>
    <xf numFmtId="0" fontId="25" fillId="0" borderId="0" xfId="0" applyFont="1" applyAlignment="1">
      <alignment horizontal="right" wrapText="1"/>
    </xf>
    <xf numFmtId="0" fontId="25" fillId="0" borderId="7" xfId="0" applyFont="1" applyBorder="1" applyAlignment="1">
      <alignment wrapText="1"/>
    </xf>
    <xf numFmtId="0" fontId="25" fillId="0" borderId="9" xfId="0" applyFont="1" applyBorder="1" applyAlignment="1">
      <alignment wrapText="1"/>
    </xf>
    <xf numFmtId="0" fontId="5" fillId="0" borderId="0" xfId="0" applyFont="1" applyAlignment="1">
      <alignment wrapText="1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5" fillId="0" borderId="0" xfId="0" applyFont="1" applyAlignment="1">
      <alignment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25" fillId="0" borderId="7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3" fontId="25" fillId="0" borderId="7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_Лист3" xfId="1"/>
    <cellStyle name="Обычный_Приложения_22-23_прог заимствов" xfId="2"/>
  </cellStyles>
  <dxfs count="0"/>
  <tableStyles count="0" defaultTableStyle="TableStyleMedium9" defaultPivotStyle="PivotStyleLight16"/>
  <colors>
    <mruColors>
      <color rgb="FF99FFCC"/>
      <color rgb="FFCCCC00"/>
      <color rgb="FFCC99FF"/>
      <color rgb="FFFF99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1/&#1041;&#1070;&#1044;&#1046;&#1045;&#1058;/&#1059;&#1090;&#1074;&#1077;&#1088;&#1078;&#1076;&#1077;&#1085;&#1085;&#1099;&#1081;/&#1057;&#1086;&#1074;&#1077;&#1090;%2013.12.2010/&#1073;&#1102;&#1076;&#1078;&#1077;&#1090;%202011%20&#1090;&#1088;&#1077;&#1090;&#1100;&#1077;%20&#1095;&#1090;&#1077;&#1085;&#1080;&#1077;/&#1055;&#1088;&#1086;&#1077;&#1082;&#1090;%20&#1073;&#1102;&#1076;&#1078;&#1077;&#1090;&#1072;%20(&#1055;&#1088;&#1080;&#1083;.%201-17)%20&#1089;%20&#1080;&#1079;&#1084;.%2013.12.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1 (нал., ненал.)"/>
      <sheetName val="прил.2 (безвоз)"/>
      <sheetName val="прил.3 ПД"/>
      <sheetName val="прил.5_ПАД"/>
      <sheetName val="прил.6_ПРСБ"/>
      <sheetName val="прил.7_ПАИВФ"/>
      <sheetName val="прил.8_вед"/>
      <sheetName val="прил.9_ФК"/>
      <sheetName val="прил.10 вед.ПД"/>
      <sheetName val="Прил.11_ФК ПД"/>
      <sheetName val="прил.12 ЦП"/>
      <sheetName val="прил.13_РФФПП"/>
      <sheetName val="прил.14 МБТ"/>
      <sheetName val="прил.15 ММХ"/>
      <sheetName val="прил.16 источн."/>
      <sheetName val="прил.17 П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15">
          <cell r="C15">
            <v>40000</v>
          </cell>
        </row>
        <row r="16">
          <cell r="C16">
            <v>40000</v>
          </cell>
        </row>
      </sheetData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workbookViewId="0">
      <selection activeCell="A5" sqref="A5"/>
    </sheetView>
  </sheetViews>
  <sheetFormatPr defaultRowHeight="15.75"/>
  <cols>
    <col min="1" max="1" width="27.85546875" style="1" customWidth="1"/>
    <col min="2" max="2" width="64.7109375" style="1" customWidth="1"/>
    <col min="3" max="3" width="16.140625" style="148" customWidth="1"/>
    <col min="4" max="16384" width="9.140625" style="1"/>
  </cols>
  <sheetData>
    <row r="1" spans="1:3">
      <c r="A1" s="278" t="s">
        <v>548</v>
      </c>
      <c r="B1" s="278"/>
      <c r="C1" s="278"/>
    </row>
    <row r="2" spans="1:3">
      <c r="A2" s="279" t="s">
        <v>0</v>
      </c>
      <c r="B2" s="280"/>
      <c r="C2" s="280"/>
    </row>
    <row r="3" spans="1:3">
      <c r="A3" s="279" t="s">
        <v>461</v>
      </c>
      <c r="B3" s="280"/>
      <c r="C3" s="280"/>
    </row>
    <row r="4" spans="1:3">
      <c r="A4" s="279" t="s">
        <v>758</v>
      </c>
      <c r="B4" s="280"/>
      <c r="C4" s="280"/>
    </row>
    <row r="5" spans="1:3" ht="4.5" customHeight="1"/>
    <row r="6" spans="1:3">
      <c r="A6" s="278" t="s">
        <v>548</v>
      </c>
      <c r="B6" s="278"/>
      <c r="C6" s="278"/>
    </row>
    <row r="7" spans="1:3">
      <c r="A7" s="279" t="s">
        <v>0</v>
      </c>
      <c r="B7" s="280"/>
      <c r="C7" s="280"/>
    </row>
    <row r="8" spans="1:3">
      <c r="A8" s="279" t="s">
        <v>461</v>
      </c>
      <c r="B8" s="280"/>
      <c r="C8" s="280"/>
    </row>
    <row r="9" spans="1:3">
      <c r="A9" s="279" t="s">
        <v>561</v>
      </c>
      <c r="B9" s="280"/>
      <c r="C9" s="280"/>
    </row>
    <row r="10" spans="1:3" ht="4.5" customHeight="1">
      <c r="A10" s="147"/>
      <c r="B10" s="147"/>
      <c r="C10" s="147"/>
    </row>
    <row r="11" spans="1:3" hidden="1">
      <c r="A11" s="283"/>
      <c r="B11" s="283"/>
    </row>
    <row r="12" spans="1:3" ht="32.25" customHeight="1">
      <c r="A12" s="281" t="s">
        <v>562</v>
      </c>
      <c r="B12" s="281"/>
      <c r="C12" s="282"/>
    </row>
    <row r="13" spans="1:3">
      <c r="C13" s="149" t="s">
        <v>1</v>
      </c>
    </row>
    <row r="14" spans="1:3" ht="31.5">
      <c r="A14" s="150" t="s">
        <v>463</v>
      </c>
      <c r="B14" s="114" t="s">
        <v>563</v>
      </c>
      <c r="C14" s="150" t="s">
        <v>564</v>
      </c>
    </row>
    <row r="15" spans="1:3" ht="26.25" customHeight="1">
      <c r="A15" s="2"/>
      <c r="B15" s="115" t="s">
        <v>565</v>
      </c>
      <c r="C15" s="151">
        <f>C16+C22+C26</f>
        <v>77067</v>
      </c>
    </row>
    <row r="16" spans="1:3">
      <c r="A16" s="2" t="s">
        <v>566</v>
      </c>
      <c r="B16" s="152" t="s">
        <v>567</v>
      </c>
      <c r="C16" s="153">
        <f>SUM(C17:C21)</f>
        <v>48820</v>
      </c>
    </row>
    <row r="17" spans="1:6" ht="63" customHeight="1">
      <c r="A17" s="117" t="s">
        <v>595</v>
      </c>
      <c r="B17" s="117" t="s">
        <v>594</v>
      </c>
      <c r="C17" s="153">
        <v>150</v>
      </c>
      <c r="F17" s="121"/>
    </row>
    <row r="18" spans="1:6" ht="114" customHeight="1">
      <c r="A18" s="117" t="s">
        <v>597</v>
      </c>
      <c r="B18" s="117" t="s">
        <v>596</v>
      </c>
      <c r="C18" s="153">
        <v>48230</v>
      </c>
      <c r="F18" s="121"/>
    </row>
    <row r="19" spans="1:6" ht="96" customHeight="1">
      <c r="A19" s="117" t="s">
        <v>598</v>
      </c>
      <c r="B19" s="117" t="s">
        <v>599</v>
      </c>
      <c r="C19" s="153">
        <v>350</v>
      </c>
      <c r="F19" s="121"/>
    </row>
    <row r="20" spans="1:6" ht="49.5" customHeight="1">
      <c r="A20" s="117" t="s">
        <v>601</v>
      </c>
      <c r="B20" s="117" t="s">
        <v>600</v>
      </c>
      <c r="C20" s="153">
        <v>60</v>
      </c>
      <c r="F20" s="121"/>
    </row>
    <row r="21" spans="1:6" ht="99" customHeight="1">
      <c r="A21" s="117" t="s">
        <v>603</v>
      </c>
      <c r="B21" s="117" t="s">
        <v>602</v>
      </c>
      <c r="C21" s="153">
        <v>30</v>
      </c>
      <c r="F21" s="121"/>
    </row>
    <row r="22" spans="1:6" ht="23.25" customHeight="1">
      <c r="A22" s="117" t="s">
        <v>568</v>
      </c>
      <c r="B22" s="117" t="s">
        <v>569</v>
      </c>
      <c r="C22" s="153">
        <f>C23+C24+C25</f>
        <v>25800</v>
      </c>
    </row>
    <row r="23" spans="1:6" ht="42" customHeight="1">
      <c r="A23" s="117" t="s">
        <v>604</v>
      </c>
      <c r="B23" s="117" t="s">
        <v>570</v>
      </c>
      <c r="C23" s="153">
        <v>8500</v>
      </c>
    </row>
    <row r="24" spans="1:6" ht="51.75" customHeight="1">
      <c r="A24" s="117" t="s">
        <v>605</v>
      </c>
      <c r="B24" s="117" t="s">
        <v>571</v>
      </c>
      <c r="C24" s="153">
        <v>2500</v>
      </c>
    </row>
    <row r="25" spans="1:6" ht="31.5">
      <c r="A25" s="117" t="s">
        <v>606</v>
      </c>
      <c r="B25" s="117" t="s">
        <v>572</v>
      </c>
      <c r="C25" s="153">
        <v>14800</v>
      </c>
    </row>
    <row r="26" spans="1:6" ht="21.75" customHeight="1">
      <c r="A26" s="117" t="s">
        <v>573</v>
      </c>
      <c r="B26" s="117" t="s">
        <v>574</v>
      </c>
      <c r="C26" s="153">
        <v>2447</v>
      </c>
    </row>
    <row r="27" spans="1:6">
      <c r="A27" s="117"/>
      <c r="B27" s="119" t="s">
        <v>575</v>
      </c>
      <c r="C27" s="154">
        <f>C28+C31+C33+C34</f>
        <v>214150</v>
      </c>
    </row>
    <row r="28" spans="1:6" ht="79.5" customHeight="1">
      <c r="A28" s="117" t="s">
        <v>576</v>
      </c>
      <c r="B28" s="155" t="s">
        <v>577</v>
      </c>
      <c r="C28" s="153">
        <f>C29+C30</f>
        <v>210650</v>
      </c>
    </row>
    <row r="29" spans="1:6" ht="78" customHeight="1">
      <c r="A29" s="117" t="s">
        <v>607</v>
      </c>
      <c r="B29" s="117" t="s">
        <v>578</v>
      </c>
      <c r="C29" s="153">
        <f>209750</f>
        <v>209750</v>
      </c>
    </row>
    <row r="30" spans="1:6" ht="79.5" customHeight="1">
      <c r="A30" s="117" t="s">
        <v>608</v>
      </c>
      <c r="B30" s="117" t="s">
        <v>579</v>
      </c>
      <c r="C30" s="153">
        <v>900</v>
      </c>
    </row>
    <row r="31" spans="1:6" ht="31.5">
      <c r="A31" s="117" t="s">
        <v>580</v>
      </c>
      <c r="B31" s="117" t="s">
        <v>581</v>
      </c>
      <c r="C31" s="153">
        <f>C32</f>
        <v>500</v>
      </c>
    </row>
    <row r="32" spans="1:6" ht="16.5" customHeight="1">
      <c r="A32" s="117" t="s">
        <v>582</v>
      </c>
      <c r="B32" s="117" t="s">
        <v>583</v>
      </c>
      <c r="C32" s="153">
        <v>500</v>
      </c>
    </row>
    <row r="33" spans="1:3" ht="15" customHeight="1">
      <c r="A33" s="117" t="s">
        <v>584</v>
      </c>
      <c r="B33" s="117" t="s">
        <v>585</v>
      </c>
      <c r="C33" s="156">
        <f>2060+640</f>
        <v>2700</v>
      </c>
    </row>
    <row r="34" spans="1:3" ht="18.75" customHeight="1">
      <c r="A34" s="117" t="s">
        <v>586</v>
      </c>
      <c r="B34" s="117" t="s">
        <v>587</v>
      </c>
      <c r="C34" s="153">
        <v>300</v>
      </c>
    </row>
    <row r="35" spans="1:3" ht="14.25" customHeight="1">
      <c r="A35" s="117"/>
      <c r="B35" s="157" t="s">
        <v>588</v>
      </c>
      <c r="C35" s="154">
        <f>C27+C15</f>
        <v>291217</v>
      </c>
    </row>
    <row r="36" spans="1:3" hidden="1">
      <c r="A36" s="2" t="s">
        <v>589</v>
      </c>
      <c r="B36" s="115" t="s">
        <v>590</v>
      </c>
      <c r="C36" s="158">
        <f>C37</f>
        <v>0</v>
      </c>
    </row>
    <row r="37" spans="1:3" ht="31.5" hidden="1">
      <c r="A37" s="2" t="s">
        <v>591</v>
      </c>
      <c r="B37" s="117" t="s">
        <v>592</v>
      </c>
      <c r="C37" s="159"/>
    </row>
    <row r="38" spans="1:3" ht="21" hidden="1" customHeight="1">
      <c r="A38" s="2"/>
      <c r="B38" s="143" t="s">
        <v>593</v>
      </c>
      <c r="C38" s="154">
        <f>C36+C35</f>
        <v>291217</v>
      </c>
    </row>
  </sheetData>
  <mergeCells count="10">
    <mergeCell ref="A1:C1"/>
    <mergeCell ref="A2:C2"/>
    <mergeCell ref="A4:C4"/>
    <mergeCell ref="A3:C3"/>
    <mergeCell ref="A12:C12"/>
    <mergeCell ref="A6:C6"/>
    <mergeCell ref="A7:C7"/>
    <mergeCell ref="A8:C8"/>
    <mergeCell ref="A9:C9"/>
    <mergeCell ref="A11:B11"/>
  </mergeCells>
  <pageMargins left="0.7" right="0.48" top="0.33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1:E83"/>
  <sheetViews>
    <sheetView workbookViewId="0">
      <selection activeCell="A3" sqref="A3:E3"/>
    </sheetView>
  </sheetViews>
  <sheetFormatPr defaultRowHeight="15.75"/>
  <cols>
    <col min="1" max="1" width="31.85546875" style="1" customWidth="1"/>
    <col min="2" max="2" width="64.5703125" style="1" customWidth="1"/>
    <col min="3" max="3" width="12.28515625" style="1" hidden="1" customWidth="1"/>
    <col min="4" max="4" width="13.85546875" style="223" hidden="1" customWidth="1"/>
    <col min="5" max="5" width="22.85546875" style="105" customWidth="1"/>
    <col min="6" max="16384" width="9.140625" style="1"/>
  </cols>
  <sheetData>
    <row r="1" spans="1:5" s="162" customFormat="1" ht="12.75">
      <c r="A1" s="284" t="s">
        <v>3</v>
      </c>
      <c r="B1" s="285"/>
      <c r="C1" s="285"/>
      <c r="D1" s="286"/>
      <c r="E1" s="286"/>
    </row>
    <row r="2" spans="1:5" s="162" customFormat="1" ht="12.75">
      <c r="A2" s="284" t="s">
        <v>0</v>
      </c>
      <c r="B2" s="285"/>
      <c r="C2" s="285"/>
      <c r="D2" s="286"/>
      <c r="E2" s="286"/>
    </row>
    <row r="3" spans="1:5" s="162" customFormat="1" ht="12.75">
      <c r="A3" s="284" t="s">
        <v>461</v>
      </c>
      <c r="B3" s="285"/>
      <c r="C3" s="285"/>
      <c r="D3" s="286"/>
      <c r="E3" s="286"/>
    </row>
    <row r="4" spans="1:5" s="162" customFormat="1" ht="12.75">
      <c r="A4" s="284" t="s">
        <v>759</v>
      </c>
      <c r="B4" s="285"/>
      <c r="C4" s="285"/>
      <c r="D4" s="286"/>
      <c r="E4" s="286"/>
    </row>
    <row r="5" spans="1:5" s="162" customFormat="1" ht="5.25" customHeight="1">
      <c r="A5" s="163"/>
      <c r="B5" s="164"/>
      <c r="C5" s="164"/>
      <c r="D5" s="222"/>
      <c r="E5" s="165"/>
    </row>
    <row r="6" spans="1:5" s="162" customFormat="1" ht="0.75" customHeight="1">
      <c r="A6" s="284" t="s">
        <v>548</v>
      </c>
      <c r="B6" s="285"/>
      <c r="C6" s="285"/>
      <c r="D6" s="286"/>
      <c r="E6" s="286"/>
    </row>
    <row r="7" spans="1:5" s="162" customFormat="1" ht="12.75" hidden="1">
      <c r="A7" s="284" t="s">
        <v>0</v>
      </c>
      <c r="B7" s="285"/>
      <c r="C7" s="285"/>
      <c r="D7" s="286"/>
      <c r="E7" s="286"/>
    </row>
    <row r="8" spans="1:5" s="162" customFormat="1" ht="12.75" hidden="1">
      <c r="A8" s="284" t="s">
        <v>461</v>
      </c>
      <c r="B8" s="285"/>
      <c r="C8" s="285"/>
      <c r="D8" s="286"/>
      <c r="E8" s="286"/>
    </row>
    <row r="9" spans="1:5" s="162" customFormat="1" ht="12.75" hidden="1">
      <c r="A9" s="284" t="s">
        <v>549</v>
      </c>
      <c r="B9" s="285"/>
      <c r="C9" s="285"/>
      <c r="D9" s="286"/>
      <c r="E9" s="286"/>
    </row>
    <row r="10" spans="1:5" s="162" customFormat="1" ht="0.75" customHeight="1">
      <c r="A10" s="163"/>
      <c r="B10" s="164"/>
      <c r="C10" s="164"/>
      <c r="D10" s="222"/>
      <c r="E10" s="165"/>
    </row>
    <row r="11" spans="1:5" s="162" customFormat="1" ht="12.75">
      <c r="A11" s="284" t="s">
        <v>3</v>
      </c>
      <c r="B11" s="285"/>
      <c r="C11" s="285"/>
      <c r="D11" s="286"/>
      <c r="E11" s="286"/>
    </row>
    <row r="12" spans="1:5" s="162" customFormat="1" ht="12.75">
      <c r="A12" s="284" t="s">
        <v>0</v>
      </c>
      <c r="B12" s="285"/>
      <c r="C12" s="285"/>
      <c r="D12" s="286"/>
      <c r="E12" s="286"/>
    </row>
    <row r="13" spans="1:5" s="162" customFormat="1" ht="12.75">
      <c r="A13" s="284" t="s">
        <v>461</v>
      </c>
      <c r="B13" s="285"/>
      <c r="C13" s="285"/>
      <c r="D13" s="286"/>
      <c r="E13" s="286"/>
    </row>
    <row r="14" spans="1:5" s="162" customFormat="1" ht="12.75">
      <c r="A14" s="284" t="s">
        <v>550</v>
      </c>
      <c r="B14" s="285"/>
      <c r="C14" s="285"/>
      <c r="D14" s="286"/>
      <c r="E14" s="286"/>
    </row>
    <row r="15" spans="1:5" ht="6" customHeight="1"/>
    <row r="16" spans="1:5" ht="0.75" hidden="1" customHeight="1">
      <c r="A16" s="283"/>
      <c r="B16" s="283"/>
      <c r="C16" s="283"/>
    </row>
    <row r="17" spans="1:5" ht="32.25" customHeight="1">
      <c r="A17" s="281" t="s">
        <v>559</v>
      </c>
      <c r="B17" s="281"/>
      <c r="C17" s="281"/>
      <c r="D17" s="288"/>
      <c r="E17" s="288"/>
    </row>
    <row r="18" spans="1:5" ht="2.25" customHeight="1">
      <c r="A18" s="289"/>
      <c r="B18" s="289"/>
      <c r="C18" s="289"/>
    </row>
    <row r="19" spans="1:5">
      <c r="E19" s="277" t="s">
        <v>462</v>
      </c>
    </row>
    <row r="20" spans="1:5" ht="23.25" customHeight="1">
      <c r="A20" s="114" t="s">
        <v>463</v>
      </c>
      <c r="B20" s="114" t="s">
        <v>464</v>
      </c>
      <c r="C20" s="114" t="s">
        <v>2</v>
      </c>
      <c r="D20" s="224" t="s">
        <v>611</v>
      </c>
      <c r="E20" s="114" t="s">
        <v>2</v>
      </c>
    </row>
    <row r="21" spans="1:5">
      <c r="A21" s="2"/>
      <c r="B21" s="115" t="s">
        <v>465</v>
      </c>
      <c r="C21" s="116">
        <f>C22+C23</f>
        <v>25178</v>
      </c>
      <c r="E21" s="120">
        <f>E22+E23</f>
        <v>60418.1</v>
      </c>
    </row>
    <row r="22" spans="1:5" ht="31.5">
      <c r="A22" s="2" t="s">
        <v>466</v>
      </c>
      <c r="B22" s="117" t="s">
        <v>467</v>
      </c>
      <c r="C22" s="118">
        <v>3763</v>
      </c>
      <c r="E22" s="142">
        <f>C22+D22</f>
        <v>3763</v>
      </c>
    </row>
    <row r="23" spans="1:5" ht="34.5" customHeight="1">
      <c r="A23" s="2" t="s">
        <v>542</v>
      </c>
      <c r="B23" s="117" t="s">
        <v>543</v>
      </c>
      <c r="C23" s="118">
        <v>21415</v>
      </c>
      <c r="D23" s="223">
        <f>875.1+34365</f>
        <v>35240.1</v>
      </c>
      <c r="E23" s="142">
        <f>C23+D23</f>
        <v>56655.1</v>
      </c>
    </row>
    <row r="24" spans="1:5">
      <c r="A24" s="117"/>
      <c r="B24" s="119" t="s">
        <v>468</v>
      </c>
      <c r="C24" s="120">
        <f>SUM(C25:C46)</f>
        <v>51145.639999999992</v>
      </c>
      <c r="E24" s="120">
        <f>SUM(E25:E46)</f>
        <v>52814.619999999995</v>
      </c>
    </row>
    <row r="25" spans="1:5" ht="110.25" customHeight="1">
      <c r="A25" s="117" t="s">
        <v>531</v>
      </c>
      <c r="B25" s="117" t="s">
        <v>469</v>
      </c>
      <c r="C25" s="122">
        <v>37720.800000000003</v>
      </c>
      <c r="E25" s="142">
        <f t="shared" ref="E25:E43" si="0">C25+D25</f>
        <v>37720.800000000003</v>
      </c>
    </row>
    <row r="26" spans="1:5" ht="17.25" customHeight="1">
      <c r="A26" s="117" t="s">
        <v>470</v>
      </c>
      <c r="B26" s="117" t="s">
        <v>471</v>
      </c>
      <c r="C26" s="122"/>
      <c r="D26" s="223">
        <f>189.9+569.7</f>
        <v>759.6</v>
      </c>
      <c r="E26" s="142">
        <f t="shared" si="0"/>
        <v>759.6</v>
      </c>
    </row>
    <row r="27" spans="1:5" ht="30.75" customHeight="1">
      <c r="A27" s="117" t="s">
        <v>472</v>
      </c>
      <c r="B27" s="117" t="s">
        <v>473</v>
      </c>
      <c r="C27" s="122"/>
      <c r="E27" s="142">
        <f t="shared" si="0"/>
        <v>0</v>
      </c>
    </row>
    <row r="28" spans="1:5" ht="31.5" customHeight="1">
      <c r="A28" s="117" t="s">
        <v>472</v>
      </c>
      <c r="B28" s="117" t="s">
        <v>474</v>
      </c>
      <c r="C28" s="122"/>
      <c r="E28" s="142">
        <f t="shared" si="0"/>
        <v>0</v>
      </c>
    </row>
    <row r="29" spans="1:5" ht="31.5" customHeight="1">
      <c r="A29" s="117" t="s">
        <v>475</v>
      </c>
      <c r="B29" s="117" t="s">
        <v>476</v>
      </c>
      <c r="C29" s="122"/>
      <c r="E29" s="142">
        <f t="shared" si="0"/>
        <v>0</v>
      </c>
    </row>
    <row r="30" spans="1:5" ht="30" customHeight="1">
      <c r="A30" s="117" t="s">
        <v>531</v>
      </c>
      <c r="B30" s="117" t="s">
        <v>477</v>
      </c>
      <c r="C30" s="122">
        <v>163</v>
      </c>
      <c r="D30" s="223">
        <v>-71</v>
      </c>
      <c r="E30" s="142">
        <f t="shared" si="0"/>
        <v>92</v>
      </c>
    </row>
    <row r="31" spans="1:5" ht="45" customHeight="1">
      <c r="A31" s="117" t="s">
        <v>532</v>
      </c>
      <c r="B31" s="117" t="s">
        <v>478</v>
      </c>
      <c r="C31" s="122">
        <v>769</v>
      </c>
      <c r="E31" s="142">
        <f t="shared" si="0"/>
        <v>769</v>
      </c>
    </row>
    <row r="32" spans="1:5" ht="47.25" customHeight="1">
      <c r="A32" s="117" t="s">
        <v>532</v>
      </c>
      <c r="B32" s="123" t="s">
        <v>479</v>
      </c>
      <c r="C32" s="122">
        <v>3073</v>
      </c>
      <c r="E32" s="142">
        <f t="shared" si="0"/>
        <v>3073</v>
      </c>
    </row>
    <row r="33" spans="1:5" ht="31.5">
      <c r="A33" s="117" t="s">
        <v>531</v>
      </c>
      <c r="B33" s="117" t="s">
        <v>480</v>
      </c>
      <c r="C33" s="122">
        <v>346.59</v>
      </c>
      <c r="E33" s="142">
        <f t="shared" si="0"/>
        <v>346.59</v>
      </c>
    </row>
    <row r="34" spans="1:5" ht="30.75" customHeight="1">
      <c r="A34" s="117" t="s">
        <v>531</v>
      </c>
      <c r="B34" s="117" t="s">
        <v>481</v>
      </c>
      <c r="C34" s="122">
        <v>555.92999999999995</v>
      </c>
      <c r="E34" s="142">
        <f t="shared" si="0"/>
        <v>555.92999999999995</v>
      </c>
    </row>
    <row r="35" spans="1:5" ht="93.75" customHeight="1">
      <c r="A35" s="117" t="s">
        <v>531</v>
      </c>
      <c r="B35" s="117" t="s">
        <v>609</v>
      </c>
      <c r="C35" s="122"/>
      <c r="D35" s="223">
        <v>0.23</v>
      </c>
      <c r="E35" s="142">
        <f t="shared" si="0"/>
        <v>0.23</v>
      </c>
    </row>
    <row r="36" spans="1:5" ht="77.25" customHeight="1">
      <c r="A36" s="117" t="s">
        <v>482</v>
      </c>
      <c r="B36" s="117" t="s">
        <v>483</v>
      </c>
      <c r="C36" s="122">
        <v>3433.02</v>
      </c>
      <c r="E36" s="142">
        <f t="shared" si="0"/>
        <v>3433.02</v>
      </c>
    </row>
    <row r="37" spans="1:5" ht="46.5" customHeight="1">
      <c r="A37" s="117" t="s">
        <v>482</v>
      </c>
      <c r="B37" s="117" t="s">
        <v>610</v>
      </c>
      <c r="C37" s="122"/>
      <c r="D37" s="223">
        <v>683.15</v>
      </c>
      <c r="E37" s="142">
        <f t="shared" si="0"/>
        <v>683.15</v>
      </c>
    </row>
    <row r="38" spans="1:5" ht="61.5" customHeight="1">
      <c r="A38" s="117" t="s">
        <v>484</v>
      </c>
      <c r="B38" s="117" t="s">
        <v>485</v>
      </c>
      <c r="C38" s="122">
        <v>2665</v>
      </c>
      <c r="E38" s="142">
        <f t="shared" si="0"/>
        <v>2665</v>
      </c>
    </row>
    <row r="39" spans="1:5" ht="15" customHeight="1">
      <c r="A39" s="117" t="s">
        <v>533</v>
      </c>
      <c r="B39" s="117" t="s">
        <v>486</v>
      </c>
      <c r="C39" s="122">
        <v>674.2</v>
      </c>
      <c r="E39" s="142">
        <f t="shared" si="0"/>
        <v>674.2</v>
      </c>
    </row>
    <row r="40" spans="1:5" ht="29.25" customHeight="1">
      <c r="A40" s="117" t="s">
        <v>534</v>
      </c>
      <c r="B40" s="117" t="s">
        <v>4</v>
      </c>
      <c r="C40" s="122">
        <v>521.9</v>
      </c>
      <c r="E40" s="142">
        <f t="shared" si="0"/>
        <v>521.9</v>
      </c>
    </row>
    <row r="41" spans="1:5" ht="31.5">
      <c r="A41" s="124" t="s">
        <v>487</v>
      </c>
      <c r="B41" s="117" t="s">
        <v>488</v>
      </c>
      <c r="C41" s="122">
        <v>990</v>
      </c>
      <c r="D41" s="223">
        <v>297</v>
      </c>
      <c r="E41" s="142">
        <f t="shared" si="0"/>
        <v>1287</v>
      </c>
    </row>
    <row r="42" spans="1:5" ht="31.5">
      <c r="A42" s="117" t="s">
        <v>489</v>
      </c>
      <c r="B42" s="117" t="s">
        <v>490</v>
      </c>
      <c r="C42" s="122">
        <v>175.7</v>
      </c>
      <c r="E42" s="142">
        <f t="shared" si="0"/>
        <v>175.7</v>
      </c>
    </row>
    <row r="43" spans="1:5" ht="60.75" customHeight="1">
      <c r="A43" s="117" t="s">
        <v>487</v>
      </c>
      <c r="B43" s="117" t="s">
        <v>491</v>
      </c>
      <c r="C43" s="122">
        <v>57.5</v>
      </c>
      <c r="E43" s="142">
        <f t="shared" si="0"/>
        <v>57.5</v>
      </c>
    </row>
    <row r="44" spans="1:5" hidden="1">
      <c r="A44" s="117"/>
      <c r="B44" s="117"/>
      <c r="C44" s="122"/>
      <c r="E44" s="142"/>
    </row>
    <row r="45" spans="1:5" ht="47.25" hidden="1">
      <c r="A45" s="117" t="s">
        <v>492</v>
      </c>
      <c r="B45" s="117" t="s">
        <v>493</v>
      </c>
      <c r="C45" s="118"/>
      <c r="E45" s="142"/>
    </row>
    <row r="46" spans="1:5" ht="47.25" hidden="1">
      <c r="A46" s="117" t="s">
        <v>492</v>
      </c>
      <c r="B46" s="117" t="s">
        <v>494</v>
      </c>
      <c r="C46" s="118"/>
      <c r="E46" s="142"/>
    </row>
    <row r="47" spans="1:5">
      <c r="A47" s="117"/>
      <c r="B47" s="119" t="s">
        <v>495</v>
      </c>
      <c r="C47" s="116">
        <f>C68</f>
        <v>1550</v>
      </c>
      <c r="E47" s="120">
        <f>SUM(E48:E68)</f>
        <v>10980.760000000002</v>
      </c>
    </row>
    <row r="48" spans="1:5" ht="46.5" customHeight="1">
      <c r="A48" s="117" t="s">
        <v>496</v>
      </c>
      <c r="B48" s="117" t="s">
        <v>497</v>
      </c>
      <c r="C48" s="118"/>
      <c r="D48" s="223">
        <v>394.5</v>
      </c>
      <c r="E48" s="142">
        <f t="shared" ref="E48:E55" si="1">C48+D48</f>
        <v>394.5</v>
      </c>
    </row>
    <row r="49" spans="1:5" ht="45.75" customHeight="1">
      <c r="A49" s="117" t="s">
        <v>613</v>
      </c>
      <c r="B49" s="117" t="s">
        <v>614</v>
      </c>
      <c r="C49" s="118"/>
      <c r="D49" s="223">
        <v>1320.92</v>
      </c>
      <c r="E49" s="142">
        <f t="shared" si="1"/>
        <v>1320.92</v>
      </c>
    </row>
    <row r="50" spans="1:5" ht="32.25" customHeight="1">
      <c r="A50" s="117" t="s">
        <v>613</v>
      </c>
      <c r="B50" s="117" t="s">
        <v>615</v>
      </c>
      <c r="C50" s="118"/>
      <c r="D50" s="223">
        <v>3113.94</v>
      </c>
      <c r="E50" s="142">
        <f t="shared" si="1"/>
        <v>3113.94</v>
      </c>
    </row>
    <row r="51" spans="1:5" ht="31.5" customHeight="1">
      <c r="A51" s="117" t="s">
        <v>613</v>
      </c>
      <c r="B51" s="117" t="s">
        <v>616</v>
      </c>
      <c r="C51" s="118"/>
      <c r="D51" s="223">
        <v>1835.2</v>
      </c>
      <c r="E51" s="142">
        <f t="shared" si="1"/>
        <v>1835.2</v>
      </c>
    </row>
    <row r="52" spans="1:5" ht="30.75" customHeight="1">
      <c r="A52" s="117" t="s">
        <v>498</v>
      </c>
      <c r="B52" s="117" t="s">
        <v>617</v>
      </c>
      <c r="C52" s="118"/>
      <c r="D52" s="223">
        <v>2588</v>
      </c>
      <c r="E52" s="142">
        <f t="shared" si="1"/>
        <v>2588</v>
      </c>
    </row>
    <row r="53" spans="1:5" ht="31.5">
      <c r="A53" s="117" t="s">
        <v>499</v>
      </c>
      <c r="B53" s="117" t="s">
        <v>612</v>
      </c>
      <c r="C53" s="118"/>
      <c r="D53" s="223">
        <v>32.200000000000003</v>
      </c>
      <c r="E53" s="142">
        <f t="shared" si="1"/>
        <v>32.200000000000003</v>
      </c>
    </row>
    <row r="54" spans="1:5" ht="31.5">
      <c r="A54" s="117" t="s">
        <v>499</v>
      </c>
      <c r="B54" s="117" t="s">
        <v>500</v>
      </c>
      <c r="C54" s="118"/>
      <c r="D54" s="223">
        <v>107</v>
      </c>
      <c r="E54" s="142">
        <f t="shared" si="1"/>
        <v>107</v>
      </c>
    </row>
    <row r="55" spans="1:5" ht="16.5" customHeight="1">
      <c r="A55" s="117" t="s">
        <v>499</v>
      </c>
      <c r="B55" s="117" t="s">
        <v>501</v>
      </c>
      <c r="C55" s="118"/>
      <c r="D55" s="223">
        <v>39</v>
      </c>
      <c r="E55" s="142">
        <f t="shared" si="1"/>
        <v>39</v>
      </c>
    </row>
    <row r="56" spans="1:5" ht="31.5" hidden="1">
      <c r="A56" s="117" t="s">
        <v>499</v>
      </c>
      <c r="C56" s="118"/>
      <c r="E56" s="142"/>
    </row>
    <row r="57" spans="1:5" ht="63" hidden="1">
      <c r="A57" s="117" t="s">
        <v>503</v>
      </c>
      <c r="B57" s="117" t="s">
        <v>504</v>
      </c>
      <c r="C57" s="125"/>
      <c r="E57" s="142"/>
    </row>
    <row r="58" spans="1:5" ht="47.25" hidden="1">
      <c r="A58" s="117" t="s">
        <v>503</v>
      </c>
      <c r="B58" s="117" t="s">
        <v>505</v>
      </c>
      <c r="C58" s="125"/>
      <c r="E58" s="142"/>
    </row>
    <row r="59" spans="1:5" ht="47.25" hidden="1">
      <c r="A59" s="117" t="s">
        <v>503</v>
      </c>
      <c r="B59" s="117" t="s">
        <v>506</v>
      </c>
      <c r="C59" s="125"/>
      <c r="E59" s="142"/>
    </row>
    <row r="60" spans="1:5" ht="63" hidden="1">
      <c r="A60" s="117" t="s">
        <v>503</v>
      </c>
      <c r="B60" s="117" t="s">
        <v>507</v>
      </c>
      <c r="C60" s="125"/>
      <c r="E60" s="142"/>
    </row>
    <row r="61" spans="1:5" ht="110.25" hidden="1">
      <c r="A61" s="117" t="s">
        <v>503</v>
      </c>
      <c r="B61" s="117" t="s">
        <v>508</v>
      </c>
      <c r="C61" s="125"/>
      <c r="E61" s="142"/>
    </row>
    <row r="62" spans="1:5" ht="110.25" hidden="1">
      <c r="A62" s="117" t="s">
        <v>503</v>
      </c>
      <c r="B62" s="117" t="s">
        <v>509</v>
      </c>
      <c r="C62" s="125"/>
      <c r="E62" s="142"/>
    </row>
    <row r="63" spans="1:5" ht="78.75" hidden="1">
      <c r="A63" s="117" t="s">
        <v>503</v>
      </c>
      <c r="B63" s="117" t="s">
        <v>510</v>
      </c>
      <c r="C63" s="125"/>
      <c r="E63" s="142"/>
    </row>
    <row r="64" spans="1:5" ht="47.25" hidden="1">
      <c r="A64" s="117"/>
      <c r="B64" s="117" t="s">
        <v>511</v>
      </c>
      <c r="C64" s="125"/>
      <c r="E64" s="142"/>
    </row>
    <row r="65" spans="1:5" ht="78.75" hidden="1">
      <c r="A65" s="117" t="s">
        <v>503</v>
      </c>
      <c r="B65" s="117" t="s">
        <v>512</v>
      </c>
      <c r="C65" s="125"/>
      <c r="E65" s="142"/>
    </row>
    <row r="66" spans="1:5" ht="47.25" hidden="1">
      <c r="A66" s="117" t="s">
        <v>503</v>
      </c>
      <c r="B66" s="117" t="s">
        <v>513</v>
      </c>
      <c r="C66" s="125"/>
      <c r="E66" s="142"/>
    </row>
    <row r="67" spans="1:5" ht="63" hidden="1">
      <c r="A67" s="117" t="s">
        <v>503</v>
      </c>
      <c r="B67" s="117" t="s">
        <v>514</v>
      </c>
      <c r="C67" s="125"/>
      <c r="E67" s="142"/>
    </row>
    <row r="68" spans="1:5" ht="44.25" customHeight="1">
      <c r="A68" s="126" t="s">
        <v>515</v>
      </c>
      <c r="B68" s="3" t="s">
        <v>516</v>
      </c>
      <c r="C68" s="127">
        <f>C69+C70+C71</f>
        <v>1550</v>
      </c>
      <c r="E68" s="161">
        <f>E69+E70+E71</f>
        <v>1550</v>
      </c>
    </row>
    <row r="69" spans="1:5" hidden="1">
      <c r="A69" s="126"/>
      <c r="B69" s="3" t="s">
        <v>517</v>
      </c>
      <c r="C69" s="128">
        <v>1109</v>
      </c>
      <c r="E69" s="142">
        <f t="shared" ref="E69:E71" si="2">C69+D69</f>
        <v>1109</v>
      </c>
    </row>
    <row r="70" spans="1:5" hidden="1">
      <c r="A70" s="126"/>
      <c r="B70" s="3" t="s">
        <v>518</v>
      </c>
      <c r="C70" s="128">
        <v>353</v>
      </c>
      <c r="E70" s="142">
        <f t="shared" si="2"/>
        <v>353</v>
      </c>
    </row>
    <row r="71" spans="1:5" hidden="1">
      <c r="A71" s="126"/>
      <c r="B71" s="3" t="s">
        <v>5</v>
      </c>
      <c r="C71" s="128">
        <v>88</v>
      </c>
      <c r="E71" s="142">
        <f t="shared" si="2"/>
        <v>88</v>
      </c>
    </row>
    <row r="72" spans="1:5" ht="31.5" hidden="1">
      <c r="A72" s="126" t="s">
        <v>503</v>
      </c>
      <c r="B72" s="3" t="s">
        <v>519</v>
      </c>
      <c r="C72" s="127">
        <f>C73</f>
        <v>0</v>
      </c>
      <c r="E72" s="142"/>
    </row>
    <row r="73" spans="1:5" ht="63" hidden="1">
      <c r="A73" s="126"/>
      <c r="B73" s="129" t="s">
        <v>520</v>
      </c>
      <c r="C73" s="128"/>
      <c r="E73" s="142"/>
    </row>
    <row r="74" spans="1:5" ht="63" hidden="1">
      <c r="A74" s="126"/>
      <c r="B74" s="130" t="s">
        <v>521</v>
      </c>
      <c r="C74" s="125"/>
      <c r="E74" s="142"/>
    </row>
    <row r="75" spans="1:5">
      <c r="A75" s="126"/>
      <c r="B75" s="131" t="s">
        <v>522</v>
      </c>
      <c r="C75" s="127">
        <f>C76+C79</f>
        <v>16460.87</v>
      </c>
      <c r="E75" s="160">
        <f>SUM(E76:E79)</f>
        <v>22749.800000000003</v>
      </c>
    </row>
    <row r="76" spans="1:5" ht="87.75" customHeight="1">
      <c r="A76" s="126" t="s">
        <v>523</v>
      </c>
      <c r="B76" s="96" t="s">
        <v>524</v>
      </c>
      <c r="C76" s="125">
        <v>355.92</v>
      </c>
      <c r="E76" s="142">
        <f t="shared" ref="E76:E82" si="3">C76+D76</f>
        <v>355.92</v>
      </c>
    </row>
    <row r="77" spans="1:5" ht="30.75" customHeight="1">
      <c r="A77" s="126"/>
      <c r="B77" s="117" t="s">
        <v>502</v>
      </c>
      <c r="C77" s="125"/>
      <c r="D77" s="223">
        <v>359.9</v>
      </c>
      <c r="E77" s="142">
        <f t="shared" si="3"/>
        <v>359.9</v>
      </c>
    </row>
    <row r="78" spans="1:5" ht="13.5" customHeight="1">
      <c r="A78" s="126"/>
      <c r="B78" s="96" t="s">
        <v>618</v>
      </c>
      <c r="C78" s="125"/>
      <c r="D78" s="223">
        <v>431.61</v>
      </c>
      <c r="E78" s="142">
        <f t="shared" si="3"/>
        <v>431.61</v>
      </c>
    </row>
    <row r="79" spans="1:5" ht="60" customHeight="1">
      <c r="A79" s="126" t="s">
        <v>525</v>
      </c>
      <c r="B79" s="132" t="s">
        <v>526</v>
      </c>
      <c r="C79" s="125">
        <f>C80+C81+C82</f>
        <v>16104.95</v>
      </c>
      <c r="E79" s="142">
        <f>E80+E81+E82</f>
        <v>21602.370000000003</v>
      </c>
    </row>
    <row r="80" spans="1:5">
      <c r="A80" s="117"/>
      <c r="B80" s="117" t="s">
        <v>527</v>
      </c>
      <c r="C80" s="125">
        <v>10109.950000000001</v>
      </c>
      <c r="D80" s="223">
        <v>2197.42</v>
      </c>
      <c r="E80" s="142">
        <f t="shared" si="3"/>
        <v>12307.37</v>
      </c>
    </row>
    <row r="81" spans="1:5">
      <c r="A81" s="117"/>
      <c r="B81" s="117" t="s">
        <v>528</v>
      </c>
      <c r="C81" s="125">
        <f>5650</f>
        <v>5650</v>
      </c>
      <c r="D81" s="223">
        <v>3300</v>
      </c>
      <c r="E81" s="142">
        <f t="shared" si="3"/>
        <v>8950</v>
      </c>
    </row>
    <row r="82" spans="1:5">
      <c r="A82" s="117"/>
      <c r="B82" s="117" t="s">
        <v>529</v>
      </c>
      <c r="C82" s="125">
        <v>345</v>
      </c>
      <c r="E82" s="142">
        <f t="shared" si="3"/>
        <v>345</v>
      </c>
    </row>
    <row r="83" spans="1:5" ht="15.75" customHeight="1">
      <c r="A83" s="287" t="s">
        <v>530</v>
      </c>
      <c r="B83" s="287"/>
      <c r="C83" s="120">
        <f>C24+C21+C75+C47</f>
        <v>94334.50999999998</v>
      </c>
      <c r="D83" s="225">
        <f>SUM(D21:D82)</f>
        <v>52628.77</v>
      </c>
      <c r="E83" s="120">
        <f>E24+E21+E75+E47</f>
        <v>146963.28000000003</v>
      </c>
    </row>
  </sheetData>
  <mergeCells count="16">
    <mergeCell ref="A1:E1"/>
    <mergeCell ref="A2:E2"/>
    <mergeCell ref="A3:E3"/>
    <mergeCell ref="A83:B83"/>
    <mergeCell ref="A16:C16"/>
    <mergeCell ref="A4:E4"/>
    <mergeCell ref="A17:E17"/>
    <mergeCell ref="A18:C18"/>
    <mergeCell ref="A6:E6"/>
    <mergeCell ref="A7:E7"/>
    <mergeCell ref="A8:E8"/>
    <mergeCell ref="A9:E9"/>
    <mergeCell ref="A11:E11"/>
    <mergeCell ref="A12:E12"/>
    <mergeCell ref="A13:E13"/>
    <mergeCell ref="A14:E14"/>
  </mergeCells>
  <pageMargins left="0.45" right="0.19685039370078741" top="0.47244094488188981" bottom="0.35433070866141736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R951"/>
  <sheetViews>
    <sheetView tabSelected="1" topLeftCell="B1" workbookViewId="0">
      <selection activeCell="B5" sqref="B5"/>
    </sheetView>
  </sheetViews>
  <sheetFormatPr defaultRowHeight="15.75"/>
  <cols>
    <col min="1" max="1" width="0.28515625" style="1" hidden="1" customWidth="1"/>
    <col min="2" max="2" width="64.5703125" style="8" customWidth="1"/>
    <col min="3" max="3" width="5.7109375" style="1" customWidth="1"/>
    <col min="4" max="4" width="3.42578125" style="1" customWidth="1"/>
    <col min="5" max="5" width="4.28515625" style="1" customWidth="1"/>
    <col min="6" max="6" width="9.85546875" style="1" customWidth="1"/>
    <col min="7" max="7" width="4" style="1" customWidth="1"/>
    <col min="8" max="8" width="13.85546875" style="1" hidden="1" customWidth="1"/>
    <col min="9" max="9" width="13.28515625" style="1" hidden="1" customWidth="1"/>
    <col min="10" max="10" width="13.28515625" style="105" hidden="1" customWidth="1"/>
    <col min="11" max="11" width="13" style="1" hidden="1" customWidth="1"/>
    <col min="12" max="12" width="13" style="105" hidden="1" customWidth="1"/>
    <col min="13" max="13" width="13.85546875" style="137" hidden="1" customWidth="1"/>
    <col min="14" max="14" width="13.5703125" style="1" hidden="1" customWidth="1"/>
    <col min="15" max="15" width="12" style="1" hidden="1" customWidth="1"/>
    <col min="16" max="16" width="9.28515625" style="1" hidden="1" customWidth="1"/>
    <col min="17" max="17" width="12.140625" style="1" hidden="1" customWidth="1"/>
    <col min="18" max="18" width="12.42578125" style="226" customWidth="1"/>
    <col min="19" max="16384" width="9.140625" style="1"/>
  </cols>
  <sheetData>
    <row r="1" spans="2:18" ht="14.25" customHeight="1">
      <c r="B1" s="309" t="s">
        <v>619</v>
      </c>
      <c r="C1" s="309"/>
      <c r="D1" s="309"/>
      <c r="E1" s="309"/>
      <c r="F1" s="309"/>
      <c r="G1" s="309"/>
      <c r="H1" s="309"/>
      <c r="I1" s="309"/>
      <c r="J1" s="309"/>
      <c r="K1" s="310"/>
      <c r="L1" s="310"/>
      <c r="M1" s="311"/>
      <c r="N1" s="311"/>
      <c r="O1" s="312"/>
      <c r="P1" s="312"/>
      <c r="Q1" s="312"/>
      <c r="R1" s="312"/>
    </row>
    <row r="2" spans="2:18" ht="11.25" customHeight="1">
      <c r="B2" s="309" t="s">
        <v>0</v>
      </c>
      <c r="C2" s="309"/>
      <c r="D2" s="309"/>
      <c r="E2" s="309"/>
      <c r="F2" s="309"/>
      <c r="G2" s="309"/>
      <c r="H2" s="309"/>
      <c r="I2" s="309"/>
      <c r="J2" s="309"/>
      <c r="K2" s="310"/>
      <c r="L2" s="310"/>
      <c r="M2" s="311"/>
      <c r="N2" s="311"/>
      <c r="O2" s="312"/>
      <c r="P2" s="312"/>
      <c r="Q2" s="312"/>
      <c r="R2" s="312"/>
    </row>
    <row r="3" spans="2:18" ht="12" customHeight="1">
      <c r="B3" s="309" t="s">
        <v>304</v>
      </c>
      <c r="C3" s="309"/>
      <c r="D3" s="309"/>
      <c r="E3" s="309"/>
      <c r="F3" s="309"/>
      <c r="G3" s="309"/>
      <c r="H3" s="309"/>
      <c r="I3" s="309"/>
      <c r="J3" s="309"/>
      <c r="K3" s="310"/>
      <c r="L3" s="310"/>
      <c r="M3" s="311"/>
      <c r="N3" s="311"/>
      <c r="O3" s="312"/>
      <c r="P3" s="312"/>
      <c r="Q3" s="312"/>
      <c r="R3" s="312"/>
    </row>
    <row r="4" spans="2:18" ht="12.75" customHeight="1">
      <c r="B4" s="309" t="s">
        <v>760</v>
      </c>
      <c r="C4" s="309"/>
      <c r="D4" s="309"/>
      <c r="E4" s="309"/>
      <c r="F4" s="309"/>
      <c r="G4" s="309"/>
      <c r="H4" s="309"/>
      <c r="I4" s="309"/>
      <c r="J4" s="309"/>
      <c r="K4" s="310"/>
      <c r="L4" s="310"/>
      <c r="M4" s="311"/>
      <c r="N4" s="311"/>
      <c r="O4" s="312"/>
      <c r="P4" s="312"/>
      <c r="Q4" s="312"/>
      <c r="R4" s="312"/>
    </row>
    <row r="5" spans="2:18" ht="0.75" customHeight="1"/>
    <row r="6" spans="2:18" ht="0.75" hidden="1" customHeight="1">
      <c r="B6" s="309" t="s">
        <v>551</v>
      </c>
      <c r="C6" s="309"/>
      <c r="D6" s="309"/>
      <c r="E6" s="309"/>
      <c r="F6" s="309"/>
      <c r="G6" s="309"/>
      <c r="H6" s="309"/>
      <c r="I6" s="309"/>
      <c r="J6" s="309"/>
      <c r="K6" s="310"/>
      <c r="L6" s="310"/>
      <c r="M6" s="311"/>
      <c r="N6" s="311"/>
      <c r="O6" s="312"/>
      <c r="P6" s="312"/>
      <c r="Q6" s="312"/>
      <c r="R6" s="312"/>
    </row>
    <row r="7" spans="2:18" hidden="1">
      <c r="B7" s="309" t="s">
        <v>0</v>
      </c>
      <c r="C7" s="309"/>
      <c r="D7" s="309"/>
      <c r="E7" s="309"/>
      <c r="F7" s="309"/>
      <c r="G7" s="309"/>
      <c r="H7" s="309"/>
      <c r="I7" s="309"/>
      <c r="J7" s="309"/>
      <c r="K7" s="310"/>
      <c r="L7" s="310"/>
      <c r="M7" s="311"/>
      <c r="N7" s="311"/>
      <c r="O7" s="312"/>
      <c r="P7" s="312"/>
      <c r="Q7" s="312"/>
      <c r="R7" s="312"/>
    </row>
    <row r="8" spans="2:18" hidden="1">
      <c r="B8" s="309" t="s">
        <v>304</v>
      </c>
      <c r="C8" s="309"/>
      <c r="D8" s="309"/>
      <c r="E8" s="309"/>
      <c r="F8" s="309"/>
      <c r="G8" s="309"/>
      <c r="H8" s="309"/>
      <c r="I8" s="309"/>
      <c r="J8" s="309"/>
      <c r="K8" s="310"/>
      <c r="L8" s="310"/>
      <c r="M8" s="311"/>
      <c r="N8" s="311"/>
      <c r="O8" s="312"/>
      <c r="P8" s="312"/>
      <c r="Q8" s="312"/>
      <c r="R8" s="312"/>
    </row>
    <row r="9" spans="2:18" hidden="1">
      <c r="B9" s="309" t="s">
        <v>553</v>
      </c>
      <c r="C9" s="309"/>
      <c r="D9" s="309"/>
      <c r="E9" s="309"/>
      <c r="F9" s="309"/>
      <c r="G9" s="309"/>
      <c r="H9" s="309"/>
      <c r="I9" s="309"/>
      <c r="J9" s="309"/>
      <c r="K9" s="310"/>
      <c r="L9" s="310"/>
      <c r="M9" s="311"/>
      <c r="N9" s="311"/>
      <c r="O9" s="312"/>
      <c r="P9" s="312"/>
      <c r="Q9" s="312"/>
      <c r="R9" s="312"/>
    </row>
    <row r="10" spans="2:18" ht="3.75" hidden="1" customHeight="1">
      <c r="B10" s="144"/>
      <c r="C10" s="144"/>
      <c r="D10" s="144"/>
      <c r="E10" s="144"/>
      <c r="F10" s="144"/>
      <c r="G10" s="144"/>
      <c r="H10" s="144"/>
      <c r="I10" s="144"/>
      <c r="J10" s="144"/>
      <c r="K10" s="145"/>
      <c r="L10" s="145"/>
      <c r="M10" s="146"/>
      <c r="N10" s="146"/>
    </row>
    <row r="11" spans="2:18" ht="12.75" customHeight="1">
      <c r="B11" s="309" t="s">
        <v>552</v>
      </c>
      <c r="C11" s="309"/>
      <c r="D11" s="309"/>
      <c r="E11" s="309"/>
      <c r="F11" s="309"/>
      <c r="G11" s="309"/>
      <c r="H11" s="309"/>
      <c r="I11" s="309"/>
      <c r="J11" s="309"/>
      <c r="K11" s="310"/>
      <c r="L11" s="310"/>
      <c r="M11" s="311"/>
      <c r="N11" s="311"/>
      <c r="O11" s="312"/>
      <c r="P11" s="312"/>
      <c r="Q11" s="312"/>
      <c r="R11" s="312"/>
    </row>
    <row r="12" spans="2:18" ht="12" customHeight="1">
      <c r="B12" s="309" t="s">
        <v>0</v>
      </c>
      <c r="C12" s="309"/>
      <c r="D12" s="309"/>
      <c r="E12" s="309"/>
      <c r="F12" s="309"/>
      <c r="G12" s="309"/>
      <c r="H12" s="309"/>
      <c r="I12" s="309"/>
      <c r="J12" s="309"/>
      <c r="K12" s="310"/>
      <c r="L12" s="310"/>
      <c r="M12" s="311"/>
      <c r="N12" s="311"/>
      <c r="O12" s="312"/>
      <c r="P12" s="312"/>
      <c r="Q12" s="312"/>
      <c r="R12" s="312"/>
    </row>
    <row r="13" spans="2:18" ht="11.25" customHeight="1">
      <c r="B13" s="309" t="s">
        <v>304</v>
      </c>
      <c r="C13" s="309"/>
      <c r="D13" s="309"/>
      <c r="E13" s="309"/>
      <c r="F13" s="309"/>
      <c r="G13" s="309"/>
      <c r="H13" s="309"/>
      <c r="I13" s="309"/>
      <c r="J13" s="309"/>
      <c r="K13" s="310"/>
      <c r="L13" s="310"/>
      <c r="M13" s="311"/>
      <c r="N13" s="311"/>
      <c r="O13" s="312"/>
      <c r="P13" s="312"/>
      <c r="Q13" s="312"/>
      <c r="R13" s="312"/>
    </row>
    <row r="14" spans="2:18" ht="11.25" customHeight="1">
      <c r="B14" s="309" t="s">
        <v>554</v>
      </c>
      <c r="C14" s="309"/>
      <c r="D14" s="309"/>
      <c r="E14" s="309"/>
      <c r="F14" s="309"/>
      <c r="G14" s="309"/>
      <c r="H14" s="309"/>
      <c r="I14" s="309"/>
      <c r="J14" s="309"/>
      <c r="K14" s="310"/>
      <c r="L14" s="310"/>
      <c r="M14" s="311"/>
      <c r="N14" s="311"/>
      <c r="O14" s="312"/>
      <c r="P14" s="312"/>
      <c r="Q14" s="312"/>
      <c r="R14" s="312"/>
    </row>
    <row r="15" spans="2:18" ht="0.75" customHeight="1"/>
    <row r="16" spans="2:18" ht="15.75" customHeight="1">
      <c r="B16" s="281" t="s">
        <v>441</v>
      </c>
      <c r="C16" s="281"/>
      <c r="D16" s="281"/>
      <c r="E16" s="281"/>
      <c r="F16" s="281"/>
      <c r="G16" s="281"/>
      <c r="H16" s="281"/>
      <c r="I16" s="312"/>
      <c r="J16" s="312"/>
      <c r="K16" s="312"/>
      <c r="L16" s="312"/>
      <c r="M16" s="312"/>
      <c r="N16" s="312"/>
      <c r="O16" s="312"/>
      <c r="P16" s="312"/>
      <c r="Q16" s="312"/>
      <c r="R16" s="312"/>
    </row>
    <row r="17" spans="2:18" ht="15.75" customHeight="1">
      <c r="B17" s="281" t="s">
        <v>442</v>
      </c>
      <c r="C17" s="281"/>
      <c r="D17" s="281"/>
      <c r="E17" s="281"/>
      <c r="F17" s="281"/>
      <c r="G17" s="281"/>
      <c r="H17" s="281"/>
      <c r="I17" s="312"/>
      <c r="J17" s="312"/>
      <c r="K17" s="312"/>
      <c r="L17" s="312"/>
      <c r="M17" s="312"/>
      <c r="N17" s="312"/>
      <c r="O17" s="312"/>
      <c r="P17" s="312"/>
      <c r="Q17" s="312"/>
      <c r="R17" s="312"/>
    </row>
    <row r="18" spans="2:18" ht="0.75" customHeight="1">
      <c r="B18" s="281"/>
      <c r="C18" s="281"/>
      <c r="D18" s="281"/>
      <c r="E18" s="281"/>
      <c r="F18" s="281"/>
      <c r="G18" s="281"/>
      <c r="H18" s="281"/>
      <c r="I18" s="312"/>
      <c r="J18" s="312"/>
      <c r="K18" s="312"/>
      <c r="L18" s="312"/>
      <c r="M18" s="312"/>
      <c r="N18" s="312"/>
      <c r="O18" s="312"/>
      <c r="P18" s="312"/>
      <c r="Q18" s="312"/>
      <c r="R18" s="312"/>
    </row>
    <row r="19" spans="2:18" ht="12" customHeight="1" thickBot="1">
      <c r="B19" s="79"/>
      <c r="C19" s="79"/>
      <c r="D19" s="79"/>
      <c r="E19" s="79"/>
      <c r="F19" s="79"/>
      <c r="G19" s="79"/>
      <c r="H19" s="36" t="s">
        <v>1</v>
      </c>
      <c r="R19" s="227" t="s">
        <v>305</v>
      </c>
    </row>
    <row r="20" spans="2:18" s="52" customFormat="1">
      <c r="B20" s="299" t="s">
        <v>6</v>
      </c>
      <c r="C20" s="301" t="s">
        <v>24</v>
      </c>
      <c r="D20" s="301" t="s">
        <v>25</v>
      </c>
      <c r="E20" s="301" t="s">
        <v>26</v>
      </c>
      <c r="F20" s="301" t="s">
        <v>27</v>
      </c>
      <c r="G20" s="301" t="s">
        <v>28</v>
      </c>
      <c r="H20" s="290" t="s">
        <v>2</v>
      </c>
      <c r="I20" s="296" t="s">
        <v>537</v>
      </c>
      <c r="J20" s="294" t="s">
        <v>2</v>
      </c>
      <c r="K20" s="292" t="s">
        <v>535</v>
      </c>
      <c r="L20" s="112" t="s">
        <v>2</v>
      </c>
      <c r="M20" s="306" t="s">
        <v>536</v>
      </c>
      <c r="N20" s="294" t="s">
        <v>2</v>
      </c>
      <c r="O20" s="296" t="s">
        <v>538</v>
      </c>
      <c r="P20" s="294" t="s">
        <v>2</v>
      </c>
      <c r="Q20" s="306" t="s">
        <v>611</v>
      </c>
      <c r="R20" s="294" t="s">
        <v>2</v>
      </c>
    </row>
    <row r="21" spans="2:18" s="52" customFormat="1" ht="16.5" customHeight="1" thickBot="1">
      <c r="B21" s="300"/>
      <c r="C21" s="302"/>
      <c r="D21" s="302"/>
      <c r="E21" s="302"/>
      <c r="F21" s="302"/>
      <c r="G21" s="302"/>
      <c r="H21" s="291"/>
      <c r="I21" s="297"/>
      <c r="J21" s="295"/>
      <c r="K21" s="293"/>
      <c r="L21" s="113"/>
      <c r="M21" s="307"/>
      <c r="N21" s="313"/>
      <c r="O21" s="314"/>
      <c r="P21" s="313"/>
      <c r="Q21" s="307"/>
      <c r="R21" s="308"/>
    </row>
    <row r="22" spans="2:18" s="52" customFormat="1">
      <c r="B22" s="73">
        <v>1</v>
      </c>
      <c r="C22" s="74">
        <v>2</v>
      </c>
      <c r="D22" s="75">
        <v>3</v>
      </c>
      <c r="E22" s="75">
        <v>4</v>
      </c>
      <c r="F22" s="75">
        <v>5</v>
      </c>
      <c r="G22" s="75">
        <v>6</v>
      </c>
      <c r="H22" s="75">
        <v>7</v>
      </c>
      <c r="I22" s="2"/>
      <c r="J22" s="75">
        <v>7</v>
      </c>
      <c r="K22" s="75"/>
      <c r="L22" s="75">
        <v>7</v>
      </c>
      <c r="M22" s="75"/>
      <c r="N22" s="75">
        <v>7</v>
      </c>
      <c r="R22" s="228"/>
    </row>
    <row r="23" spans="2:18" s="52" customFormat="1">
      <c r="B23" s="34" t="s">
        <v>29</v>
      </c>
      <c r="C23" s="37" t="s">
        <v>8</v>
      </c>
      <c r="D23" s="38"/>
      <c r="E23" s="38"/>
      <c r="F23" s="38"/>
      <c r="G23" s="38"/>
      <c r="H23" s="39">
        <f>H24+H62+H80+H89+H92+H95+H52+H55+H59</f>
        <v>146390.9</v>
      </c>
      <c r="I23" s="2"/>
      <c r="J23" s="106">
        <f>J24+J62+J80+J89+J92+J95+J52+J55+J59</f>
        <v>136690.20000000001</v>
      </c>
      <c r="L23" s="106">
        <f>L24+L62+L80+L89+L92+L95+L52+L55+L59</f>
        <v>136860.22</v>
      </c>
      <c r="M23" s="56"/>
      <c r="N23" s="106">
        <f>N24+N62+N80+N89+N92+N95+N52+N55+N59</f>
        <v>136860.22</v>
      </c>
      <c r="P23" s="106">
        <f>P24+P62+P80+P89+P92+P95+P52+P55+P59</f>
        <v>0</v>
      </c>
      <c r="R23" s="106">
        <f>R24+R62+R80+R89+R92+R95+R52+R55+R59</f>
        <v>139075.20000000001</v>
      </c>
    </row>
    <row r="24" spans="2:18" s="52" customFormat="1">
      <c r="B24" s="96" t="s">
        <v>30</v>
      </c>
      <c r="C24" s="40"/>
      <c r="D24" s="26" t="s">
        <v>31</v>
      </c>
      <c r="E24" s="26" t="s">
        <v>32</v>
      </c>
      <c r="F24" s="26"/>
      <c r="G24" s="26"/>
      <c r="H24" s="41">
        <f>H25+H36+H33</f>
        <v>123150.3</v>
      </c>
      <c r="I24" s="2"/>
      <c r="J24" s="100">
        <f>J25+J36+J33</f>
        <v>120101</v>
      </c>
      <c r="L24" s="100">
        <f>L25+L36+L33</f>
        <v>120101</v>
      </c>
      <c r="M24" s="56"/>
      <c r="N24" s="100">
        <f>N25+N36+N33</f>
        <v>120101</v>
      </c>
      <c r="P24" s="100">
        <f>P25+P36+P33</f>
        <v>0</v>
      </c>
      <c r="R24" s="100">
        <f>R25+R36+R33</f>
        <v>110988.61000000002</v>
      </c>
    </row>
    <row r="25" spans="2:18" s="52" customFormat="1" ht="47.25" customHeight="1">
      <c r="B25" s="3" t="s">
        <v>443</v>
      </c>
      <c r="C25" s="40"/>
      <c r="D25" s="26" t="s">
        <v>31</v>
      </c>
      <c r="E25" s="26" t="s">
        <v>45</v>
      </c>
      <c r="F25" s="26"/>
      <c r="G25" s="26"/>
      <c r="H25" s="42">
        <f>H26</f>
        <v>39358.699999999997</v>
      </c>
      <c r="I25" s="2"/>
      <c r="J25" s="107">
        <f>J26</f>
        <v>36809.399999999994</v>
      </c>
      <c r="L25" s="107">
        <f>L26</f>
        <v>36809.399999999994</v>
      </c>
      <c r="M25" s="56"/>
      <c r="N25" s="107">
        <f>N26</f>
        <v>36809.399999999994</v>
      </c>
      <c r="P25" s="107">
        <f>P26</f>
        <v>0</v>
      </c>
      <c r="R25" s="107">
        <f>R26</f>
        <v>36400.21</v>
      </c>
    </row>
    <row r="26" spans="2:18" s="52" customFormat="1" ht="45" customHeight="1">
      <c r="B26" s="3" t="s">
        <v>444</v>
      </c>
      <c r="C26" s="40"/>
      <c r="D26" s="26" t="s">
        <v>31</v>
      </c>
      <c r="E26" s="26" t="s">
        <v>45</v>
      </c>
      <c r="F26" s="26" t="s">
        <v>41</v>
      </c>
      <c r="G26" s="26" t="s">
        <v>35</v>
      </c>
      <c r="H26" s="27">
        <f>H27+H31</f>
        <v>39358.699999999997</v>
      </c>
      <c r="I26" s="2"/>
      <c r="J26" s="100">
        <f>J27+J31</f>
        <v>36809.399999999994</v>
      </c>
      <c r="L26" s="100">
        <f>L27+L31</f>
        <v>36809.399999999994</v>
      </c>
      <c r="M26" s="56"/>
      <c r="N26" s="100">
        <f>N27+N31</f>
        <v>36809.399999999994</v>
      </c>
      <c r="P26" s="100">
        <f>P27+P31</f>
        <v>0</v>
      </c>
      <c r="R26" s="100">
        <f>R27+R31</f>
        <v>36400.21</v>
      </c>
    </row>
    <row r="27" spans="2:18" s="52" customFormat="1">
      <c r="B27" s="3" t="s">
        <v>42</v>
      </c>
      <c r="C27" s="40"/>
      <c r="D27" s="26" t="s">
        <v>31</v>
      </c>
      <c r="E27" s="26" t="s">
        <v>45</v>
      </c>
      <c r="F27" s="26" t="s">
        <v>43</v>
      </c>
      <c r="G27" s="26" t="s">
        <v>35</v>
      </c>
      <c r="H27" s="27">
        <f>H28+H29+H30</f>
        <v>37634.199999999997</v>
      </c>
      <c r="I27" s="2"/>
      <c r="J27" s="100">
        <f>J28+J29+J30</f>
        <v>35084.899999999994</v>
      </c>
      <c r="L27" s="100">
        <f>L28+L29+L30</f>
        <v>35084.899999999994</v>
      </c>
      <c r="M27" s="56"/>
      <c r="N27" s="100">
        <f>N28+N29+N30</f>
        <v>35084.899999999994</v>
      </c>
      <c r="P27" s="100">
        <f>P28+P29+P30</f>
        <v>0</v>
      </c>
      <c r="R27" s="100">
        <f>R28+R29+R30</f>
        <v>34675.71</v>
      </c>
    </row>
    <row r="28" spans="2:18" s="52" customFormat="1" ht="15.75" customHeight="1">
      <c r="B28" s="3" t="s">
        <v>36</v>
      </c>
      <c r="C28" s="40"/>
      <c r="D28" s="26" t="s">
        <v>31</v>
      </c>
      <c r="E28" s="26" t="s">
        <v>45</v>
      </c>
      <c r="F28" s="26" t="s">
        <v>43</v>
      </c>
      <c r="G28" s="26" t="s">
        <v>37</v>
      </c>
      <c r="H28" s="27">
        <f>32231.7+1500+3000</f>
        <v>36731.699999999997</v>
      </c>
      <c r="I28" s="93">
        <f>-1100-1149.3-300-0.02</f>
        <v>-2549.3200000000002</v>
      </c>
      <c r="J28" s="100">
        <f>H28+I28</f>
        <v>34182.379999999997</v>
      </c>
      <c r="L28" s="100">
        <f>J28+K28</f>
        <v>34182.379999999997</v>
      </c>
      <c r="M28" s="56"/>
      <c r="N28" s="107">
        <f>L28+M28</f>
        <v>34182.379999999997</v>
      </c>
      <c r="Q28" s="52">
        <f>-62.6</f>
        <v>-62.6</v>
      </c>
      <c r="R28" s="107">
        <f>N28+Q28</f>
        <v>34119.78</v>
      </c>
    </row>
    <row r="29" spans="2:18" s="52" customFormat="1" ht="13.5" customHeight="1">
      <c r="B29" s="3" t="s">
        <v>46</v>
      </c>
      <c r="C29" s="40"/>
      <c r="D29" s="26" t="s">
        <v>31</v>
      </c>
      <c r="E29" s="26" t="s">
        <v>45</v>
      </c>
      <c r="F29" s="26" t="s">
        <v>47</v>
      </c>
      <c r="G29" s="26" t="s">
        <v>37</v>
      </c>
      <c r="H29" s="27">
        <v>346.6</v>
      </c>
      <c r="I29" s="2">
        <v>-0.01</v>
      </c>
      <c r="J29" s="100">
        <f>H29+I29</f>
        <v>346.59000000000003</v>
      </c>
      <c r="L29" s="100">
        <f t="shared" ref="L29:L32" si="0">J29+K29</f>
        <v>346.59000000000003</v>
      </c>
      <c r="M29" s="56"/>
      <c r="N29" s="108">
        <f t="shared" ref="N29:N32" si="1">L29+M29</f>
        <v>346.59000000000003</v>
      </c>
      <c r="O29" s="57"/>
      <c r="P29" s="57"/>
      <c r="Q29" s="6">
        <v>-346.59</v>
      </c>
      <c r="R29" s="100">
        <f t="shared" ref="R29:R32" si="2">N29+Q29</f>
        <v>0</v>
      </c>
    </row>
    <row r="30" spans="2:18" s="52" customFormat="1" ht="31.5">
      <c r="B30" s="3" t="s">
        <v>48</v>
      </c>
      <c r="C30" s="40"/>
      <c r="D30" s="26" t="s">
        <v>31</v>
      </c>
      <c r="E30" s="26" t="s">
        <v>45</v>
      </c>
      <c r="F30" s="26" t="s">
        <v>49</v>
      </c>
      <c r="G30" s="26" t="s">
        <v>37</v>
      </c>
      <c r="H30" s="27">
        <v>555.9</v>
      </c>
      <c r="I30" s="2">
        <v>0.03</v>
      </c>
      <c r="J30" s="100">
        <f>H30+I30</f>
        <v>555.92999999999995</v>
      </c>
      <c r="L30" s="100">
        <f t="shared" si="0"/>
        <v>555.92999999999995</v>
      </c>
      <c r="M30" s="56"/>
      <c r="N30" s="107">
        <f t="shared" si="1"/>
        <v>555.92999999999995</v>
      </c>
      <c r="R30" s="107">
        <f t="shared" si="2"/>
        <v>555.92999999999995</v>
      </c>
    </row>
    <row r="31" spans="2:18" s="52" customFormat="1" ht="27.75" customHeight="1">
      <c r="B31" s="3" t="s">
        <v>343</v>
      </c>
      <c r="C31" s="40"/>
      <c r="D31" s="26" t="s">
        <v>31</v>
      </c>
      <c r="E31" s="26" t="s">
        <v>45</v>
      </c>
      <c r="F31" s="26" t="s">
        <v>344</v>
      </c>
      <c r="G31" s="26" t="s">
        <v>35</v>
      </c>
      <c r="H31" s="27">
        <f>H32</f>
        <v>1724.5</v>
      </c>
      <c r="I31" s="2"/>
      <c r="J31" s="100">
        <f>J32</f>
        <v>1724.5</v>
      </c>
      <c r="L31" s="100">
        <f>L32</f>
        <v>1724.5</v>
      </c>
      <c r="M31" s="56"/>
      <c r="N31" s="100">
        <f>N32</f>
        <v>1724.5</v>
      </c>
      <c r="P31" s="100">
        <f>P32</f>
        <v>0</v>
      </c>
      <c r="R31" s="100">
        <f>R32</f>
        <v>1724.5</v>
      </c>
    </row>
    <row r="32" spans="2:18" s="52" customFormat="1" ht="14.25" customHeight="1">
      <c r="B32" s="3" t="s">
        <v>36</v>
      </c>
      <c r="C32" s="40"/>
      <c r="D32" s="26" t="s">
        <v>31</v>
      </c>
      <c r="E32" s="26" t="s">
        <v>45</v>
      </c>
      <c r="F32" s="26" t="s">
        <v>344</v>
      </c>
      <c r="G32" s="26" t="s">
        <v>37</v>
      </c>
      <c r="H32" s="27">
        <v>1724.5</v>
      </c>
      <c r="I32" s="2"/>
      <c r="J32" s="100">
        <v>1724.5</v>
      </c>
      <c r="L32" s="100">
        <f t="shared" si="0"/>
        <v>1724.5</v>
      </c>
      <c r="M32" s="56"/>
      <c r="N32" s="107">
        <f t="shared" si="1"/>
        <v>1724.5</v>
      </c>
      <c r="R32" s="107">
        <f t="shared" si="2"/>
        <v>1724.5</v>
      </c>
    </row>
    <row r="33" spans="2:18" s="52" customFormat="1">
      <c r="B33" s="4" t="s">
        <v>50</v>
      </c>
      <c r="C33" s="25"/>
      <c r="D33" s="26" t="s">
        <v>31</v>
      </c>
      <c r="E33" s="26" t="s">
        <v>246</v>
      </c>
      <c r="F33" s="26"/>
      <c r="G33" s="26"/>
      <c r="H33" s="27">
        <f t="shared" ref="H33:H34" si="3">H34</f>
        <v>1700</v>
      </c>
      <c r="I33" s="2"/>
      <c r="J33" s="100">
        <f t="shared" ref="J33:R34" si="4">J34</f>
        <v>1200</v>
      </c>
      <c r="L33" s="100">
        <f t="shared" si="4"/>
        <v>1200</v>
      </c>
      <c r="M33" s="56"/>
      <c r="N33" s="100">
        <f t="shared" si="4"/>
        <v>1200</v>
      </c>
      <c r="P33" s="100">
        <f t="shared" si="4"/>
        <v>0</v>
      </c>
      <c r="R33" s="100">
        <f t="shared" si="4"/>
        <v>1200</v>
      </c>
    </row>
    <row r="34" spans="2:18" s="52" customFormat="1">
      <c r="B34" s="4" t="s">
        <v>52</v>
      </c>
      <c r="C34" s="25"/>
      <c r="D34" s="26" t="s">
        <v>31</v>
      </c>
      <c r="E34" s="26" t="s">
        <v>246</v>
      </c>
      <c r="F34" s="26" t="s">
        <v>53</v>
      </c>
      <c r="G34" s="26" t="s">
        <v>35</v>
      </c>
      <c r="H34" s="27">
        <f t="shared" si="3"/>
        <v>1700</v>
      </c>
      <c r="I34" s="2"/>
      <c r="J34" s="100">
        <f t="shared" si="4"/>
        <v>1200</v>
      </c>
      <c r="L34" s="100">
        <f t="shared" si="4"/>
        <v>1200</v>
      </c>
      <c r="M34" s="56"/>
      <c r="N34" s="100">
        <f t="shared" si="4"/>
        <v>1200</v>
      </c>
      <c r="P34" s="100">
        <f t="shared" si="4"/>
        <v>0</v>
      </c>
      <c r="R34" s="100">
        <f t="shared" si="4"/>
        <v>1200</v>
      </c>
    </row>
    <row r="35" spans="2:18" s="52" customFormat="1">
      <c r="B35" s="4" t="s">
        <v>54</v>
      </c>
      <c r="C35" s="25"/>
      <c r="D35" s="26" t="s">
        <v>31</v>
      </c>
      <c r="E35" s="26" t="s">
        <v>246</v>
      </c>
      <c r="F35" s="26" t="s">
        <v>53</v>
      </c>
      <c r="G35" s="26" t="s">
        <v>55</v>
      </c>
      <c r="H35" s="27">
        <v>1700</v>
      </c>
      <c r="I35" s="2">
        <v>-500</v>
      </c>
      <c r="J35" s="100">
        <f>H35+I35</f>
        <v>1200</v>
      </c>
      <c r="L35" s="100">
        <f t="shared" ref="L35" si="5">J35+K35</f>
        <v>1200</v>
      </c>
      <c r="M35" s="56"/>
      <c r="N35" s="107">
        <f t="shared" ref="N35" si="6">L35+M35</f>
        <v>1200</v>
      </c>
      <c r="R35" s="107">
        <f t="shared" ref="R35" si="7">N35+Q35</f>
        <v>1200</v>
      </c>
    </row>
    <row r="36" spans="2:18" s="52" customFormat="1">
      <c r="B36" s="3" t="s">
        <v>56</v>
      </c>
      <c r="C36" s="40"/>
      <c r="D36" s="26" t="s">
        <v>31</v>
      </c>
      <c r="E36" s="26" t="s">
        <v>420</v>
      </c>
      <c r="F36" s="26"/>
      <c r="G36" s="26"/>
      <c r="H36" s="27">
        <f>H37+H45+H47+H50+H40</f>
        <v>82091.600000000006</v>
      </c>
      <c r="I36" s="2"/>
      <c r="J36" s="100">
        <f>J37+J45+J47+J50+J40</f>
        <v>82091.600000000006</v>
      </c>
      <c r="L36" s="100">
        <f>L37+L45+L47+L50+L40</f>
        <v>82091.600000000006</v>
      </c>
      <c r="M36" s="56"/>
      <c r="N36" s="100">
        <f>N37+N45+N47+N50+N40</f>
        <v>82091.600000000006</v>
      </c>
      <c r="P36" s="100">
        <f>P37+P45+P47+P50+P40</f>
        <v>0</v>
      </c>
      <c r="R36" s="100">
        <f>R37+R45+R47+R50+R40+R42</f>
        <v>73388.400000000009</v>
      </c>
    </row>
    <row r="37" spans="2:18" s="52" customFormat="1" ht="15" customHeight="1">
      <c r="B37" s="3" t="s">
        <v>58</v>
      </c>
      <c r="C37" s="40"/>
      <c r="D37" s="26" t="s">
        <v>31</v>
      </c>
      <c r="E37" s="26" t="s">
        <v>420</v>
      </c>
      <c r="F37" s="26" t="s">
        <v>59</v>
      </c>
      <c r="G37" s="26" t="s">
        <v>35</v>
      </c>
      <c r="H37" s="27">
        <f t="shared" ref="H37:H38" si="8">H38</f>
        <v>674.2</v>
      </c>
      <c r="I37" s="2"/>
      <c r="J37" s="100">
        <f t="shared" ref="J37:R38" si="9">J38</f>
        <v>674.2</v>
      </c>
      <c r="L37" s="100">
        <f t="shared" si="9"/>
        <v>674.2</v>
      </c>
      <c r="M37" s="56"/>
      <c r="N37" s="100">
        <f t="shared" si="9"/>
        <v>674.2</v>
      </c>
      <c r="P37" s="100">
        <f t="shared" si="9"/>
        <v>0</v>
      </c>
      <c r="R37" s="100">
        <f t="shared" si="9"/>
        <v>674.2</v>
      </c>
    </row>
    <row r="38" spans="2:18" s="52" customFormat="1" ht="15.75" customHeight="1">
      <c r="B38" s="3" t="s">
        <v>60</v>
      </c>
      <c r="C38" s="44"/>
      <c r="D38" s="26" t="s">
        <v>31</v>
      </c>
      <c r="E38" s="26" t="s">
        <v>420</v>
      </c>
      <c r="F38" s="26" t="s">
        <v>61</v>
      </c>
      <c r="G38" s="26" t="s">
        <v>35</v>
      </c>
      <c r="H38" s="27">
        <f t="shared" si="8"/>
        <v>674.2</v>
      </c>
      <c r="I38" s="2"/>
      <c r="J38" s="100">
        <f t="shared" si="9"/>
        <v>674.2</v>
      </c>
      <c r="L38" s="100">
        <f t="shared" si="9"/>
        <v>674.2</v>
      </c>
      <c r="M38" s="56"/>
      <c r="N38" s="100">
        <f t="shared" si="9"/>
        <v>674.2</v>
      </c>
      <c r="P38" s="100">
        <f t="shared" si="9"/>
        <v>0</v>
      </c>
      <c r="R38" s="100">
        <f t="shared" si="9"/>
        <v>674.2</v>
      </c>
    </row>
    <row r="39" spans="2:18" s="52" customFormat="1" ht="13.5" customHeight="1">
      <c r="B39" s="3" t="s">
        <v>36</v>
      </c>
      <c r="C39" s="25"/>
      <c r="D39" s="26" t="s">
        <v>31</v>
      </c>
      <c r="E39" s="26" t="s">
        <v>420</v>
      </c>
      <c r="F39" s="26" t="s">
        <v>62</v>
      </c>
      <c r="G39" s="26" t="s">
        <v>37</v>
      </c>
      <c r="H39" s="27">
        <v>674.2</v>
      </c>
      <c r="I39" s="2"/>
      <c r="J39" s="100">
        <v>674.2</v>
      </c>
      <c r="L39" s="100">
        <f t="shared" ref="L39" si="10">J39+K39</f>
        <v>674.2</v>
      </c>
      <c r="M39" s="56"/>
      <c r="N39" s="107">
        <f t="shared" ref="N39:N46" si="11">L39+M39</f>
        <v>674.2</v>
      </c>
      <c r="R39" s="107">
        <f t="shared" ref="R39:R46" si="12">N39+Q39</f>
        <v>674.2</v>
      </c>
    </row>
    <row r="40" spans="2:18" s="52" customFormat="1" ht="27.75" customHeight="1">
      <c r="B40" s="3" t="s">
        <v>375</v>
      </c>
      <c r="C40" s="25"/>
      <c r="D40" s="26" t="s">
        <v>31</v>
      </c>
      <c r="E40" s="26" t="s">
        <v>420</v>
      </c>
      <c r="F40" s="26" t="s">
        <v>376</v>
      </c>
      <c r="G40" s="26" t="s">
        <v>35</v>
      </c>
      <c r="H40" s="27">
        <f>H41</f>
        <v>175.7</v>
      </c>
      <c r="I40" s="2"/>
      <c r="J40" s="100">
        <f>J41</f>
        <v>175.7</v>
      </c>
      <c r="L40" s="100">
        <f>L41</f>
        <v>175.7</v>
      </c>
      <c r="M40" s="56"/>
      <c r="N40" s="100">
        <f>N41</f>
        <v>175.7</v>
      </c>
      <c r="P40" s="100">
        <f>P41</f>
        <v>0</v>
      </c>
      <c r="R40" s="100">
        <f>R41</f>
        <v>175.7</v>
      </c>
    </row>
    <row r="41" spans="2:18" s="52" customFormat="1" ht="14.25" customHeight="1">
      <c r="B41" s="3" t="s">
        <v>377</v>
      </c>
      <c r="C41" s="25"/>
      <c r="D41" s="26" t="s">
        <v>31</v>
      </c>
      <c r="E41" s="26" t="s">
        <v>420</v>
      </c>
      <c r="F41" s="26" t="s">
        <v>376</v>
      </c>
      <c r="G41" s="26" t="s">
        <v>378</v>
      </c>
      <c r="H41" s="27">
        <v>175.7</v>
      </c>
      <c r="I41" s="2"/>
      <c r="J41" s="100">
        <v>175.7</v>
      </c>
      <c r="L41" s="100">
        <f t="shared" ref="L41:L46" si="13">J41+K41</f>
        <v>175.7</v>
      </c>
      <c r="M41" s="56"/>
      <c r="N41" s="107">
        <f t="shared" si="11"/>
        <v>175.7</v>
      </c>
      <c r="R41" s="107">
        <f t="shared" si="12"/>
        <v>175.7</v>
      </c>
    </row>
    <row r="42" spans="2:18" s="52" customFormat="1">
      <c r="B42" s="3" t="s">
        <v>42</v>
      </c>
      <c r="C42" s="25"/>
      <c r="D42" s="26" t="s">
        <v>31</v>
      </c>
      <c r="E42" s="26" t="s">
        <v>420</v>
      </c>
      <c r="F42" s="26" t="s">
        <v>235</v>
      </c>
      <c r="G42" s="26" t="s">
        <v>35</v>
      </c>
      <c r="H42" s="27"/>
      <c r="I42" s="2"/>
      <c r="J42" s="100"/>
      <c r="L42" s="100"/>
      <c r="M42" s="56"/>
      <c r="N42" s="107"/>
      <c r="R42" s="107">
        <f>R43+R44</f>
        <v>346.82</v>
      </c>
    </row>
    <row r="43" spans="2:18" s="52" customFormat="1" ht="15" customHeight="1">
      <c r="B43" s="3" t="s">
        <v>46</v>
      </c>
      <c r="C43" s="25"/>
      <c r="D43" s="26" t="s">
        <v>31</v>
      </c>
      <c r="E43" s="26" t="s">
        <v>420</v>
      </c>
      <c r="F43" s="26" t="s">
        <v>620</v>
      </c>
      <c r="G43" s="26" t="s">
        <v>37</v>
      </c>
      <c r="H43" s="27"/>
      <c r="I43" s="2"/>
      <c r="J43" s="100"/>
      <c r="L43" s="100"/>
      <c r="M43" s="56"/>
      <c r="N43" s="107"/>
      <c r="Q43" s="52">
        <v>346.59</v>
      </c>
      <c r="R43" s="107">
        <f t="shared" si="12"/>
        <v>346.59</v>
      </c>
    </row>
    <row r="44" spans="2:18" s="52" customFormat="1" ht="77.25" customHeight="1">
      <c r="B44" s="3" t="s">
        <v>680</v>
      </c>
      <c r="C44" s="25"/>
      <c r="D44" s="26" t="s">
        <v>31</v>
      </c>
      <c r="E44" s="26" t="s">
        <v>420</v>
      </c>
      <c r="F44" s="26" t="s">
        <v>681</v>
      </c>
      <c r="G44" s="26" t="s">
        <v>37</v>
      </c>
      <c r="H44" s="27"/>
      <c r="I44" s="2"/>
      <c r="J44" s="100"/>
      <c r="L44" s="100"/>
      <c r="M44" s="56"/>
      <c r="N44" s="107"/>
      <c r="Q44" s="52">
        <v>0.23</v>
      </c>
      <c r="R44" s="107">
        <f t="shared" si="12"/>
        <v>0.23</v>
      </c>
    </row>
    <row r="45" spans="2:18" s="52" customFormat="1" ht="47.25">
      <c r="B45" s="3" t="s">
        <v>445</v>
      </c>
      <c r="C45" s="25"/>
      <c r="D45" s="26" t="s">
        <v>31</v>
      </c>
      <c r="E45" s="26" t="s">
        <v>420</v>
      </c>
      <c r="F45" s="26" t="s">
        <v>63</v>
      </c>
      <c r="G45" s="26" t="s">
        <v>35</v>
      </c>
      <c r="H45" s="27">
        <f>H46</f>
        <v>1835.6</v>
      </c>
      <c r="I45" s="2"/>
      <c r="J45" s="100">
        <f>J46</f>
        <v>1835.6</v>
      </c>
      <c r="L45" s="100">
        <f>L46</f>
        <v>1835.6</v>
      </c>
      <c r="M45" s="56"/>
      <c r="N45" s="100">
        <f>N46</f>
        <v>1835.6</v>
      </c>
      <c r="P45" s="100">
        <f>P46</f>
        <v>0</v>
      </c>
      <c r="R45" s="100">
        <f>R46</f>
        <v>1849</v>
      </c>
    </row>
    <row r="46" spans="2:18" s="52" customFormat="1" ht="45.75" customHeight="1">
      <c r="B46" s="3" t="s">
        <v>64</v>
      </c>
      <c r="C46" s="25"/>
      <c r="D46" s="26" t="s">
        <v>31</v>
      </c>
      <c r="E46" s="26" t="s">
        <v>420</v>
      </c>
      <c r="F46" s="26" t="s">
        <v>65</v>
      </c>
      <c r="G46" s="26" t="s">
        <v>35</v>
      </c>
      <c r="H46" s="27">
        <v>1835.6</v>
      </c>
      <c r="I46" s="2"/>
      <c r="J46" s="100">
        <v>1835.6</v>
      </c>
      <c r="L46" s="100">
        <f t="shared" si="13"/>
        <v>1835.6</v>
      </c>
      <c r="M46" s="56"/>
      <c r="N46" s="107">
        <f t="shared" si="11"/>
        <v>1835.6</v>
      </c>
      <c r="Q46" s="52">
        <f>8+5.4</f>
        <v>13.4</v>
      </c>
      <c r="R46" s="107">
        <f t="shared" si="12"/>
        <v>1849</v>
      </c>
    </row>
    <row r="47" spans="2:18" s="52" customFormat="1" ht="30" customHeight="1">
      <c r="B47" s="3" t="s">
        <v>66</v>
      </c>
      <c r="C47" s="25"/>
      <c r="D47" s="26" t="s">
        <v>31</v>
      </c>
      <c r="E47" s="26" t="s">
        <v>420</v>
      </c>
      <c r="F47" s="26" t="s">
        <v>67</v>
      </c>
      <c r="G47" s="26" t="s">
        <v>35</v>
      </c>
      <c r="H47" s="27">
        <f t="shared" ref="H47:H48" si="14">H48</f>
        <v>79285.100000000006</v>
      </c>
      <c r="I47" s="2"/>
      <c r="J47" s="100">
        <f t="shared" ref="J47:R48" si="15">J48</f>
        <v>79285.100000000006</v>
      </c>
      <c r="L47" s="100">
        <f t="shared" si="15"/>
        <v>79285.100000000006</v>
      </c>
      <c r="M47" s="56"/>
      <c r="N47" s="100">
        <f t="shared" si="15"/>
        <v>79285.100000000006</v>
      </c>
      <c r="P47" s="100">
        <f t="shared" si="15"/>
        <v>0</v>
      </c>
      <c r="R47" s="100">
        <f t="shared" si="15"/>
        <v>70221.680000000008</v>
      </c>
    </row>
    <row r="48" spans="2:18" s="52" customFormat="1" ht="16.5" customHeight="1">
      <c r="B48" s="3" t="s">
        <v>68</v>
      </c>
      <c r="C48" s="25"/>
      <c r="D48" s="26" t="s">
        <v>31</v>
      </c>
      <c r="E48" s="26" t="s">
        <v>420</v>
      </c>
      <c r="F48" s="26" t="s">
        <v>349</v>
      </c>
      <c r="G48" s="26" t="s">
        <v>35</v>
      </c>
      <c r="H48" s="27">
        <f t="shared" si="14"/>
        <v>79285.100000000006</v>
      </c>
      <c r="I48" s="2"/>
      <c r="J48" s="100">
        <f t="shared" si="15"/>
        <v>79285.100000000006</v>
      </c>
      <c r="L48" s="100">
        <f t="shared" si="15"/>
        <v>79285.100000000006</v>
      </c>
      <c r="M48" s="56"/>
      <c r="N48" s="100">
        <f t="shared" si="15"/>
        <v>79285.100000000006</v>
      </c>
      <c r="P48" s="100">
        <f t="shared" si="15"/>
        <v>0</v>
      </c>
      <c r="R48" s="100">
        <f t="shared" si="15"/>
        <v>70221.680000000008</v>
      </c>
    </row>
    <row r="49" spans="2:18" s="52" customFormat="1">
      <c r="B49" s="3" t="s">
        <v>369</v>
      </c>
      <c r="C49" s="25"/>
      <c r="D49" s="26" t="s">
        <v>31</v>
      </c>
      <c r="E49" s="26" t="s">
        <v>420</v>
      </c>
      <c r="F49" s="26" t="s">
        <v>349</v>
      </c>
      <c r="G49" s="26" t="s">
        <v>55</v>
      </c>
      <c r="H49" s="27">
        <v>79285.100000000006</v>
      </c>
      <c r="I49" s="2"/>
      <c r="J49" s="100">
        <v>79285.100000000006</v>
      </c>
      <c r="L49" s="100">
        <f t="shared" ref="L49:L51" si="16">J49+K49</f>
        <v>79285.100000000006</v>
      </c>
      <c r="M49" s="56"/>
      <c r="N49" s="107">
        <f t="shared" ref="N49:N51" si="17">L49+M49</f>
        <v>79285.100000000006</v>
      </c>
      <c r="Q49" s="52">
        <f>-8-5.4-3900-798.72-4351.3</f>
        <v>-9063.42</v>
      </c>
      <c r="R49" s="107">
        <f t="shared" ref="R49:R51" si="18">N49+Q49</f>
        <v>70221.680000000008</v>
      </c>
    </row>
    <row r="50" spans="2:18" s="52" customFormat="1" ht="44.25" customHeight="1">
      <c r="B50" s="3" t="s">
        <v>379</v>
      </c>
      <c r="C50" s="25"/>
      <c r="D50" s="26" t="s">
        <v>31</v>
      </c>
      <c r="E50" s="26" t="s">
        <v>420</v>
      </c>
      <c r="F50" s="26" t="s">
        <v>351</v>
      </c>
      <c r="G50" s="26" t="s">
        <v>35</v>
      </c>
      <c r="H50" s="27">
        <f>H51</f>
        <v>121</v>
      </c>
      <c r="I50" s="2"/>
      <c r="J50" s="100">
        <f>J51</f>
        <v>121</v>
      </c>
      <c r="L50" s="100">
        <f>L51</f>
        <v>121</v>
      </c>
      <c r="M50" s="56"/>
      <c r="N50" s="100">
        <f>N51</f>
        <v>121</v>
      </c>
      <c r="P50" s="100">
        <f>P51</f>
        <v>0</v>
      </c>
      <c r="R50" s="100">
        <f>R51</f>
        <v>121</v>
      </c>
    </row>
    <row r="51" spans="2:18" s="52" customFormat="1" ht="16.5" customHeight="1">
      <c r="B51" s="3" t="s">
        <v>36</v>
      </c>
      <c r="C51" s="25"/>
      <c r="D51" s="26" t="s">
        <v>71</v>
      </c>
      <c r="E51" s="26" t="s">
        <v>420</v>
      </c>
      <c r="F51" s="26" t="s">
        <v>351</v>
      </c>
      <c r="G51" s="26" t="s">
        <v>37</v>
      </c>
      <c r="H51" s="27">
        <v>121</v>
      </c>
      <c r="I51" s="2"/>
      <c r="J51" s="100">
        <v>121</v>
      </c>
      <c r="L51" s="100">
        <f t="shared" si="16"/>
        <v>121</v>
      </c>
      <c r="M51" s="56"/>
      <c r="N51" s="107">
        <f t="shared" si="17"/>
        <v>121</v>
      </c>
      <c r="R51" s="107">
        <f t="shared" si="18"/>
        <v>121</v>
      </c>
    </row>
    <row r="52" spans="2:18" s="52" customFormat="1" ht="13.5" customHeight="1">
      <c r="B52" s="3" t="s">
        <v>72</v>
      </c>
      <c r="C52" s="25"/>
      <c r="D52" s="26" t="s">
        <v>33</v>
      </c>
      <c r="E52" s="26" t="s">
        <v>39</v>
      </c>
      <c r="F52" s="26"/>
      <c r="G52" s="26"/>
      <c r="H52" s="27">
        <f>H53</f>
        <v>521.9</v>
      </c>
      <c r="I52" s="2"/>
      <c r="J52" s="100">
        <f>J53</f>
        <v>521.9</v>
      </c>
      <c r="L52" s="100">
        <f>L53</f>
        <v>521.9</v>
      </c>
      <c r="M52" s="56"/>
      <c r="N52" s="100">
        <f>N53</f>
        <v>521.9</v>
      </c>
      <c r="P52" s="100">
        <f>P53</f>
        <v>0</v>
      </c>
      <c r="R52" s="100">
        <f>R53</f>
        <v>521.9</v>
      </c>
    </row>
    <row r="53" spans="2:18" s="52" customFormat="1" ht="30" customHeight="1">
      <c r="B53" s="3" t="s">
        <v>4</v>
      </c>
      <c r="C53" s="25"/>
      <c r="D53" s="26" t="s">
        <v>33</v>
      </c>
      <c r="E53" s="26" t="s">
        <v>39</v>
      </c>
      <c r="F53" s="26" t="s">
        <v>73</v>
      </c>
      <c r="G53" s="26" t="s">
        <v>35</v>
      </c>
      <c r="H53" s="27">
        <f>H54</f>
        <v>521.9</v>
      </c>
      <c r="I53" s="2"/>
      <c r="J53" s="100">
        <f>J54</f>
        <v>521.9</v>
      </c>
      <c r="L53" s="100">
        <f>L54</f>
        <v>521.9</v>
      </c>
      <c r="M53" s="56"/>
      <c r="N53" s="100">
        <f>N54</f>
        <v>521.9</v>
      </c>
      <c r="P53" s="100">
        <f>P54</f>
        <v>0</v>
      </c>
      <c r="R53" s="100">
        <f>R54</f>
        <v>521.9</v>
      </c>
    </row>
    <row r="54" spans="2:18" s="52" customFormat="1" ht="15" customHeight="1">
      <c r="B54" s="3" t="s">
        <v>36</v>
      </c>
      <c r="C54" s="25"/>
      <c r="D54" s="26" t="s">
        <v>33</v>
      </c>
      <c r="E54" s="26" t="s">
        <v>39</v>
      </c>
      <c r="F54" s="26" t="s">
        <v>73</v>
      </c>
      <c r="G54" s="26" t="s">
        <v>37</v>
      </c>
      <c r="H54" s="27">
        <v>521.9</v>
      </c>
      <c r="I54" s="2"/>
      <c r="J54" s="100">
        <v>521.9</v>
      </c>
      <c r="L54" s="100">
        <f t="shared" ref="L54" si="19">J54+K54</f>
        <v>521.9</v>
      </c>
      <c r="M54" s="56"/>
      <c r="N54" s="107">
        <f t="shared" ref="N54" si="20">L54+M54</f>
        <v>521.9</v>
      </c>
      <c r="R54" s="107">
        <f t="shared" ref="R54" si="21">N54+Q54</f>
        <v>521.9</v>
      </c>
    </row>
    <row r="55" spans="2:18" s="52" customFormat="1" ht="30.75" customHeight="1">
      <c r="B55" s="3" t="s">
        <v>203</v>
      </c>
      <c r="C55" s="28"/>
      <c r="D55" s="26" t="s">
        <v>39</v>
      </c>
      <c r="E55" s="26" t="s">
        <v>109</v>
      </c>
      <c r="F55" s="26"/>
      <c r="G55" s="26"/>
      <c r="H55" s="27">
        <f>H56</f>
        <v>246.4</v>
      </c>
      <c r="I55" s="2"/>
      <c r="J55" s="100">
        <f>J56</f>
        <v>2027.2</v>
      </c>
      <c r="L55" s="100">
        <f>L56</f>
        <v>2027.2</v>
      </c>
      <c r="M55" s="56"/>
      <c r="N55" s="100">
        <f>N56</f>
        <v>2027.2</v>
      </c>
      <c r="P55" s="100">
        <f>P56</f>
        <v>0</v>
      </c>
      <c r="R55" s="100">
        <f>R56</f>
        <v>246.4</v>
      </c>
    </row>
    <row r="56" spans="2:18" s="52" customFormat="1" ht="15.75" customHeight="1">
      <c r="B56" s="3" t="s">
        <v>204</v>
      </c>
      <c r="C56" s="28"/>
      <c r="D56" s="26" t="s">
        <v>39</v>
      </c>
      <c r="E56" s="26" t="s">
        <v>109</v>
      </c>
      <c r="F56" s="26" t="s">
        <v>352</v>
      </c>
      <c r="G56" s="26" t="s">
        <v>35</v>
      </c>
      <c r="H56" s="27">
        <f>H57</f>
        <v>246.4</v>
      </c>
      <c r="I56" s="2"/>
      <c r="J56" s="100">
        <f>J57+J58</f>
        <v>2027.2</v>
      </c>
      <c r="L56" s="100">
        <f>L57+L58</f>
        <v>2027.2</v>
      </c>
      <c r="M56" s="56"/>
      <c r="N56" s="100">
        <f>N57+N58</f>
        <v>2027.2</v>
      </c>
      <c r="P56" s="100">
        <f>P57+P58</f>
        <v>0</v>
      </c>
      <c r="R56" s="100">
        <f>R57+R58</f>
        <v>246.4</v>
      </c>
    </row>
    <row r="57" spans="2:18" s="52" customFormat="1" ht="15.75" customHeight="1">
      <c r="B57" s="3" t="s">
        <v>103</v>
      </c>
      <c r="C57" s="28"/>
      <c r="D57" s="26" t="s">
        <v>39</v>
      </c>
      <c r="E57" s="26" t="s">
        <v>109</v>
      </c>
      <c r="F57" s="26" t="s">
        <v>205</v>
      </c>
      <c r="G57" s="26" t="s">
        <v>97</v>
      </c>
      <c r="H57" s="27">
        <v>246.4</v>
      </c>
      <c r="I57" s="91"/>
      <c r="J57" s="100">
        <v>246.4</v>
      </c>
      <c r="L57" s="100">
        <f t="shared" ref="L57:L58" si="22">J57+K57</f>
        <v>246.4</v>
      </c>
      <c r="M57" s="56"/>
      <c r="N57" s="107">
        <f t="shared" ref="N57:N58" si="23">L57+M57</f>
        <v>246.4</v>
      </c>
      <c r="R57" s="107">
        <f t="shared" ref="R57:R58" si="24">N57+Q57</f>
        <v>246.4</v>
      </c>
    </row>
    <row r="58" spans="2:18" s="52" customFormat="1" ht="31.5">
      <c r="B58" s="3" t="s">
        <v>449</v>
      </c>
      <c r="C58" s="28"/>
      <c r="D58" s="26" t="s">
        <v>39</v>
      </c>
      <c r="E58" s="26" t="s">
        <v>109</v>
      </c>
      <c r="F58" s="26" t="s">
        <v>205</v>
      </c>
      <c r="G58" s="26" t="s">
        <v>97</v>
      </c>
      <c r="H58" s="27"/>
      <c r="I58" s="101">
        <v>1780.8</v>
      </c>
      <c r="J58" s="100">
        <f>H58+I58</f>
        <v>1780.8</v>
      </c>
      <c r="L58" s="100">
        <f t="shared" si="22"/>
        <v>1780.8</v>
      </c>
      <c r="M58" s="56"/>
      <c r="N58" s="107">
        <f t="shared" si="23"/>
        <v>1780.8</v>
      </c>
      <c r="Q58" s="168">
        <v>-1780.8</v>
      </c>
      <c r="R58" s="107">
        <f t="shared" si="24"/>
        <v>0</v>
      </c>
    </row>
    <row r="59" spans="2:18" s="52" customFormat="1">
      <c r="B59" s="97" t="s">
        <v>74</v>
      </c>
      <c r="C59" s="28"/>
      <c r="D59" s="26" t="s">
        <v>45</v>
      </c>
      <c r="E59" s="26"/>
      <c r="F59" s="26"/>
      <c r="G59" s="26"/>
      <c r="H59" s="27">
        <f>H60</f>
        <v>11080</v>
      </c>
      <c r="I59" s="2"/>
      <c r="J59" s="100">
        <f>J60</f>
        <v>1980</v>
      </c>
      <c r="L59" s="100">
        <f>L60</f>
        <v>1980</v>
      </c>
      <c r="M59" s="56"/>
      <c r="N59" s="100">
        <f>N60</f>
        <v>1980</v>
      </c>
      <c r="P59" s="100">
        <f>P60</f>
        <v>0</v>
      </c>
      <c r="R59" s="100">
        <f>R60</f>
        <v>1980</v>
      </c>
    </row>
    <row r="60" spans="2:18" s="52" customFormat="1">
      <c r="B60" s="4" t="s">
        <v>380</v>
      </c>
      <c r="C60" s="28"/>
      <c r="D60" s="26" t="s">
        <v>45</v>
      </c>
      <c r="E60" s="26" t="s">
        <v>33</v>
      </c>
      <c r="F60" s="26"/>
      <c r="G60" s="26"/>
      <c r="H60" s="27">
        <f>H61</f>
        <v>11080</v>
      </c>
      <c r="I60" s="2"/>
      <c r="J60" s="100">
        <f>J61</f>
        <v>1980</v>
      </c>
      <c r="L60" s="100">
        <f>L61</f>
        <v>1980</v>
      </c>
      <c r="M60" s="56"/>
      <c r="N60" s="100">
        <f>N61</f>
        <v>1980</v>
      </c>
      <c r="P60" s="100">
        <f>P61</f>
        <v>0</v>
      </c>
      <c r="R60" s="100">
        <f>R61</f>
        <v>1980</v>
      </c>
    </row>
    <row r="61" spans="2:18" s="52" customFormat="1" ht="44.25" customHeight="1">
      <c r="B61" s="49" t="s">
        <v>381</v>
      </c>
      <c r="C61" s="77"/>
      <c r="D61" s="50" t="s">
        <v>45</v>
      </c>
      <c r="E61" s="50" t="s">
        <v>33</v>
      </c>
      <c r="F61" s="50" t="s">
        <v>382</v>
      </c>
      <c r="G61" s="50" t="s">
        <v>84</v>
      </c>
      <c r="H61" s="27">
        <v>11080</v>
      </c>
      <c r="I61" s="2">
        <v>-9100</v>
      </c>
      <c r="J61" s="100">
        <f>H61+I61</f>
        <v>1980</v>
      </c>
      <c r="L61" s="100">
        <f t="shared" ref="L61" si="25">J61+K61</f>
        <v>1980</v>
      </c>
      <c r="M61" s="56"/>
      <c r="N61" s="107">
        <f t="shared" ref="N61" si="26">L61+M61</f>
        <v>1980</v>
      </c>
      <c r="R61" s="107">
        <f t="shared" ref="R61" si="27">N61+Q61</f>
        <v>1980</v>
      </c>
    </row>
    <row r="62" spans="2:18" s="52" customFormat="1" ht="15.75" customHeight="1">
      <c r="B62" s="96" t="s">
        <v>79</v>
      </c>
      <c r="C62" s="45"/>
      <c r="D62" s="26" t="s">
        <v>80</v>
      </c>
      <c r="E62" s="26"/>
      <c r="F62" s="26"/>
      <c r="G62" s="26"/>
      <c r="H62" s="27">
        <f>H63+H73</f>
        <v>1869</v>
      </c>
      <c r="I62" s="2"/>
      <c r="J62" s="100">
        <f>J63+J73+J70</f>
        <v>3236.8</v>
      </c>
      <c r="L62" s="100">
        <f>L63+L73+L70</f>
        <v>3236.8</v>
      </c>
      <c r="M62" s="56"/>
      <c r="N62" s="100">
        <f>N63+N73+N70</f>
        <v>3236.8</v>
      </c>
      <c r="P62" s="100">
        <f>P63+P73+P70</f>
        <v>0</v>
      </c>
      <c r="R62" s="100">
        <f>R63+R73+R70</f>
        <v>14426.82</v>
      </c>
    </row>
    <row r="63" spans="2:18" s="52" customFormat="1">
      <c r="B63" s="4" t="s">
        <v>81</v>
      </c>
      <c r="C63" s="25"/>
      <c r="D63" s="26" t="s">
        <v>80</v>
      </c>
      <c r="E63" s="26" t="s">
        <v>31</v>
      </c>
      <c r="F63" s="26"/>
      <c r="G63" s="26"/>
      <c r="H63" s="27">
        <f>H66+H68</f>
        <v>1290</v>
      </c>
      <c r="I63" s="2"/>
      <c r="J63" s="100">
        <f>J66+J68</f>
        <v>1290</v>
      </c>
      <c r="L63" s="100">
        <f>L66+L68</f>
        <v>1290</v>
      </c>
      <c r="M63" s="56"/>
      <c r="N63" s="100">
        <f>N66+N68</f>
        <v>1290</v>
      </c>
      <c r="P63" s="100">
        <f>P66+P68</f>
        <v>0</v>
      </c>
      <c r="R63" s="100">
        <f>R66+R68+R64</f>
        <v>12480</v>
      </c>
    </row>
    <row r="64" spans="2:18" s="52" customFormat="1">
      <c r="B64" s="4" t="s">
        <v>656</v>
      </c>
      <c r="C64" s="25"/>
      <c r="D64" s="26" t="s">
        <v>80</v>
      </c>
      <c r="E64" s="26" t="s">
        <v>31</v>
      </c>
      <c r="F64" s="26" t="s">
        <v>657</v>
      </c>
      <c r="G64" s="26" t="s">
        <v>35</v>
      </c>
      <c r="H64" s="27"/>
      <c r="I64" s="2"/>
      <c r="J64" s="100"/>
      <c r="L64" s="100"/>
      <c r="M64" s="56"/>
      <c r="N64" s="100"/>
      <c r="P64" s="100"/>
      <c r="R64" s="100">
        <f>R65</f>
        <v>12180</v>
      </c>
    </row>
    <row r="65" spans="2:18" s="52" customFormat="1">
      <c r="B65" s="76" t="s">
        <v>86</v>
      </c>
      <c r="C65" s="25"/>
      <c r="D65" s="26" t="s">
        <v>80</v>
      </c>
      <c r="E65" s="26" t="s">
        <v>31</v>
      </c>
      <c r="F65" s="26" t="s">
        <v>657</v>
      </c>
      <c r="G65" s="26" t="s">
        <v>84</v>
      </c>
      <c r="H65" s="27"/>
      <c r="I65" s="2"/>
      <c r="J65" s="100"/>
      <c r="L65" s="100"/>
      <c r="M65" s="56"/>
      <c r="N65" s="100"/>
      <c r="P65" s="100"/>
      <c r="Q65" s="52">
        <v>12180</v>
      </c>
      <c r="R65" s="107">
        <f t="shared" ref="R65:R69" si="28">N65+Q65</f>
        <v>12180</v>
      </c>
    </row>
    <row r="66" spans="2:18" s="52" customFormat="1">
      <c r="B66" s="4" t="s">
        <v>82</v>
      </c>
      <c r="C66" s="25"/>
      <c r="D66" s="26" t="s">
        <v>80</v>
      </c>
      <c r="E66" s="26" t="s">
        <v>31</v>
      </c>
      <c r="F66" s="26" t="s">
        <v>117</v>
      </c>
      <c r="G66" s="26"/>
      <c r="H66" s="27">
        <f>H67</f>
        <v>990</v>
      </c>
      <c r="I66" s="2"/>
      <c r="J66" s="100">
        <f>J67</f>
        <v>990</v>
      </c>
      <c r="L66" s="100">
        <f>L67</f>
        <v>990</v>
      </c>
      <c r="M66" s="56"/>
      <c r="N66" s="100">
        <f>N67</f>
        <v>990</v>
      </c>
      <c r="P66" s="100">
        <f>P67</f>
        <v>0</v>
      </c>
      <c r="R66" s="100">
        <f>R67</f>
        <v>0</v>
      </c>
    </row>
    <row r="67" spans="2:18" s="52" customFormat="1" ht="29.25" customHeight="1">
      <c r="B67" s="76" t="s">
        <v>83</v>
      </c>
      <c r="C67" s="25"/>
      <c r="D67" s="26" t="s">
        <v>80</v>
      </c>
      <c r="E67" s="26" t="s">
        <v>31</v>
      </c>
      <c r="F67" s="26" t="s">
        <v>383</v>
      </c>
      <c r="G67" s="26" t="s">
        <v>84</v>
      </c>
      <c r="H67" s="27">
        <v>990</v>
      </c>
      <c r="I67" s="2"/>
      <c r="J67" s="100">
        <v>990</v>
      </c>
      <c r="L67" s="100">
        <f t="shared" ref="L67:L69" si="29">J67+K67</f>
        <v>990</v>
      </c>
      <c r="M67" s="56"/>
      <c r="N67" s="107">
        <f t="shared" ref="N67:N69" si="30">L67+M67</f>
        <v>990</v>
      </c>
      <c r="Q67" s="52">
        <v>-990</v>
      </c>
      <c r="R67" s="107">
        <f t="shared" si="28"/>
        <v>0</v>
      </c>
    </row>
    <row r="68" spans="2:18" s="52" customFormat="1" ht="15" customHeight="1">
      <c r="B68" s="3" t="s">
        <v>69</v>
      </c>
      <c r="C68" s="25"/>
      <c r="D68" s="26" t="s">
        <v>85</v>
      </c>
      <c r="E68" s="26" t="s">
        <v>31</v>
      </c>
      <c r="F68" s="26" t="s">
        <v>356</v>
      </c>
      <c r="G68" s="26" t="s">
        <v>35</v>
      </c>
      <c r="H68" s="27">
        <f>H69</f>
        <v>300</v>
      </c>
      <c r="I68" s="2"/>
      <c r="J68" s="100">
        <f>J69</f>
        <v>300</v>
      </c>
      <c r="L68" s="100">
        <f>L69</f>
        <v>300</v>
      </c>
      <c r="M68" s="56"/>
      <c r="N68" s="100">
        <f>N69</f>
        <v>300</v>
      </c>
      <c r="P68" s="100">
        <f>P69</f>
        <v>0</v>
      </c>
      <c r="R68" s="100">
        <f>R69</f>
        <v>300</v>
      </c>
    </row>
    <row r="69" spans="2:18" s="52" customFormat="1">
      <c r="B69" s="76" t="s">
        <v>86</v>
      </c>
      <c r="C69" s="25"/>
      <c r="D69" s="26" t="s">
        <v>80</v>
      </c>
      <c r="E69" s="26" t="s">
        <v>31</v>
      </c>
      <c r="F69" s="26" t="s">
        <v>356</v>
      </c>
      <c r="G69" s="26" t="s">
        <v>84</v>
      </c>
      <c r="H69" s="27">
        <v>300</v>
      </c>
      <c r="I69" s="2"/>
      <c r="J69" s="100">
        <v>300</v>
      </c>
      <c r="L69" s="100">
        <f t="shared" si="29"/>
        <v>300</v>
      </c>
      <c r="M69" s="56"/>
      <c r="N69" s="107">
        <f t="shared" si="30"/>
        <v>300</v>
      </c>
      <c r="R69" s="107">
        <f t="shared" si="28"/>
        <v>300</v>
      </c>
    </row>
    <row r="70" spans="2:18" s="52" customFormat="1">
      <c r="B70" s="80" t="s">
        <v>87</v>
      </c>
      <c r="C70" s="25"/>
      <c r="D70" s="26" t="s">
        <v>80</v>
      </c>
      <c r="E70" s="26" t="s">
        <v>33</v>
      </c>
      <c r="F70" s="26"/>
      <c r="G70" s="26"/>
      <c r="H70" s="27"/>
      <c r="I70" s="2"/>
      <c r="J70" s="100">
        <f>J71</f>
        <v>703.8</v>
      </c>
      <c r="L70" s="100">
        <f>L71</f>
        <v>703.8</v>
      </c>
      <c r="M70" s="56"/>
      <c r="N70" s="100">
        <f>N71</f>
        <v>703.8</v>
      </c>
      <c r="P70" s="100">
        <f>P71</f>
        <v>0</v>
      </c>
      <c r="R70" s="100">
        <f>R71</f>
        <v>703.81999999999994</v>
      </c>
    </row>
    <row r="71" spans="2:18" s="52" customFormat="1">
      <c r="B71" s="80" t="s">
        <v>206</v>
      </c>
      <c r="C71" s="25"/>
      <c r="D71" s="26" t="s">
        <v>80</v>
      </c>
      <c r="E71" s="26" t="s">
        <v>33</v>
      </c>
      <c r="F71" s="26" t="s">
        <v>207</v>
      </c>
      <c r="G71" s="26"/>
      <c r="H71" s="27"/>
      <c r="I71" s="2"/>
      <c r="J71" s="100">
        <f>J72</f>
        <v>703.8</v>
      </c>
      <c r="L71" s="100">
        <f>L72</f>
        <v>703.8</v>
      </c>
      <c r="M71" s="56"/>
      <c r="N71" s="100">
        <f>N72</f>
        <v>703.8</v>
      </c>
      <c r="P71" s="100">
        <f>P72</f>
        <v>0</v>
      </c>
      <c r="R71" s="100">
        <f>R72</f>
        <v>703.81999999999994</v>
      </c>
    </row>
    <row r="72" spans="2:18" s="52" customFormat="1" ht="45.75" customHeight="1">
      <c r="B72" s="80" t="s">
        <v>450</v>
      </c>
      <c r="C72" s="25"/>
      <c r="D72" s="26" t="s">
        <v>80</v>
      </c>
      <c r="E72" s="26" t="s">
        <v>33</v>
      </c>
      <c r="F72" s="26" t="s">
        <v>451</v>
      </c>
      <c r="G72" s="26" t="s">
        <v>37</v>
      </c>
      <c r="H72" s="27"/>
      <c r="I72" s="101">
        <v>703.8</v>
      </c>
      <c r="J72" s="100">
        <f>H72+I72</f>
        <v>703.8</v>
      </c>
      <c r="L72" s="100">
        <f t="shared" ref="L72" si="31">J72+K72</f>
        <v>703.8</v>
      </c>
      <c r="M72" s="56"/>
      <c r="N72" s="107">
        <f t="shared" ref="N72" si="32">L72+M72</f>
        <v>703.8</v>
      </c>
      <c r="Q72" s="52">
        <v>0.02</v>
      </c>
      <c r="R72" s="107">
        <f t="shared" ref="R72" si="33">N72+Q72</f>
        <v>703.81999999999994</v>
      </c>
    </row>
    <row r="73" spans="2:18" s="52" customFormat="1" ht="15" customHeight="1">
      <c r="B73" s="3" t="s">
        <v>92</v>
      </c>
      <c r="C73" s="25"/>
      <c r="D73" s="26" t="s">
        <v>80</v>
      </c>
      <c r="E73" s="26" t="s">
        <v>80</v>
      </c>
      <c r="F73" s="26"/>
      <c r="G73" s="26"/>
      <c r="H73" s="27">
        <f t="shared" ref="H73:H74" si="34">H74</f>
        <v>579</v>
      </c>
      <c r="I73" s="2"/>
      <c r="J73" s="100">
        <f t="shared" ref="J73:R74" si="35">J74</f>
        <v>1243</v>
      </c>
      <c r="L73" s="100">
        <f t="shared" si="35"/>
        <v>1243</v>
      </c>
      <c r="M73" s="56"/>
      <c r="N73" s="100">
        <f t="shared" si="35"/>
        <v>1243</v>
      </c>
      <c r="P73" s="100">
        <f t="shared" si="35"/>
        <v>0</v>
      </c>
      <c r="R73" s="100">
        <f t="shared" si="35"/>
        <v>1243</v>
      </c>
    </row>
    <row r="74" spans="2:18" s="52" customFormat="1" ht="45" customHeight="1">
      <c r="B74" s="3" t="s">
        <v>40</v>
      </c>
      <c r="C74" s="25"/>
      <c r="D74" s="26" t="s">
        <v>80</v>
      </c>
      <c r="E74" s="26" t="s">
        <v>80</v>
      </c>
      <c r="F74" s="26" t="s">
        <v>93</v>
      </c>
      <c r="G74" s="26" t="s">
        <v>35</v>
      </c>
      <c r="H74" s="27">
        <f t="shared" si="34"/>
        <v>579</v>
      </c>
      <c r="I74" s="2"/>
      <c r="J74" s="100">
        <f t="shared" si="35"/>
        <v>1243</v>
      </c>
      <c r="L74" s="100">
        <f t="shared" si="35"/>
        <v>1243</v>
      </c>
      <c r="M74" s="56"/>
      <c r="N74" s="100">
        <f t="shared" si="35"/>
        <v>1243</v>
      </c>
      <c r="P74" s="100">
        <f t="shared" si="35"/>
        <v>0</v>
      </c>
      <c r="R74" s="100">
        <f t="shared" si="35"/>
        <v>1243</v>
      </c>
    </row>
    <row r="75" spans="2:18" s="52" customFormat="1" ht="15.75" customHeight="1">
      <c r="B75" s="3" t="s">
        <v>94</v>
      </c>
      <c r="C75" s="25"/>
      <c r="D75" s="26" t="s">
        <v>80</v>
      </c>
      <c r="E75" s="26" t="s">
        <v>80</v>
      </c>
      <c r="F75" s="26" t="s">
        <v>95</v>
      </c>
      <c r="G75" s="26" t="s">
        <v>35</v>
      </c>
      <c r="H75" s="27">
        <f>H76+H78+H79</f>
        <v>579</v>
      </c>
      <c r="I75" s="2"/>
      <c r="J75" s="100">
        <f>J76+J78+J79+J77</f>
        <v>1243</v>
      </c>
      <c r="L75" s="100">
        <f>L76+L78+L79+L77</f>
        <v>1243</v>
      </c>
      <c r="M75" s="56"/>
      <c r="N75" s="100">
        <f>N76+N78+N79+N77</f>
        <v>1243</v>
      </c>
      <c r="P75" s="100">
        <f>P76+P78+P79+P77</f>
        <v>0</v>
      </c>
      <c r="R75" s="107">
        <f t="shared" ref="R75:R79" si="36">N75+Q75</f>
        <v>1243</v>
      </c>
    </row>
    <row r="76" spans="2:18" s="52" customFormat="1" ht="31.5" customHeight="1">
      <c r="B76" s="3" t="s">
        <v>409</v>
      </c>
      <c r="C76" s="28"/>
      <c r="D76" s="26" t="s">
        <v>80</v>
      </c>
      <c r="E76" s="26" t="s">
        <v>80</v>
      </c>
      <c r="F76" s="26" t="s">
        <v>96</v>
      </c>
      <c r="G76" s="26" t="s">
        <v>97</v>
      </c>
      <c r="H76" s="27">
        <v>384</v>
      </c>
      <c r="I76" s="2"/>
      <c r="J76" s="100">
        <v>384</v>
      </c>
      <c r="L76" s="100">
        <f t="shared" ref="L76:L79" si="37">J76+K76</f>
        <v>384</v>
      </c>
      <c r="M76" s="56"/>
      <c r="N76" s="107">
        <f t="shared" ref="N76:N79" si="38">L76+M76</f>
        <v>384</v>
      </c>
      <c r="R76" s="107">
        <f t="shared" si="36"/>
        <v>384</v>
      </c>
    </row>
    <row r="77" spans="2:18" s="52" customFormat="1" ht="27.75" customHeight="1">
      <c r="B77" s="3" t="s">
        <v>448</v>
      </c>
      <c r="C77" s="28"/>
      <c r="D77" s="26" t="s">
        <v>80</v>
      </c>
      <c r="E77" s="26" t="s">
        <v>80</v>
      </c>
      <c r="F77" s="26" t="s">
        <v>96</v>
      </c>
      <c r="G77" s="26" t="s">
        <v>97</v>
      </c>
      <c r="H77" s="27"/>
      <c r="I77" s="101">
        <v>664</v>
      </c>
      <c r="J77" s="100">
        <f>H77+I77</f>
        <v>664</v>
      </c>
      <c r="L77" s="100">
        <f t="shared" si="37"/>
        <v>664</v>
      </c>
      <c r="M77" s="56"/>
      <c r="N77" s="107">
        <f t="shared" si="38"/>
        <v>664</v>
      </c>
      <c r="R77" s="107">
        <f t="shared" si="36"/>
        <v>664</v>
      </c>
    </row>
    <row r="78" spans="2:18" s="52" customFormat="1" ht="28.5" customHeight="1">
      <c r="B78" s="3" t="s">
        <v>408</v>
      </c>
      <c r="C78" s="28"/>
      <c r="D78" s="26" t="s">
        <v>80</v>
      </c>
      <c r="E78" s="26" t="s">
        <v>80</v>
      </c>
      <c r="F78" s="26" t="s">
        <v>96</v>
      </c>
      <c r="G78" s="26" t="s">
        <v>97</v>
      </c>
      <c r="H78" s="51">
        <v>45</v>
      </c>
      <c r="I78" s="91"/>
      <c r="J78" s="108">
        <v>45</v>
      </c>
      <c r="L78" s="100">
        <f t="shared" si="37"/>
        <v>45</v>
      </c>
      <c r="M78" s="56"/>
      <c r="N78" s="107">
        <f t="shared" si="38"/>
        <v>45</v>
      </c>
      <c r="R78" s="107">
        <f t="shared" si="36"/>
        <v>45</v>
      </c>
    </row>
    <row r="79" spans="2:18" s="52" customFormat="1" ht="28.5" customHeight="1">
      <c r="B79" s="3" t="s">
        <v>410</v>
      </c>
      <c r="C79" s="28"/>
      <c r="D79" s="26" t="s">
        <v>80</v>
      </c>
      <c r="E79" s="26" t="s">
        <v>80</v>
      </c>
      <c r="F79" s="26" t="s">
        <v>96</v>
      </c>
      <c r="G79" s="26" t="s">
        <v>97</v>
      </c>
      <c r="H79" s="51">
        <v>150</v>
      </c>
      <c r="I79" s="91"/>
      <c r="J79" s="108">
        <v>150</v>
      </c>
      <c r="L79" s="100">
        <f t="shared" si="37"/>
        <v>150</v>
      </c>
      <c r="M79" s="56"/>
      <c r="N79" s="107">
        <f t="shared" si="38"/>
        <v>150</v>
      </c>
      <c r="R79" s="107">
        <f t="shared" si="36"/>
        <v>150</v>
      </c>
    </row>
    <row r="80" spans="2:18" s="52" customFormat="1">
      <c r="B80" s="97" t="s">
        <v>98</v>
      </c>
      <c r="C80" s="45"/>
      <c r="D80" s="26" t="s">
        <v>99</v>
      </c>
      <c r="E80" s="26"/>
      <c r="F80" s="26"/>
      <c r="G80" s="26"/>
      <c r="H80" s="27">
        <f>H81+H84</f>
        <v>1300</v>
      </c>
      <c r="I80" s="2"/>
      <c r="J80" s="100">
        <f>J81+J84</f>
        <v>1300</v>
      </c>
      <c r="L80" s="100">
        <f>L81+L84</f>
        <v>1300</v>
      </c>
      <c r="M80" s="56"/>
      <c r="N80" s="100">
        <f>N81+N84</f>
        <v>1300</v>
      </c>
      <c r="P80" s="100">
        <f>P81+P84</f>
        <v>0</v>
      </c>
      <c r="R80" s="100">
        <f>R81+R84</f>
        <v>2535</v>
      </c>
    </row>
    <row r="81" spans="2:18" s="52" customFormat="1">
      <c r="B81" s="4" t="s">
        <v>104</v>
      </c>
      <c r="C81" s="25"/>
      <c r="D81" s="26" t="s">
        <v>99</v>
      </c>
      <c r="E81" s="26" t="s">
        <v>99</v>
      </c>
      <c r="F81" s="26"/>
      <c r="G81" s="26"/>
      <c r="H81" s="27">
        <f t="shared" ref="H81:H82" si="39">H82</f>
        <v>800</v>
      </c>
      <c r="I81" s="2"/>
      <c r="J81" s="100">
        <f t="shared" ref="J81:R82" si="40">J82</f>
        <v>800</v>
      </c>
      <c r="L81" s="100">
        <f t="shared" si="40"/>
        <v>800</v>
      </c>
      <c r="M81" s="56"/>
      <c r="N81" s="100">
        <f t="shared" si="40"/>
        <v>800</v>
      </c>
      <c r="P81" s="100">
        <f t="shared" si="40"/>
        <v>0</v>
      </c>
      <c r="R81" s="100">
        <f t="shared" si="40"/>
        <v>800</v>
      </c>
    </row>
    <row r="82" spans="2:18" s="52" customFormat="1" ht="15.75" customHeight="1">
      <c r="B82" s="3" t="s">
        <v>105</v>
      </c>
      <c r="C82" s="28"/>
      <c r="D82" s="26" t="s">
        <v>101</v>
      </c>
      <c r="E82" s="26" t="s">
        <v>99</v>
      </c>
      <c r="F82" s="26" t="s">
        <v>106</v>
      </c>
      <c r="G82" s="26" t="s">
        <v>35</v>
      </c>
      <c r="H82" s="27">
        <f t="shared" si="39"/>
        <v>800</v>
      </c>
      <c r="I82" s="2"/>
      <c r="J82" s="100">
        <f t="shared" si="40"/>
        <v>800</v>
      </c>
      <c r="L82" s="100">
        <f t="shared" si="40"/>
        <v>800</v>
      </c>
      <c r="M82" s="56"/>
      <c r="N82" s="100">
        <f t="shared" si="40"/>
        <v>800</v>
      </c>
      <c r="P82" s="100">
        <f t="shared" si="40"/>
        <v>0</v>
      </c>
      <c r="R82" s="100">
        <f t="shared" si="40"/>
        <v>800</v>
      </c>
    </row>
    <row r="83" spans="2:18" s="52" customFormat="1" ht="15.75" customHeight="1">
      <c r="B83" s="3" t="s">
        <v>36</v>
      </c>
      <c r="C83" s="25"/>
      <c r="D83" s="26" t="s">
        <v>99</v>
      </c>
      <c r="E83" s="26" t="s">
        <v>99</v>
      </c>
      <c r="F83" s="26" t="s">
        <v>106</v>
      </c>
      <c r="G83" s="26" t="s">
        <v>37</v>
      </c>
      <c r="H83" s="27">
        <v>800</v>
      </c>
      <c r="I83" s="2"/>
      <c r="J83" s="100">
        <v>800</v>
      </c>
      <c r="L83" s="100">
        <f t="shared" ref="L83" si="41">J83+K83</f>
        <v>800</v>
      </c>
      <c r="M83" s="56"/>
      <c r="N83" s="107">
        <f t="shared" ref="N83" si="42">L83+M83</f>
        <v>800</v>
      </c>
      <c r="R83" s="107">
        <f t="shared" ref="R83" si="43">N83+Q83</f>
        <v>800</v>
      </c>
    </row>
    <row r="84" spans="2:18" s="52" customFormat="1">
      <c r="B84" s="4" t="s">
        <v>108</v>
      </c>
      <c r="C84" s="25"/>
      <c r="D84" s="26" t="s">
        <v>99</v>
      </c>
      <c r="E84" s="26" t="s">
        <v>109</v>
      </c>
      <c r="F84" s="26"/>
      <c r="G84" s="26"/>
      <c r="H84" s="27">
        <f t="shared" ref="H84:H85" si="44">H85</f>
        <v>500</v>
      </c>
      <c r="I84" s="2"/>
      <c r="J84" s="100">
        <f t="shared" ref="J84:R85" si="45">J85</f>
        <v>500</v>
      </c>
      <c r="L84" s="100">
        <f t="shared" si="45"/>
        <v>500</v>
      </c>
      <c r="M84" s="56"/>
      <c r="N84" s="100">
        <f t="shared" si="45"/>
        <v>500</v>
      </c>
      <c r="P84" s="100">
        <f t="shared" si="45"/>
        <v>0</v>
      </c>
      <c r="R84" s="100">
        <f>R85+R87</f>
        <v>1735</v>
      </c>
    </row>
    <row r="85" spans="2:18" s="52" customFormat="1" ht="18" customHeight="1">
      <c r="B85" s="3" t="s">
        <v>105</v>
      </c>
      <c r="C85" s="25"/>
      <c r="D85" s="26" t="s">
        <v>99</v>
      </c>
      <c r="E85" s="26" t="s">
        <v>109</v>
      </c>
      <c r="F85" s="26" t="s">
        <v>110</v>
      </c>
      <c r="G85" s="26" t="s">
        <v>35</v>
      </c>
      <c r="H85" s="27">
        <f t="shared" si="44"/>
        <v>500</v>
      </c>
      <c r="I85" s="2"/>
      <c r="J85" s="100">
        <f t="shared" si="45"/>
        <v>500</v>
      </c>
      <c r="L85" s="100">
        <f t="shared" si="45"/>
        <v>500</v>
      </c>
      <c r="M85" s="56"/>
      <c r="N85" s="100">
        <f t="shared" si="45"/>
        <v>500</v>
      </c>
      <c r="P85" s="100">
        <f t="shared" si="45"/>
        <v>0</v>
      </c>
      <c r="R85" s="100">
        <f t="shared" si="45"/>
        <v>448</v>
      </c>
    </row>
    <row r="86" spans="2:18" s="52" customFormat="1" ht="13.5" customHeight="1">
      <c r="B86" s="3" t="s">
        <v>36</v>
      </c>
      <c r="C86" s="25"/>
      <c r="D86" s="26" t="s">
        <v>99</v>
      </c>
      <c r="E86" s="26" t="s">
        <v>109</v>
      </c>
      <c r="F86" s="26" t="s">
        <v>110</v>
      </c>
      <c r="G86" s="26" t="s">
        <v>37</v>
      </c>
      <c r="H86" s="27">
        <v>500</v>
      </c>
      <c r="I86" s="2"/>
      <c r="J86" s="100">
        <v>500</v>
      </c>
      <c r="L86" s="100">
        <f t="shared" ref="L86" si="46">J86+K86</f>
        <v>500</v>
      </c>
      <c r="M86" s="56"/>
      <c r="N86" s="107">
        <f t="shared" ref="N86" si="47">L86+M86</f>
        <v>500</v>
      </c>
      <c r="Q86" s="52">
        <v>-52</v>
      </c>
      <c r="R86" s="107">
        <f t="shared" ref="R86:R88" si="48">N86+Q86</f>
        <v>448</v>
      </c>
    </row>
    <row r="87" spans="2:18" s="52" customFormat="1" ht="14.25" customHeight="1">
      <c r="B87" s="3" t="s">
        <v>621</v>
      </c>
      <c r="C87" s="25"/>
      <c r="D87" s="26" t="s">
        <v>99</v>
      </c>
      <c r="E87" s="26" t="s">
        <v>109</v>
      </c>
      <c r="F87" s="26" t="s">
        <v>117</v>
      </c>
      <c r="G87" s="26" t="s">
        <v>35</v>
      </c>
      <c r="H87" s="27"/>
      <c r="I87" s="2"/>
      <c r="J87" s="100"/>
      <c r="L87" s="100"/>
      <c r="M87" s="56"/>
      <c r="N87" s="107"/>
      <c r="R87" s="107">
        <f>R88</f>
        <v>1287</v>
      </c>
    </row>
    <row r="88" spans="2:18" s="52" customFormat="1" ht="14.25" customHeight="1">
      <c r="B88" s="3" t="s">
        <v>622</v>
      </c>
      <c r="C88" s="25"/>
      <c r="D88" s="26" t="s">
        <v>99</v>
      </c>
      <c r="E88" s="26" t="s">
        <v>109</v>
      </c>
      <c r="F88" s="26" t="s">
        <v>383</v>
      </c>
      <c r="G88" s="26" t="s">
        <v>84</v>
      </c>
      <c r="H88" s="27"/>
      <c r="I88" s="2"/>
      <c r="J88" s="100"/>
      <c r="L88" s="100"/>
      <c r="M88" s="56"/>
      <c r="N88" s="107"/>
      <c r="Q88" s="52">
        <v>1287</v>
      </c>
      <c r="R88" s="107">
        <f t="shared" si="48"/>
        <v>1287</v>
      </c>
    </row>
    <row r="89" spans="2:18" s="52" customFormat="1">
      <c r="B89" s="97" t="s">
        <v>111</v>
      </c>
      <c r="C89" s="45"/>
      <c r="D89" s="26" t="s">
        <v>75</v>
      </c>
      <c r="E89" s="26" t="s">
        <v>31</v>
      </c>
      <c r="F89" s="26"/>
      <c r="G89" s="26"/>
      <c r="H89" s="27">
        <f t="shared" ref="H89:H90" si="49">H90</f>
        <v>3000</v>
      </c>
      <c r="I89" s="2"/>
      <c r="J89" s="100">
        <f t="shared" ref="J89:R90" si="50">J90</f>
        <v>2000</v>
      </c>
      <c r="L89" s="100">
        <f t="shared" si="50"/>
        <v>2000</v>
      </c>
      <c r="M89" s="56"/>
      <c r="N89" s="100">
        <f t="shared" si="50"/>
        <v>2000</v>
      </c>
      <c r="P89" s="100">
        <f t="shared" si="50"/>
        <v>0</v>
      </c>
      <c r="R89" s="100">
        <f t="shared" si="50"/>
        <v>2000</v>
      </c>
    </row>
    <row r="90" spans="2:18" s="52" customFormat="1" ht="29.25" customHeight="1">
      <c r="B90" s="3" t="s">
        <v>112</v>
      </c>
      <c r="C90" s="25"/>
      <c r="D90" s="26" t="s">
        <v>75</v>
      </c>
      <c r="E90" s="26" t="s">
        <v>31</v>
      </c>
      <c r="F90" s="26" t="s">
        <v>113</v>
      </c>
      <c r="G90" s="26" t="s">
        <v>35</v>
      </c>
      <c r="H90" s="27">
        <f t="shared" si="49"/>
        <v>3000</v>
      </c>
      <c r="I90" s="2"/>
      <c r="J90" s="100">
        <f t="shared" si="50"/>
        <v>2000</v>
      </c>
      <c r="L90" s="100">
        <f t="shared" si="50"/>
        <v>2000</v>
      </c>
      <c r="M90" s="56"/>
      <c r="N90" s="100">
        <f t="shared" si="50"/>
        <v>2000</v>
      </c>
      <c r="P90" s="100">
        <f t="shared" si="50"/>
        <v>0</v>
      </c>
      <c r="R90" s="100">
        <f t="shared" si="50"/>
        <v>2000</v>
      </c>
    </row>
    <row r="91" spans="2:18" s="52" customFormat="1">
      <c r="B91" s="3" t="s">
        <v>54</v>
      </c>
      <c r="C91" s="28"/>
      <c r="D91" s="26" t="s">
        <v>75</v>
      </c>
      <c r="E91" s="26" t="s">
        <v>31</v>
      </c>
      <c r="F91" s="26" t="s">
        <v>113</v>
      </c>
      <c r="G91" s="26" t="s">
        <v>55</v>
      </c>
      <c r="H91" s="27">
        <v>3000</v>
      </c>
      <c r="I91" s="2">
        <v>-1000</v>
      </c>
      <c r="J91" s="100">
        <f>H91+I91</f>
        <v>2000</v>
      </c>
      <c r="L91" s="100">
        <f t="shared" ref="L91" si="51">J91+K91</f>
        <v>2000</v>
      </c>
      <c r="M91" s="56"/>
      <c r="N91" s="107">
        <f t="shared" ref="N91" si="52">L91+M91</f>
        <v>2000</v>
      </c>
      <c r="R91" s="107">
        <f t="shared" ref="R91" si="53">N91+Q91</f>
        <v>2000</v>
      </c>
    </row>
    <row r="92" spans="2:18" s="52" customFormat="1">
      <c r="B92" s="97" t="s">
        <v>114</v>
      </c>
      <c r="C92" s="25"/>
      <c r="D92" s="26" t="s">
        <v>246</v>
      </c>
      <c r="E92" s="26" t="s">
        <v>32</v>
      </c>
      <c r="F92" s="26"/>
      <c r="G92" s="26"/>
      <c r="H92" s="27">
        <f t="shared" ref="H92:H93" si="54">H93</f>
        <v>1200</v>
      </c>
      <c r="I92" s="2"/>
      <c r="J92" s="100">
        <f t="shared" ref="J92:R93" si="55">J93</f>
        <v>1500</v>
      </c>
      <c r="L92" s="100">
        <f t="shared" si="55"/>
        <v>1500</v>
      </c>
      <c r="M92" s="56"/>
      <c r="N92" s="100">
        <f t="shared" si="55"/>
        <v>1500</v>
      </c>
      <c r="P92" s="100">
        <f t="shared" si="55"/>
        <v>0</v>
      </c>
      <c r="R92" s="100">
        <f t="shared" si="55"/>
        <v>1500</v>
      </c>
    </row>
    <row r="93" spans="2:18" s="52" customFormat="1">
      <c r="B93" s="3" t="s">
        <v>433</v>
      </c>
      <c r="C93" s="25"/>
      <c r="D93" s="26" t="s">
        <v>246</v>
      </c>
      <c r="E93" s="26" t="s">
        <v>31</v>
      </c>
      <c r="F93" s="26" t="s">
        <v>116</v>
      </c>
      <c r="G93" s="26" t="s">
        <v>35</v>
      </c>
      <c r="H93" s="27">
        <f t="shared" si="54"/>
        <v>1200</v>
      </c>
      <c r="I93" s="2"/>
      <c r="J93" s="100">
        <f t="shared" si="55"/>
        <v>1500</v>
      </c>
      <c r="L93" s="100">
        <f t="shared" si="55"/>
        <v>1500</v>
      </c>
      <c r="M93" s="56"/>
      <c r="N93" s="100">
        <f t="shared" si="55"/>
        <v>1500</v>
      </c>
      <c r="P93" s="100">
        <f t="shared" si="55"/>
        <v>0</v>
      </c>
      <c r="R93" s="100">
        <f t="shared" si="55"/>
        <v>1500</v>
      </c>
    </row>
    <row r="94" spans="2:18" s="52" customFormat="1" ht="31.5">
      <c r="B94" s="3" t="s">
        <v>115</v>
      </c>
      <c r="C94" s="28"/>
      <c r="D94" s="26" t="s">
        <v>246</v>
      </c>
      <c r="E94" s="26" t="s">
        <v>31</v>
      </c>
      <c r="F94" s="26" t="s">
        <v>116</v>
      </c>
      <c r="G94" s="26" t="s">
        <v>37</v>
      </c>
      <c r="H94" s="27">
        <v>1200</v>
      </c>
      <c r="I94" s="94">
        <v>300</v>
      </c>
      <c r="J94" s="100">
        <f>H94+I94</f>
        <v>1500</v>
      </c>
      <c r="L94" s="100">
        <f t="shared" ref="L94" si="56">J94+K94</f>
        <v>1500</v>
      </c>
      <c r="M94" s="56"/>
      <c r="N94" s="107">
        <f t="shared" ref="N94" si="57">L94+M94</f>
        <v>1500</v>
      </c>
      <c r="R94" s="107">
        <f t="shared" ref="R94" si="58">N94+Q94</f>
        <v>1500</v>
      </c>
    </row>
    <row r="95" spans="2:18" s="52" customFormat="1">
      <c r="B95" s="97" t="s">
        <v>118</v>
      </c>
      <c r="C95" s="25"/>
      <c r="D95" s="26" t="s">
        <v>119</v>
      </c>
      <c r="E95" s="26"/>
      <c r="F95" s="26"/>
      <c r="G95" s="26"/>
      <c r="H95" s="27">
        <f>H96+H102</f>
        <v>4023.3</v>
      </c>
      <c r="I95" s="2"/>
      <c r="J95" s="100">
        <f>J96+J102</f>
        <v>4023.3</v>
      </c>
      <c r="L95" s="100">
        <f>L96+L102</f>
        <v>4193.32</v>
      </c>
      <c r="M95" s="56"/>
      <c r="N95" s="100">
        <f>N96+N102</f>
        <v>4193.32</v>
      </c>
      <c r="P95" s="100">
        <f>P96+P102</f>
        <v>0</v>
      </c>
      <c r="R95" s="100">
        <f>R96+R102</f>
        <v>4876.47</v>
      </c>
    </row>
    <row r="96" spans="2:18" s="52" customFormat="1">
      <c r="B96" s="4" t="s">
        <v>120</v>
      </c>
      <c r="C96" s="25"/>
      <c r="D96" s="26" t="s">
        <v>119</v>
      </c>
      <c r="E96" s="26" t="s">
        <v>39</v>
      </c>
      <c r="F96" s="26"/>
      <c r="G96" s="26"/>
      <c r="H96" s="27">
        <f>H97+H98</f>
        <v>590.29999999999995</v>
      </c>
      <c r="I96" s="2"/>
      <c r="J96" s="100">
        <f>J97+J98</f>
        <v>590.29999999999995</v>
      </c>
      <c r="L96" s="100">
        <f>L97+L98</f>
        <v>760.3</v>
      </c>
      <c r="M96" s="56"/>
      <c r="N96" s="100">
        <f>N97+N98</f>
        <v>760.3</v>
      </c>
      <c r="P96" s="100">
        <f>P97+P98</f>
        <v>0</v>
      </c>
      <c r="R96" s="100">
        <f>R97+R98</f>
        <v>760.3</v>
      </c>
    </row>
    <row r="97" spans="2:18" s="52" customFormat="1">
      <c r="B97" s="3" t="s">
        <v>121</v>
      </c>
      <c r="C97" s="25"/>
      <c r="D97" s="26" t="s">
        <v>122</v>
      </c>
      <c r="E97" s="26" t="s">
        <v>39</v>
      </c>
      <c r="F97" s="26" t="s">
        <v>123</v>
      </c>
      <c r="G97" s="26" t="s">
        <v>124</v>
      </c>
      <c r="H97" s="27">
        <v>100</v>
      </c>
      <c r="I97" s="2"/>
      <c r="J97" s="100">
        <v>100</v>
      </c>
      <c r="K97" s="52">
        <v>-100</v>
      </c>
      <c r="L97" s="100">
        <f t="shared" ref="L97" si="59">J97+K97</f>
        <v>0</v>
      </c>
      <c r="M97" s="56"/>
      <c r="N97" s="107">
        <f t="shared" ref="N97" si="60">L97+M97</f>
        <v>0</v>
      </c>
      <c r="R97" s="107">
        <f t="shared" ref="R97" si="61">N97+Q97</f>
        <v>0</v>
      </c>
    </row>
    <row r="98" spans="2:18" s="52" customFormat="1" ht="31.5">
      <c r="B98" s="3" t="s">
        <v>125</v>
      </c>
      <c r="C98" s="25"/>
      <c r="D98" s="26" t="s">
        <v>119</v>
      </c>
      <c r="E98" s="26" t="s">
        <v>39</v>
      </c>
      <c r="F98" s="26" t="s">
        <v>126</v>
      </c>
      <c r="G98" s="26" t="s">
        <v>35</v>
      </c>
      <c r="H98" s="27">
        <f t="shared" ref="H98:H99" si="62">H99</f>
        <v>490.3</v>
      </c>
      <c r="I98" s="2"/>
      <c r="J98" s="100">
        <f t="shared" ref="J98:R98" si="63">J99</f>
        <v>490.3</v>
      </c>
      <c r="L98" s="100">
        <f t="shared" si="63"/>
        <v>760.3</v>
      </c>
      <c r="M98" s="56"/>
      <c r="N98" s="100">
        <f t="shared" si="63"/>
        <v>760.3</v>
      </c>
      <c r="P98" s="100">
        <f t="shared" si="63"/>
        <v>0</v>
      </c>
      <c r="R98" s="100">
        <f t="shared" si="63"/>
        <v>760.3</v>
      </c>
    </row>
    <row r="99" spans="2:18" s="52" customFormat="1" ht="16.5" customHeight="1">
      <c r="B99" s="3" t="s">
        <v>127</v>
      </c>
      <c r="C99" s="25"/>
      <c r="D99" s="26" t="s">
        <v>119</v>
      </c>
      <c r="E99" s="26" t="s">
        <v>39</v>
      </c>
      <c r="F99" s="26" t="s">
        <v>128</v>
      </c>
      <c r="G99" s="26" t="s">
        <v>35</v>
      </c>
      <c r="H99" s="27">
        <f t="shared" si="62"/>
        <v>490.3</v>
      </c>
      <c r="I99" s="2"/>
      <c r="J99" s="100">
        <f>J100+J101</f>
        <v>490.3</v>
      </c>
      <c r="L99" s="100">
        <f>L100+L101</f>
        <v>760.3</v>
      </c>
      <c r="M99" s="56"/>
      <c r="N99" s="100">
        <f>N100+N101</f>
        <v>760.3</v>
      </c>
      <c r="P99" s="100">
        <f>P100+P101</f>
        <v>0</v>
      </c>
      <c r="R99" s="100">
        <f>R100+R101</f>
        <v>760.3</v>
      </c>
    </row>
    <row r="100" spans="2:18" s="52" customFormat="1">
      <c r="B100" s="4" t="s">
        <v>129</v>
      </c>
      <c r="C100" s="25"/>
      <c r="D100" s="26" t="s">
        <v>119</v>
      </c>
      <c r="E100" s="26" t="s">
        <v>39</v>
      </c>
      <c r="F100" s="26" t="s">
        <v>128</v>
      </c>
      <c r="G100" s="26" t="s">
        <v>55</v>
      </c>
      <c r="H100" s="27">
        <v>490.3</v>
      </c>
      <c r="I100" s="2"/>
      <c r="J100" s="100">
        <v>490.3</v>
      </c>
      <c r="K100" s="52">
        <v>100</v>
      </c>
      <c r="L100" s="100">
        <f t="shared" ref="L100:L101" si="64">J100+K100</f>
        <v>590.29999999999995</v>
      </c>
      <c r="M100" s="56"/>
      <c r="N100" s="107">
        <f t="shared" ref="N100:N101" si="65">L100+M100</f>
        <v>590.29999999999995</v>
      </c>
      <c r="R100" s="107">
        <f t="shared" ref="R100:R101" si="66">N100+Q100</f>
        <v>590.29999999999995</v>
      </c>
    </row>
    <row r="101" spans="2:18" s="52" customFormat="1">
      <c r="B101" s="4" t="s">
        <v>455</v>
      </c>
      <c r="C101" s="25"/>
      <c r="D101" s="26" t="s">
        <v>119</v>
      </c>
      <c r="E101" s="26" t="s">
        <v>39</v>
      </c>
      <c r="F101" s="26" t="s">
        <v>128</v>
      </c>
      <c r="G101" s="26" t="s">
        <v>55</v>
      </c>
      <c r="H101" s="27"/>
      <c r="I101" s="2"/>
      <c r="J101" s="100"/>
      <c r="K101" s="52">
        <v>170</v>
      </c>
      <c r="L101" s="100">
        <f t="shared" si="64"/>
        <v>170</v>
      </c>
      <c r="M101" s="56"/>
      <c r="N101" s="107">
        <f t="shared" si="65"/>
        <v>170</v>
      </c>
      <c r="R101" s="107">
        <f t="shared" si="66"/>
        <v>170</v>
      </c>
    </row>
    <row r="102" spans="2:18" s="52" customFormat="1">
      <c r="B102" s="4" t="s">
        <v>130</v>
      </c>
      <c r="C102" s="25"/>
      <c r="D102" s="26" t="s">
        <v>119</v>
      </c>
      <c r="E102" s="26" t="s">
        <v>45</v>
      </c>
      <c r="F102" s="26"/>
      <c r="G102" s="26"/>
      <c r="H102" s="27">
        <f>H103</f>
        <v>3433</v>
      </c>
      <c r="I102" s="2"/>
      <c r="J102" s="100">
        <f>J103</f>
        <v>3433</v>
      </c>
      <c r="L102" s="100">
        <f>L103</f>
        <v>3433.02</v>
      </c>
      <c r="M102" s="56"/>
      <c r="N102" s="100">
        <f>N103</f>
        <v>3433.02</v>
      </c>
      <c r="P102" s="100">
        <f>P103</f>
        <v>0</v>
      </c>
      <c r="R102" s="100">
        <f>R103</f>
        <v>4116.17</v>
      </c>
    </row>
    <row r="103" spans="2:18" s="52" customFormat="1" ht="31.5" customHeight="1">
      <c r="B103" s="3" t="s">
        <v>131</v>
      </c>
      <c r="C103" s="25"/>
      <c r="D103" s="26" t="s">
        <v>119</v>
      </c>
      <c r="E103" s="26" t="s">
        <v>45</v>
      </c>
      <c r="F103" s="26" t="s">
        <v>132</v>
      </c>
      <c r="G103" s="26" t="s">
        <v>35</v>
      </c>
      <c r="H103" s="27">
        <f>H104+H106+H108</f>
        <v>3433</v>
      </c>
      <c r="I103" s="2"/>
      <c r="J103" s="100">
        <f>J104+J106+J108</f>
        <v>3433</v>
      </c>
      <c r="L103" s="100">
        <f>L104+L106+L108</f>
        <v>3433.02</v>
      </c>
      <c r="M103" s="56"/>
      <c r="N103" s="100">
        <f>N104+N106+N108</f>
        <v>3433.02</v>
      </c>
      <c r="P103" s="100">
        <f>P104+P106+P108</f>
        <v>0</v>
      </c>
      <c r="R103" s="100">
        <f>R104+R106+R108</f>
        <v>4116.17</v>
      </c>
    </row>
    <row r="104" spans="2:18" s="52" customFormat="1">
      <c r="B104" s="4" t="s">
        <v>133</v>
      </c>
      <c r="C104" s="25"/>
      <c r="D104" s="26" t="s">
        <v>119</v>
      </c>
      <c r="E104" s="26" t="s">
        <v>45</v>
      </c>
      <c r="F104" s="26" t="s">
        <v>134</v>
      </c>
      <c r="G104" s="26" t="s">
        <v>35</v>
      </c>
      <c r="H104" s="27">
        <f>H105</f>
        <v>636</v>
      </c>
      <c r="I104" s="2"/>
      <c r="J104" s="100">
        <f>J105</f>
        <v>636</v>
      </c>
      <c r="L104" s="100">
        <f>L105</f>
        <v>636</v>
      </c>
      <c r="M104" s="56"/>
      <c r="N104" s="100">
        <f>N105</f>
        <v>636</v>
      </c>
      <c r="P104" s="100">
        <f>P105</f>
        <v>0</v>
      </c>
      <c r="R104" s="100">
        <f>R105</f>
        <v>755.3</v>
      </c>
    </row>
    <row r="105" spans="2:18" s="52" customFormat="1" ht="14.25" customHeight="1">
      <c r="B105" s="3" t="s">
        <v>36</v>
      </c>
      <c r="C105" s="25"/>
      <c r="D105" s="26" t="s">
        <v>119</v>
      </c>
      <c r="E105" s="26" t="s">
        <v>45</v>
      </c>
      <c r="F105" s="26" t="s">
        <v>134</v>
      </c>
      <c r="G105" s="26" t="s">
        <v>37</v>
      </c>
      <c r="H105" s="27">
        <v>636</v>
      </c>
      <c r="I105" s="2"/>
      <c r="J105" s="100">
        <v>636</v>
      </c>
      <c r="L105" s="100">
        <f t="shared" ref="L105:L107" si="67">J105+K105</f>
        <v>636</v>
      </c>
      <c r="M105" s="56"/>
      <c r="N105" s="107">
        <f t="shared" ref="N105:N109" si="68">L105+M105</f>
        <v>636</v>
      </c>
      <c r="Q105" s="52">
        <v>119.3</v>
      </c>
      <c r="R105" s="107">
        <f t="shared" ref="R105:R109" si="69">N105+Q105</f>
        <v>755.3</v>
      </c>
    </row>
    <row r="106" spans="2:18" s="52" customFormat="1" ht="14.25" customHeight="1">
      <c r="B106" s="3" t="s">
        <v>135</v>
      </c>
      <c r="C106" s="25"/>
      <c r="D106" s="26" t="s">
        <v>119</v>
      </c>
      <c r="E106" s="26" t="s">
        <v>45</v>
      </c>
      <c r="F106" s="26" t="s">
        <v>136</v>
      </c>
      <c r="G106" s="26" t="s">
        <v>35</v>
      </c>
      <c r="H106" s="27">
        <f>H107</f>
        <v>550</v>
      </c>
      <c r="I106" s="2"/>
      <c r="J106" s="100">
        <f>J107</f>
        <v>550</v>
      </c>
      <c r="L106" s="100">
        <f>L107</f>
        <v>550</v>
      </c>
      <c r="M106" s="56"/>
      <c r="N106" s="100">
        <f>N107</f>
        <v>550</v>
      </c>
      <c r="P106" s="100">
        <f>P107</f>
        <v>0</v>
      </c>
      <c r="R106" s="100">
        <f>R107</f>
        <v>650</v>
      </c>
    </row>
    <row r="107" spans="2:18" s="52" customFormat="1">
      <c r="B107" s="3" t="s">
        <v>121</v>
      </c>
      <c r="C107" s="25"/>
      <c r="D107" s="26" t="s">
        <v>119</v>
      </c>
      <c r="E107" s="26" t="s">
        <v>45</v>
      </c>
      <c r="F107" s="26" t="s">
        <v>136</v>
      </c>
      <c r="G107" s="26" t="s">
        <v>124</v>
      </c>
      <c r="H107" s="27">
        <v>550</v>
      </c>
      <c r="I107" s="2"/>
      <c r="J107" s="100">
        <v>550</v>
      </c>
      <c r="L107" s="100">
        <f t="shared" si="67"/>
        <v>550</v>
      </c>
      <c r="M107" s="56"/>
      <c r="N107" s="107">
        <f t="shared" si="68"/>
        <v>550</v>
      </c>
      <c r="Q107" s="52">
        <v>100</v>
      </c>
      <c r="R107" s="107">
        <f t="shared" si="69"/>
        <v>650</v>
      </c>
    </row>
    <row r="108" spans="2:18" s="52" customFormat="1" ht="14.25" customHeight="1">
      <c r="B108" s="3" t="s">
        <v>137</v>
      </c>
      <c r="C108" s="25"/>
      <c r="D108" s="26" t="s">
        <v>119</v>
      </c>
      <c r="E108" s="26" t="s">
        <v>45</v>
      </c>
      <c r="F108" s="26" t="s">
        <v>138</v>
      </c>
      <c r="G108" s="26" t="s">
        <v>35</v>
      </c>
      <c r="H108" s="27">
        <f>H109</f>
        <v>2247</v>
      </c>
      <c r="I108" s="2"/>
      <c r="J108" s="100">
        <f>J109</f>
        <v>2247</v>
      </c>
      <c r="L108" s="100">
        <f>L109</f>
        <v>2247.02</v>
      </c>
      <c r="M108" s="56"/>
      <c r="N108" s="100">
        <f>N109</f>
        <v>2247.02</v>
      </c>
      <c r="P108" s="100">
        <f>P109</f>
        <v>0</v>
      </c>
      <c r="R108" s="100">
        <f>R109</f>
        <v>2710.87</v>
      </c>
    </row>
    <row r="109" spans="2:18" s="52" customFormat="1">
      <c r="B109" s="3" t="s">
        <v>121</v>
      </c>
      <c r="C109" s="25"/>
      <c r="D109" s="26" t="s">
        <v>119</v>
      </c>
      <c r="E109" s="26" t="s">
        <v>45</v>
      </c>
      <c r="F109" s="26" t="s">
        <v>138</v>
      </c>
      <c r="G109" s="26" t="s">
        <v>124</v>
      </c>
      <c r="H109" s="27">
        <v>2247</v>
      </c>
      <c r="I109" s="2"/>
      <c r="J109" s="100">
        <v>2247</v>
      </c>
      <c r="K109" s="52">
        <v>0.02</v>
      </c>
      <c r="L109" s="100">
        <f>J109+K109</f>
        <v>2247.02</v>
      </c>
      <c r="M109" s="56"/>
      <c r="N109" s="107">
        <f t="shared" si="68"/>
        <v>2247.02</v>
      </c>
      <c r="Q109" s="52">
        <v>463.85</v>
      </c>
      <c r="R109" s="107">
        <f t="shared" si="69"/>
        <v>2710.87</v>
      </c>
    </row>
    <row r="110" spans="2:18" s="52" customFormat="1" ht="16.5" customHeight="1">
      <c r="B110" s="34" t="s">
        <v>362</v>
      </c>
      <c r="C110" s="22">
        <v>380</v>
      </c>
      <c r="D110" s="26"/>
      <c r="E110" s="26"/>
      <c r="F110" s="26"/>
      <c r="G110" s="26"/>
      <c r="H110" s="27">
        <f>H111</f>
        <v>3316.4</v>
      </c>
      <c r="I110" s="2"/>
      <c r="J110" s="103">
        <f>J111</f>
        <v>3316.4</v>
      </c>
      <c r="K110" s="134"/>
      <c r="L110" s="103">
        <f>L111</f>
        <v>3316.4</v>
      </c>
      <c r="M110" s="138"/>
      <c r="N110" s="103">
        <f>N111</f>
        <v>3316.4</v>
      </c>
      <c r="O110" s="134"/>
      <c r="P110" s="103">
        <f>P111</f>
        <v>0</v>
      </c>
      <c r="R110" s="103">
        <f>R111</f>
        <v>3316.4</v>
      </c>
    </row>
    <row r="111" spans="2:18" s="52" customFormat="1" ht="44.25" customHeight="1">
      <c r="B111" s="3" t="s">
        <v>38</v>
      </c>
      <c r="C111" s="25"/>
      <c r="D111" s="26" t="s">
        <v>31</v>
      </c>
      <c r="E111" s="26" t="s">
        <v>39</v>
      </c>
      <c r="F111" s="26"/>
      <c r="G111" s="26"/>
      <c r="H111" s="27">
        <f>H112+H115</f>
        <v>3316.4</v>
      </c>
      <c r="I111" s="2"/>
      <c r="J111" s="100">
        <f>J112+J115</f>
        <v>3316.4</v>
      </c>
      <c r="L111" s="100">
        <f>L112+L115</f>
        <v>3316.4</v>
      </c>
      <c r="M111" s="56"/>
      <c r="N111" s="100">
        <f>N112+N115</f>
        <v>3316.4</v>
      </c>
      <c r="P111" s="100">
        <f>P112+P115</f>
        <v>0</v>
      </c>
      <c r="R111" s="100">
        <f>R112+R115</f>
        <v>3316.4</v>
      </c>
    </row>
    <row r="112" spans="2:18" s="52" customFormat="1" ht="44.25" customHeight="1">
      <c r="B112" s="3" t="s">
        <v>444</v>
      </c>
      <c r="C112" s="25"/>
      <c r="D112" s="26" t="s">
        <v>31</v>
      </c>
      <c r="E112" s="26" t="s">
        <v>39</v>
      </c>
      <c r="F112" s="26" t="s">
        <v>93</v>
      </c>
      <c r="G112" s="26" t="s">
        <v>35</v>
      </c>
      <c r="H112" s="27">
        <f>H113</f>
        <v>1873</v>
      </c>
      <c r="I112" s="2"/>
      <c r="J112" s="100">
        <f>J113</f>
        <v>1873</v>
      </c>
      <c r="L112" s="100">
        <f>L113</f>
        <v>1873</v>
      </c>
      <c r="M112" s="56"/>
      <c r="N112" s="100">
        <f>N113</f>
        <v>1873</v>
      </c>
      <c r="P112" s="100">
        <f>P113</f>
        <v>0</v>
      </c>
      <c r="R112" s="100">
        <f>R113</f>
        <v>1873</v>
      </c>
    </row>
    <row r="113" spans="2:18" s="52" customFormat="1">
      <c r="B113" s="3" t="s">
        <v>42</v>
      </c>
      <c r="C113" s="25"/>
      <c r="D113" s="26" t="s">
        <v>31</v>
      </c>
      <c r="E113" s="26" t="s">
        <v>39</v>
      </c>
      <c r="F113" s="26" t="s">
        <v>235</v>
      </c>
      <c r="G113" s="26" t="s">
        <v>35</v>
      </c>
      <c r="H113" s="27">
        <f>H114</f>
        <v>1873</v>
      </c>
      <c r="I113" s="2"/>
      <c r="J113" s="100">
        <f>J114</f>
        <v>1873</v>
      </c>
      <c r="L113" s="100">
        <f>L114</f>
        <v>1873</v>
      </c>
      <c r="M113" s="56"/>
      <c r="N113" s="100">
        <f>N114</f>
        <v>1873</v>
      </c>
      <c r="P113" s="100">
        <f>P114</f>
        <v>0</v>
      </c>
      <c r="R113" s="100">
        <f>R114</f>
        <v>1873</v>
      </c>
    </row>
    <row r="114" spans="2:18" s="52" customFormat="1" ht="16.5" customHeight="1">
      <c r="B114" s="3" t="s">
        <v>36</v>
      </c>
      <c r="C114" s="25"/>
      <c r="D114" s="26" t="s">
        <v>31</v>
      </c>
      <c r="E114" s="26" t="s">
        <v>39</v>
      </c>
      <c r="F114" s="26" t="s">
        <v>235</v>
      </c>
      <c r="G114" s="350">
        <v>500</v>
      </c>
      <c r="H114" s="27">
        <v>1873</v>
      </c>
      <c r="I114" s="2"/>
      <c r="J114" s="100">
        <v>1873</v>
      </c>
      <c r="L114" s="100">
        <f>J114+K114</f>
        <v>1873</v>
      </c>
      <c r="M114" s="56"/>
      <c r="N114" s="107">
        <f t="shared" ref="N114:N116" si="70">L114+M114</f>
        <v>1873</v>
      </c>
      <c r="R114" s="107">
        <f t="shared" ref="R114:R116" si="71">N114+Q114</f>
        <v>1873</v>
      </c>
    </row>
    <row r="115" spans="2:18" s="52" customFormat="1" ht="31.5">
      <c r="B115" s="3" t="s">
        <v>44</v>
      </c>
      <c r="C115" s="25"/>
      <c r="D115" s="26" t="s">
        <v>31</v>
      </c>
      <c r="E115" s="26" t="s">
        <v>39</v>
      </c>
      <c r="F115" s="26" t="s">
        <v>363</v>
      </c>
      <c r="G115" s="26" t="s">
        <v>35</v>
      </c>
      <c r="H115" s="27">
        <f>H116</f>
        <v>1443.4</v>
      </c>
      <c r="I115" s="2"/>
      <c r="J115" s="100">
        <f>J116</f>
        <v>1443.4</v>
      </c>
      <c r="L115" s="100">
        <f>L116</f>
        <v>1443.4</v>
      </c>
      <c r="M115" s="56"/>
      <c r="N115" s="100">
        <f>N116</f>
        <v>1443.4</v>
      </c>
      <c r="P115" s="100">
        <f>P116</f>
        <v>0</v>
      </c>
      <c r="R115" s="100">
        <f>R116</f>
        <v>1443.4</v>
      </c>
    </row>
    <row r="116" spans="2:18" s="52" customFormat="1" ht="15" customHeight="1">
      <c r="B116" s="3" t="s">
        <v>36</v>
      </c>
      <c r="C116" s="25"/>
      <c r="D116" s="26" t="s">
        <v>31</v>
      </c>
      <c r="E116" s="26" t="s">
        <v>39</v>
      </c>
      <c r="F116" s="26" t="s">
        <v>363</v>
      </c>
      <c r="G116" s="26" t="s">
        <v>37</v>
      </c>
      <c r="H116" s="51">
        <f>1273.4+170</f>
        <v>1443.4</v>
      </c>
      <c r="I116" s="91"/>
      <c r="J116" s="108">
        <f>1273.4+170</f>
        <v>1443.4</v>
      </c>
      <c r="L116" s="100">
        <f>J116+K116</f>
        <v>1443.4</v>
      </c>
      <c r="M116" s="56"/>
      <c r="N116" s="107">
        <f t="shared" si="70"/>
        <v>1443.4</v>
      </c>
      <c r="R116" s="107">
        <f t="shared" si="71"/>
        <v>1443.4</v>
      </c>
    </row>
    <row r="117" spans="2:18" s="52" customFormat="1">
      <c r="B117" s="34" t="s">
        <v>140</v>
      </c>
      <c r="C117" s="22" t="s">
        <v>9</v>
      </c>
      <c r="D117" s="23"/>
      <c r="E117" s="23"/>
      <c r="F117" s="23"/>
      <c r="G117" s="23"/>
      <c r="H117" s="24">
        <f>H118</f>
        <v>1420</v>
      </c>
      <c r="I117" s="2"/>
      <c r="J117" s="104">
        <f>J118</f>
        <v>1420</v>
      </c>
      <c r="L117" s="104">
        <f>L118</f>
        <v>1420</v>
      </c>
      <c r="M117" s="56"/>
      <c r="N117" s="104">
        <f>N118</f>
        <v>1420</v>
      </c>
      <c r="P117" s="104">
        <f>P118</f>
        <v>0</v>
      </c>
      <c r="R117" s="104">
        <f>R118</f>
        <v>1438.43</v>
      </c>
    </row>
    <row r="118" spans="2:18" s="52" customFormat="1">
      <c r="B118" s="4" t="s">
        <v>56</v>
      </c>
      <c r="C118" s="25"/>
      <c r="D118" s="26" t="s">
        <v>31</v>
      </c>
      <c r="E118" s="26" t="s">
        <v>420</v>
      </c>
      <c r="F118" s="26"/>
      <c r="G118" s="26"/>
      <c r="H118" s="27">
        <f>H119</f>
        <v>1420</v>
      </c>
      <c r="I118" s="2"/>
      <c r="J118" s="100">
        <f>J119</f>
        <v>1420</v>
      </c>
      <c r="L118" s="100">
        <f>L119</f>
        <v>1420</v>
      </c>
      <c r="M118" s="56"/>
      <c r="N118" s="100">
        <f>N119</f>
        <v>1420</v>
      </c>
      <c r="P118" s="100">
        <f>P119</f>
        <v>0</v>
      </c>
      <c r="R118" s="100">
        <f>R119</f>
        <v>1438.43</v>
      </c>
    </row>
    <row r="119" spans="2:18" s="52" customFormat="1" ht="14.25" customHeight="1">
      <c r="B119" s="3" t="s">
        <v>94</v>
      </c>
      <c r="C119" s="25"/>
      <c r="D119" s="26" t="s">
        <v>31</v>
      </c>
      <c r="E119" s="26" t="s">
        <v>420</v>
      </c>
      <c r="F119" s="26" t="s">
        <v>141</v>
      </c>
      <c r="G119" s="26"/>
      <c r="H119" s="27">
        <f>H120</f>
        <v>1420</v>
      </c>
      <c r="I119" s="2"/>
      <c r="J119" s="100">
        <f>J120</f>
        <v>1420</v>
      </c>
      <c r="L119" s="100">
        <f>L120</f>
        <v>1420</v>
      </c>
      <c r="M119" s="56"/>
      <c r="N119" s="100">
        <f>N120</f>
        <v>1420</v>
      </c>
      <c r="P119" s="100">
        <f>P120</f>
        <v>0</v>
      </c>
      <c r="R119" s="100">
        <f>R120</f>
        <v>1438.43</v>
      </c>
    </row>
    <row r="120" spans="2:18" s="52" customFormat="1" ht="14.25" customHeight="1">
      <c r="B120" s="3" t="s">
        <v>103</v>
      </c>
      <c r="C120" s="25"/>
      <c r="D120" s="26" t="s">
        <v>31</v>
      </c>
      <c r="E120" s="26" t="s">
        <v>420</v>
      </c>
      <c r="F120" s="26" t="s">
        <v>141</v>
      </c>
      <c r="G120" s="26" t="s">
        <v>97</v>
      </c>
      <c r="H120" s="27">
        <v>1420</v>
      </c>
      <c r="I120" s="2"/>
      <c r="J120" s="100">
        <v>1420</v>
      </c>
      <c r="L120" s="100">
        <f>J120+K120</f>
        <v>1420</v>
      </c>
      <c r="M120" s="56"/>
      <c r="N120" s="107">
        <f t="shared" ref="N120" si="72">L120+M120</f>
        <v>1420</v>
      </c>
      <c r="Q120" s="52">
        <v>18.43</v>
      </c>
      <c r="R120" s="107">
        <f t="shared" ref="R120" si="73">N120+Q120</f>
        <v>1438.43</v>
      </c>
    </row>
    <row r="121" spans="2:18" s="52" customFormat="1">
      <c r="B121" s="34" t="s">
        <v>142</v>
      </c>
      <c r="C121" s="22" t="s">
        <v>13</v>
      </c>
      <c r="D121" s="23"/>
      <c r="E121" s="23"/>
      <c r="F121" s="23"/>
      <c r="G121" s="23"/>
      <c r="H121" s="24">
        <f>H125</f>
        <v>8964.2999999999993</v>
      </c>
      <c r="I121" s="2"/>
      <c r="J121" s="104">
        <f>J125+J122</f>
        <v>11244.3</v>
      </c>
      <c r="L121" s="104">
        <f>L125+L122</f>
        <v>11244.3</v>
      </c>
      <c r="M121" s="56"/>
      <c r="N121" s="104">
        <f>N125+N122</f>
        <v>11244.3</v>
      </c>
      <c r="P121" s="104">
        <f>P125+P122</f>
        <v>0</v>
      </c>
      <c r="R121" s="104">
        <f>R125+R122</f>
        <v>11426.859999999999</v>
      </c>
    </row>
    <row r="122" spans="2:18" s="52" customFormat="1">
      <c r="B122" s="78" t="s">
        <v>74</v>
      </c>
      <c r="C122" s="28"/>
      <c r="D122" s="26" t="s">
        <v>45</v>
      </c>
      <c r="E122" s="26"/>
      <c r="F122" s="26"/>
      <c r="G122" s="26"/>
      <c r="H122" s="24"/>
      <c r="I122" s="2"/>
      <c r="J122" s="109">
        <f>J123</f>
        <v>2280</v>
      </c>
      <c r="L122" s="109">
        <f>L123</f>
        <v>2280</v>
      </c>
      <c r="M122" s="56"/>
      <c r="N122" s="109">
        <f>N123</f>
        <v>2280</v>
      </c>
      <c r="P122" s="109">
        <f>P123</f>
        <v>0</v>
      </c>
      <c r="R122" s="109">
        <f>R123</f>
        <v>2280</v>
      </c>
    </row>
    <row r="123" spans="2:18" s="52" customFormat="1">
      <c r="B123" s="4" t="s">
        <v>380</v>
      </c>
      <c r="C123" s="28"/>
      <c r="D123" s="26" t="s">
        <v>45</v>
      </c>
      <c r="E123" s="26" t="s">
        <v>33</v>
      </c>
      <c r="F123" s="26"/>
      <c r="G123" s="26"/>
      <c r="H123" s="24"/>
      <c r="I123" s="2"/>
      <c r="J123" s="109">
        <f>J124</f>
        <v>2280</v>
      </c>
      <c r="L123" s="109">
        <f>L124</f>
        <v>2280</v>
      </c>
      <c r="M123" s="56"/>
      <c r="N123" s="109">
        <f>N124</f>
        <v>2280</v>
      </c>
      <c r="P123" s="109">
        <f>P124</f>
        <v>0</v>
      </c>
      <c r="R123" s="109">
        <f>R124</f>
        <v>2280</v>
      </c>
    </row>
    <row r="124" spans="2:18" s="52" customFormat="1" ht="48" customHeight="1">
      <c r="B124" s="49" t="s">
        <v>381</v>
      </c>
      <c r="C124" s="77"/>
      <c r="D124" s="50" t="s">
        <v>45</v>
      </c>
      <c r="E124" s="50" t="s">
        <v>33</v>
      </c>
      <c r="F124" s="50" t="s">
        <v>382</v>
      </c>
      <c r="G124" s="50" t="s">
        <v>84</v>
      </c>
      <c r="H124" s="24"/>
      <c r="I124" s="2">
        <v>2280</v>
      </c>
      <c r="J124" s="109">
        <f>I124+H124</f>
        <v>2280</v>
      </c>
      <c r="L124" s="100">
        <f>J124+K124</f>
        <v>2280</v>
      </c>
      <c r="M124" s="56"/>
      <c r="N124" s="107">
        <f t="shared" ref="N124" si="74">L124+M124</f>
        <v>2280</v>
      </c>
      <c r="R124" s="107">
        <f t="shared" ref="R124" si="75">N124+Q124</f>
        <v>2280</v>
      </c>
    </row>
    <row r="125" spans="2:18" s="52" customFormat="1">
      <c r="B125" s="4" t="s">
        <v>100</v>
      </c>
      <c r="C125" s="25"/>
      <c r="D125" s="26" t="s">
        <v>99</v>
      </c>
      <c r="E125" s="26" t="s">
        <v>31</v>
      </c>
      <c r="F125" s="26"/>
      <c r="G125" s="26"/>
      <c r="H125" s="27">
        <f>H126</f>
        <v>8964.2999999999993</v>
      </c>
      <c r="I125" s="2"/>
      <c r="J125" s="100">
        <f>J126</f>
        <v>8964.2999999999993</v>
      </c>
      <c r="L125" s="100">
        <f>L126</f>
        <v>8964.2999999999993</v>
      </c>
      <c r="M125" s="56"/>
      <c r="N125" s="100">
        <f>N126</f>
        <v>8964.2999999999993</v>
      </c>
      <c r="P125" s="100">
        <f>P126</f>
        <v>0</v>
      </c>
      <c r="R125" s="100">
        <f>R126</f>
        <v>9146.8599999999988</v>
      </c>
    </row>
    <row r="126" spans="2:18" s="52" customFormat="1">
      <c r="B126" s="4" t="s">
        <v>143</v>
      </c>
      <c r="C126" s="25"/>
      <c r="D126" s="26" t="s">
        <v>99</v>
      </c>
      <c r="E126" s="26" t="s">
        <v>31</v>
      </c>
      <c r="F126" s="26" t="s">
        <v>144</v>
      </c>
      <c r="G126" s="26" t="s">
        <v>35</v>
      </c>
      <c r="H126" s="27">
        <f>H127</f>
        <v>8964.2999999999993</v>
      </c>
      <c r="I126" s="2"/>
      <c r="J126" s="100">
        <f>J127</f>
        <v>8964.2999999999993</v>
      </c>
      <c r="L126" s="100">
        <f>L127</f>
        <v>8964.2999999999993</v>
      </c>
      <c r="M126" s="56"/>
      <c r="N126" s="100">
        <f>N127</f>
        <v>8964.2999999999993</v>
      </c>
      <c r="P126" s="100">
        <f>P127</f>
        <v>0</v>
      </c>
      <c r="R126" s="100">
        <f>R127</f>
        <v>9146.8599999999988</v>
      </c>
    </row>
    <row r="127" spans="2:18" s="52" customFormat="1" ht="15" customHeight="1">
      <c r="B127" s="3" t="s">
        <v>94</v>
      </c>
      <c r="C127" s="25"/>
      <c r="D127" s="26" t="s">
        <v>99</v>
      </c>
      <c r="E127" s="26" t="s">
        <v>31</v>
      </c>
      <c r="F127" s="26" t="s">
        <v>102</v>
      </c>
      <c r="G127" s="26" t="s">
        <v>35</v>
      </c>
      <c r="H127" s="27">
        <f>H128</f>
        <v>8964.2999999999993</v>
      </c>
      <c r="I127" s="2"/>
      <c r="J127" s="100">
        <f>J128</f>
        <v>8964.2999999999993</v>
      </c>
      <c r="L127" s="100">
        <f>L128</f>
        <v>8964.2999999999993</v>
      </c>
      <c r="M127" s="56"/>
      <c r="N127" s="100">
        <f>N128</f>
        <v>8964.2999999999993</v>
      </c>
      <c r="P127" s="100">
        <f>P128</f>
        <v>0</v>
      </c>
      <c r="R127" s="100">
        <f>R128</f>
        <v>9146.8599999999988</v>
      </c>
    </row>
    <row r="128" spans="2:18" s="52" customFormat="1" ht="14.25" customHeight="1">
      <c r="B128" s="3" t="s">
        <v>103</v>
      </c>
      <c r="C128" s="25"/>
      <c r="D128" s="26" t="s">
        <v>99</v>
      </c>
      <c r="E128" s="26" t="s">
        <v>31</v>
      </c>
      <c r="F128" s="26" t="s">
        <v>102</v>
      </c>
      <c r="G128" s="26" t="s">
        <v>97</v>
      </c>
      <c r="H128" s="27">
        <f>8952.8+11.5</f>
        <v>8964.2999999999993</v>
      </c>
      <c r="I128" s="2"/>
      <c r="J128" s="100">
        <f>8952.8+11.5</f>
        <v>8964.2999999999993</v>
      </c>
      <c r="L128" s="100">
        <f>J128+K128</f>
        <v>8964.2999999999993</v>
      </c>
      <c r="M128" s="56"/>
      <c r="N128" s="107">
        <f t="shared" ref="N128" si="76">L128+M128</f>
        <v>8964.2999999999993</v>
      </c>
      <c r="Q128" s="52">
        <v>182.56</v>
      </c>
      <c r="R128" s="107">
        <f t="shared" ref="R128" si="77">N128+Q128</f>
        <v>9146.8599999999988</v>
      </c>
    </row>
    <row r="129" spans="2:18" s="52" customFormat="1">
      <c r="B129" s="34" t="s">
        <v>155</v>
      </c>
      <c r="C129" s="22" t="s">
        <v>14</v>
      </c>
      <c r="D129" s="23"/>
      <c r="E129" s="23"/>
      <c r="F129" s="23"/>
      <c r="G129" s="23"/>
      <c r="H129" s="24">
        <f>H133</f>
        <v>2958.9</v>
      </c>
      <c r="I129" s="2"/>
      <c r="J129" s="104">
        <f>J133+J130</f>
        <v>3458.9</v>
      </c>
      <c r="L129" s="104">
        <f>L133+L130</f>
        <v>3458.9</v>
      </c>
      <c r="M129" s="56"/>
      <c r="N129" s="104">
        <f>N133+N130</f>
        <v>3458.9</v>
      </c>
      <c r="P129" s="104">
        <f>P133+P130</f>
        <v>0</v>
      </c>
      <c r="R129" s="104">
        <f>R133+R130</f>
        <v>3529.15</v>
      </c>
    </row>
    <row r="130" spans="2:18" s="52" customFormat="1">
      <c r="B130" s="4" t="s">
        <v>74</v>
      </c>
      <c r="C130" s="28"/>
      <c r="D130" s="26" t="s">
        <v>45</v>
      </c>
      <c r="E130" s="26"/>
      <c r="F130" s="26"/>
      <c r="G130" s="26"/>
      <c r="H130" s="24"/>
      <c r="I130" s="2"/>
      <c r="J130" s="109">
        <f>J131</f>
        <v>500</v>
      </c>
      <c r="L130" s="109">
        <f>L131</f>
        <v>500</v>
      </c>
      <c r="M130" s="56"/>
      <c r="N130" s="109">
        <f>N131</f>
        <v>500</v>
      </c>
      <c r="P130" s="109">
        <f>P131</f>
        <v>0</v>
      </c>
      <c r="R130" s="109">
        <f>R131</f>
        <v>500</v>
      </c>
    </row>
    <row r="131" spans="2:18" s="52" customFormat="1">
      <c r="B131" s="4" t="s">
        <v>380</v>
      </c>
      <c r="C131" s="28"/>
      <c r="D131" s="26" t="s">
        <v>45</v>
      </c>
      <c r="E131" s="26" t="s">
        <v>33</v>
      </c>
      <c r="F131" s="26"/>
      <c r="G131" s="26"/>
      <c r="H131" s="24"/>
      <c r="I131" s="2"/>
      <c r="J131" s="109">
        <f>J132</f>
        <v>500</v>
      </c>
      <c r="L131" s="109">
        <f>L132</f>
        <v>500</v>
      </c>
      <c r="M131" s="56"/>
      <c r="N131" s="109">
        <f>N132</f>
        <v>500</v>
      </c>
      <c r="P131" s="109">
        <f>P132</f>
        <v>0</v>
      </c>
      <c r="R131" s="109">
        <f>R132</f>
        <v>500</v>
      </c>
    </row>
    <row r="132" spans="2:18" s="52" customFormat="1" ht="49.5" customHeight="1">
      <c r="B132" s="49" t="s">
        <v>756</v>
      </c>
      <c r="C132" s="77"/>
      <c r="D132" s="50" t="s">
        <v>45</v>
      </c>
      <c r="E132" s="50" t="s">
        <v>33</v>
      </c>
      <c r="F132" s="50" t="s">
        <v>382</v>
      </c>
      <c r="G132" s="50" t="s">
        <v>84</v>
      </c>
      <c r="H132" s="24"/>
      <c r="I132" s="2">
        <v>500</v>
      </c>
      <c r="J132" s="109">
        <f>I132+H132</f>
        <v>500</v>
      </c>
      <c r="L132" s="100">
        <f>J132+K132</f>
        <v>500</v>
      </c>
      <c r="M132" s="56"/>
      <c r="N132" s="107">
        <f t="shared" ref="N132" si="78">L132+M132</f>
        <v>500</v>
      </c>
      <c r="R132" s="107">
        <f t="shared" ref="R132" si="79">N132+Q132</f>
        <v>500</v>
      </c>
    </row>
    <row r="133" spans="2:18" s="52" customFormat="1">
      <c r="B133" s="4" t="s">
        <v>100</v>
      </c>
      <c r="C133" s="25"/>
      <c r="D133" s="26" t="s">
        <v>99</v>
      </c>
      <c r="E133" s="26" t="s">
        <v>31</v>
      </c>
      <c r="F133" s="26"/>
      <c r="G133" s="26"/>
      <c r="H133" s="27">
        <f>H134</f>
        <v>2958.9</v>
      </c>
      <c r="I133" s="2"/>
      <c r="J133" s="100">
        <f>J134</f>
        <v>2958.9</v>
      </c>
      <c r="L133" s="100">
        <f>L134</f>
        <v>2958.9</v>
      </c>
      <c r="M133" s="56"/>
      <c r="N133" s="100">
        <f>N134</f>
        <v>2958.9</v>
      </c>
      <c r="P133" s="100">
        <f>P134</f>
        <v>0</v>
      </c>
      <c r="R133" s="100">
        <f>R134</f>
        <v>3029.15</v>
      </c>
    </row>
    <row r="134" spans="2:18" s="52" customFormat="1">
      <c r="B134" s="4" t="s">
        <v>143</v>
      </c>
      <c r="C134" s="25"/>
      <c r="D134" s="26" t="s">
        <v>99</v>
      </c>
      <c r="E134" s="26" t="s">
        <v>31</v>
      </c>
      <c r="F134" s="26" t="s">
        <v>144</v>
      </c>
      <c r="G134" s="26" t="s">
        <v>35</v>
      </c>
      <c r="H134" s="27">
        <f>H135</f>
        <v>2958.9</v>
      </c>
      <c r="I134" s="2"/>
      <c r="J134" s="100">
        <f>J135</f>
        <v>2958.9</v>
      </c>
      <c r="L134" s="100">
        <f>L135</f>
        <v>2958.9</v>
      </c>
      <c r="M134" s="56"/>
      <c r="N134" s="100">
        <f>N135</f>
        <v>2958.9</v>
      </c>
      <c r="P134" s="100">
        <f>P135</f>
        <v>0</v>
      </c>
      <c r="R134" s="100">
        <f>R135</f>
        <v>3029.15</v>
      </c>
    </row>
    <row r="135" spans="2:18" s="52" customFormat="1" ht="14.25" customHeight="1">
      <c r="B135" s="3" t="s">
        <v>94</v>
      </c>
      <c r="C135" s="25"/>
      <c r="D135" s="26" t="s">
        <v>99</v>
      </c>
      <c r="E135" s="26" t="s">
        <v>31</v>
      </c>
      <c r="F135" s="26" t="s">
        <v>102</v>
      </c>
      <c r="G135" s="26" t="s">
        <v>35</v>
      </c>
      <c r="H135" s="27">
        <f>H136</f>
        <v>2958.9</v>
      </c>
      <c r="I135" s="2"/>
      <c r="J135" s="100">
        <f>J136</f>
        <v>2958.9</v>
      </c>
      <c r="L135" s="100">
        <f>L136</f>
        <v>2958.9</v>
      </c>
      <c r="M135" s="56"/>
      <c r="N135" s="100">
        <f>N136</f>
        <v>2958.9</v>
      </c>
      <c r="P135" s="100">
        <f>P136</f>
        <v>0</v>
      </c>
      <c r="R135" s="100">
        <f>R136</f>
        <v>3029.15</v>
      </c>
    </row>
    <row r="136" spans="2:18" s="52" customFormat="1" ht="14.25" customHeight="1">
      <c r="B136" s="3" t="s">
        <v>103</v>
      </c>
      <c r="C136" s="25"/>
      <c r="D136" s="26" t="s">
        <v>99</v>
      </c>
      <c r="E136" s="26" t="s">
        <v>31</v>
      </c>
      <c r="F136" s="26" t="s">
        <v>102</v>
      </c>
      <c r="G136" s="26" t="s">
        <v>97</v>
      </c>
      <c r="H136" s="27">
        <f>2947.4+11.5</f>
        <v>2958.9</v>
      </c>
      <c r="I136" s="2"/>
      <c r="J136" s="100">
        <f>2947.4+11.5</f>
        <v>2958.9</v>
      </c>
      <c r="L136" s="100">
        <f>J136+K136</f>
        <v>2958.9</v>
      </c>
      <c r="M136" s="56"/>
      <c r="N136" s="107">
        <f t="shared" ref="N136" si="80">L136+M136</f>
        <v>2958.9</v>
      </c>
      <c r="Q136" s="52">
        <v>70.25</v>
      </c>
      <c r="R136" s="107">
        <f t="shared" ref="R136" si="81">N136+Q136</f>
        <v>3029.15</v>
      </c>
    </row>
    <row r="137" spans="2:18" s="52" customFormat="1" ht="14.25" customHeight="1">
      <c r="B137" s="34" t="s">
        <v>156</v>
      </c>
      <c r="C137" s="22" t="s">
        <v>16</v>
      </c>
      <c r="D137" s="23"/>
      <c r="E137" s="23"/>
      <c r="F137" s="23"/>
      <c r="G137" s="23"/>
      <c r="H137" s="24">
        <f>H138</f>
        <v>18954</v>
      </c>
      <c r="I137" s="2"/>
      <c r="J137" s="104">
        <f>J138</f>
        <v>18954</v>
      </c>
      <c r="L137" s="104">
        <f>L138</f>
        <v>18954</v>
      </c>
      <c r="M137" s="56"/>
      <c r="N137" s="104">
        <f>N138</f>
        <v>18954</v>
      </c>
      <c r="P137" s="104">
        <f>P138</f>
        <v>18954</v>
      </c>
      <c r="R137" s="104">
        <f>R138</f>
        <v>4747.2000000000007</v>
      </c>
    </row>
    <row r="138" spans="2:18" s="52" customFormat="1">
      <c r="B138" s="4" t="s">
        <v>100</v>
      </c>
      <c r="C138" s="25"/>
      <c r="D138" s="26" t="s">
        <v>99</v>
      </c>
      <c r="E138" s="26" t="s">
        <v>31</v>
      </c>
      <c r="F138" s="26"/>
      <c r="G138" s="26"/>
      <c r="H138" s="27">
        <f>H139</f>
        <v>18954</v>
      </c>
      <c r="I138" s="2"/>
      <c r="J138" s="100">
        <f>J139</f>
        <v>18954</v>
      </c>
      <c r="L138" s="100">
        <f>L139</f>
        <v>18954</v>
      </c>
      <c r="M138" s="56"/>
      <c r="N138" s="100">
        <f>N139</f>
        <v>18954</v>
      </c>
      <c r="P138" s="100">
        <f>P139</f>
        <v>18954</v>
      </c>
      <c r="R138" s="100">
        <f>R139</f>
        <v>4747.2000000000007</v>
      </c>
    </row>
    <row r="139" spans="2:18" s="52" customFormat="1">
      <c r="B139" s="4" t="s">
        <v>143</v>
      </c>
      <c r="C139" s="25"/>
      <c r="D139" s="26" t="s">
        <v>99</v>
      </c>
      <c r="E139" s="26" t="s">
        <v>31</v>
      </c>
      <c r="F139" s="26" t="s">
        <v>144</v>
      </c>
      <c r="G139" s="26" t="s">
        <v>35</v>
      </c>
      <c r="H139" s="27">
        <f>H140</f>
        <v>18954</v>
      </c>
      <c r="I139" s="2"/>
      <c r="J139" s="100">
        <f>J140</f>
        <v>18954</v>
      </c>
      <c r="L139" s="100">
        <f>L140</f>
        <v>18954</v>
      </c>
      <c r="M139" s="56"/>
      <c r="N139" s="100">
        <f>N140</f>
        <v>18954</v>
      </c>
      <c r="P139" s="100">
        <f>P140</f>
        <v>18954</v>
      </c>
      <c r="R139" s="100">
        <f>R140</f>
        <v>4747.2000000000007</v>
      </c>
    </row>
    <row r="140" spans="2:18" s="52" customFormat="1" ht="14.25" customHeight="1">
      <c r="B140" s="3" t="s">
        <v>94</v>
      </c>
      <c r="C140" s="25"/>
      <c r="D140" s="26" t="s">
        <v>99</v>
      </c>
      <c r="E140" s="26" t="s">
        <v>31</v>
      </c>
      <c r="F140" s="26" t="s">
        <v>102</v>
      </c>
      <c r="G140" s="26" t="s">
        <v>35</v>
      </c>
      <c r="H140" s="27">
        <f>H141</f>
        <v>18954</v>
      </c>
      <c r="I140" s="2"/>
      <c r="J140" s="100">
        <f>J141</f>
        <v>18954</v>
      </c>
      <c r="L140" s="100">
        <f>L141</f>
        <v>18954</v>
      </c>
      <c r="M140" s="56"/>
      <c r="N140" s="100">
        <f>N141</f>
        <v>18954</v>
      </c>
      <c r="P140" s="100">
        <f>P141</f>
        <v>18954</v>
      </c>
      <c r="R140" s="100">
        <f>R141</f>
        <v>4747.2000000000007</v>
      </c>
    </row>
    <row r="141" spans="2:18" s="52" customFormat="1" ht="14.25" customHeight="1">
      <c r="B141" s="3" t="s">
        <v>103</v>
      </c>
      <c r="C141" s="25"/>
      <c r="D141" s="26" t="s">
        <v>99</v>
      </c>
      <c r="E141" s="26" t="s">
        <v>31</v>
      </c>
      <c r="F141" s="26" t="s">
        <v>102</v>
      </c>
      <c r="G141" s="26" t="s">
        <v>97</v>
      </c>
      <c r="H141" s="27">
        <f>18942.5+11.5</f>
        <v>18954</v>
      </c>
      <c r="I141" s="2"/>
      <c r="J141" s="100">
        <f>18942.5+11.5</f>
        <v>18954</v>
      </c>
      <c r="L141" s="100">
        <f>J141+K141</f>
        <v>18954</v>
      </c>
      <c r="M141" s="56"/>
      <c r="N141" s="107">
        <f t="shared" ref="N141:P141" si="82">L141+M141</f>
        <v>18954</v>
      </c>
      <c r="P141" s="133">
        <f t="shared" si="82"/>
        <v>18954</v>
      </c>
      <c r="Q141" s="52">
        <v>-14206.8</v>
      </c>
      <c r="R141" s="107">
        <f t="shared" ref="R141" si="83">N141+Q141</f>
        <v>4747.2000000000007</v>
      </c>
    </row>
    <row r="142" spans="2:18" s="52" customFormat="1">
      <c r="B142" s="34" t="s">
        <v>160</v>
      </c>
      <c r="C142" s="22" t="s">
        <v>15</v>
      </c>
      <c r="D142" s="23"/>
      <c r="E142" s="23"/>
      <c r="F142" s="23"/>
      <c r="G142" s="23"/>
      <c r="H142" s="24">
        <f>H146</f>
        <v>8263.5</v>
      </c>
      <c r="I142" s="2"/>
      <c r="J142" s="104">
        <f>J146+J143</f>
        <v>10096.5</v>
      </c>
      <c r="L142" s="104">
        <f>L146+L143</f>
        <v>10096.5</v>
      </c>
      <c r="M142" s="56"/>
      <c r="N142" s="104">
        <f>N146+N143</f>
        <v>10096.5</v>
      </c>
      <c r="P142" s="104">
        <f>P146+P143</f>
        <v>0</v>
      </c>
      <c r="R142" s="104">
        <f>R146+R143</f>
        <v>2280.9000000000005</v>
      </c>
    </row>
    <row r="143" spans="2:18" s="52" customFormat="1">
      <c r="B143" s="4" t="s">
        <v>74</v>
      </c>
      <c r="C143" s="28"/>
      <c r="D143" s="26" t="s">
        <v>45</v>
      </c>
      <c r="E143" s="26"/>
      <c r="F143" s="26"/>
      <c r="G143" s="26"/>
      <c r="H143" s="24"/>
      <c r="I143" s="2"/>
      <c r="J143" s="109">
        <f>J144</f>
        <v>1833</v>
      </c>
      <c r="L143" s="109">
        <f>L144</f>
        <v>1833</v>
      </c>
      <c r="M143" s="56"/>
      <c r="N143" s="109">
        <f>N144</f>
        <v>1833</v>
      </c>
      <c r="P143" s="109">
        <f>P144</f>
        <v>0</v>
      </c>
      <c r="R143" s="109">
        <f>R144</f>
        <v>59</v>
      </c>
    </row>
    <row r="144" spans="2:18" s="52" customFormat="1">
      <c r="B144" s="4" t="s">
        <v>380</v>
      </c>
      <c r="C144" s="28"/>
      <c r="D144" s="26" t="s">
        <v>45</v>
      </c>
      <c r="E144" s="26" t="s">
        <v>33</v>
      </c>
      <c r="F144" s="26"/>
      <c r="G144" s="26"/>
      <c r="H144" s="24"/>
      <c r="I144" s="2"/>
      <c r="J144" s="109">
        <f>J145</f>
        <v>1833</v>
      </c>
      <c r="L144" s="109">
        <f>L145</f>
        <v>1833</v>
      </c>
      <c r="M144" s="56"/>
      <c r="N144" s="109">
        <f>N145</f>
        <v>1833</v>
      </c>
      <c r="P144" s="109">
        <f>P145</f>
        <v>0</v>
      </c>
      <c r="R144" s="109">
        <f>R145</f>
        <v>59</v>
      </c>
    </row>
    <row r="145" spans="2:18" s="52" customFormat="1" ht="44.25" customHeight="1">
      <c r="B145" s="49" t="s">
        <v>381</v>
      </c>
      <c r="C145" s="77"/>
      <c r="D145" s="50" t="s">
        <v>45</v>
      </c>
      <c r="E145" s="50" t="s">
        <v>33</v>
      </c>
      <c r="F145" s="50" t="s">
        <v>382</v>
      </c>
      <c r="G145" s="50" t="s">
        <v>84</v>
      </c>
      <c r="H145" s="24"/>
      <c r="I145" s="2">
        <v>1833</v>
      </c>
      <c r="J145" s="109">
        <f>I145+H145</f>
        <v>1833</v>
      </c>
      <c r="L145" s="100">
        <f>J145+K145</f>
        <v>1833</v>
      </c>
      <c r="M145" s="56"/>
      <c r="N145" s="107">
        <f t="shared" ref="N145" si="84">L145+M145</f>
        <v>1833</v>
      </c>
      <c r="Q145" s="52">
        <f>-1833+59</f>
        <v>-1774</v>
      </c>
      <c r="R145" s="107">
        <f t="shared" ref="R145" si="85">N145+Q145</f>
        <v>59</v>
      </c>
    </row>
    <row r="146" spans="2:18" s="52" customFormat="1">
      <c r="B146" s="4" t="s">
        <v>100</v>
      </c>
      <c r="C146" s="25"/>
      <c r="D146" s="26" t="s">
        <v>99</v>
      </c>
      <c r="E146" s="26" t="s">
        <v>31</v>
      </c>
      <c r="F146" s="26"/>
      <c r="G146" s="26"/>
      <c r="H146" s="27">
        <f>H147</f>
        <v>8263.5</v>
      </c>
      <c r="I146" s="2"/>
      <c r="J146" s="100">
        <f>J147</f>
        <v>8263.5</v>
      </c>
      <c r="L146" s="100">
        <f>L147</f>
        <v>8263.5</v>
      </c>
      <c r="M146" s="56"/>
      <c r="N146" s="100">
        <f>N147</f>
        <v>8263.5</v>
      </c>
      <c r="P146" s="100">
        <f>P147</f>
        <v>0</v>
      </c>
      <c r="R146" s="100">
        <f>R147</f>
        <v>2221.9000000000005</v>
      </c>
    </row>
    <row r="147" spans="2:18" s="52" customFormat="1">
      <c r="B147" s="4" t="s">
        <v>143</v>
      </c>
      <c r="C147" s="25"/>
      <c r="D147" s="26" t="s">
        <v>99</v>
      </c>
      <c r="E147" s="26" t="s">
        <v>31</v>
      </c>
      <c r="F147" s="26" t="s">
        <v>144</v>
      </c>
      <c r="G147" s="26" t="s">
        <v>35</v>
      </c>
      <c r="H147" s="27">
        <f>H148</f>
        <v>8263.5</v>
      </c>
      <c r="I147" s="2"/>
      <c r="J147" s="100">
        <f>J148</f>
        <v>8263.5</v>
      </c>
      <c r="L147" s="100">
        <f>L148</f>
        <v>8263.5</v>
      </c>
      <c r="M147" s="56"/>
      <c r="N147" s="100">
        <f>N148</f>
        <v>8263.5</v>
      </c>
      <c r="P147" s="100">
        <f>P148</f>
        <v>0</v>
      </c>
      <c r="R147" s="100">
        <f>R148</f>
        <v>2221.9000000000005</v>
      </c>
    </row>
    <row r="148" spans="2:18" s="52" customFormat="1" ht="14.25" customHeight="1">
      <c r="B148" s="3" t="s">
        <v>94</v>
      </c>
      <c r="C148" s="25"/>
      <c r="D148" s="26" t="s">
        <v>99</v>
      </c>
      <c r="E148" s="26" t="s">
        <v>31</v>
      </c>
      <c r="F148" s="26" t="s">
        <v>102</v>
      </c>
      <c r="G148" s="26" t="s">
        <v>35</v>
      </c>
      <c r="H148" s="27">
        <f>H149</f>
        <v>8263.5</v>
      </c>
      <c r="I148" s="2"/>
      <c r="J148" s="100">
        <f>J149</f>
        <v>8263.5</v>
      </c>
      <c r="L148" s="100">
        <f>L149</f>
        <v>8263.5</v>
      </c>
      <c r="M148" s="56"/>
      <c r="N148" s="100">
        <f>N149</f>
        <v>8263.5</v>
      </c>
      <c r="P148" s="100">
        <f>P149</f>
        <v>0</v>
      </c>
      <c r="R148" s="100">
        <f>R149</f>
        <v>2221.9000000000005</v>
      </c>
    </row>
    <row r="149" spans="2:18" s="52" customFormat="1" ht="14.25" customHeight="1">
      <c r="B149" s="3" t="s">
        <v>103</v>
      </c>
      <c r="C149" s="25"/>
      <c r="D149" s="26" t="s">
        <v>99</v>
      </c>
      <c r="E149" s="26" t="s">
        <v>31</v>
      </c>
      <c r="F149" s="26" t="s">
        <v>102</v>
      </c>
      <c r="G149" s="26" t="s">
        <v>97</v>
      </c>
      <c r="H149" s="27">
        <f>8240.5+23</f>
        <v>8263.5</v>
      </c>
      <c r="I149" s="2"/>
      <c r="J149" s="100">
        <f>8240.5+23</f>
        <v>8263.5</v>
      </c>
      <c r="L149" s="100">
        <f>J149+K149</f>
        <v>8263.5</v>
      </c>
      <c r="M149" s="56"/>
      <c r="N149" s="107">
        <f t="shared" ref="N149" si="86">L149+M149</f>
        <v>8263.5</v>
      </c>
      <c r="Q149" s="52">
        <f>138.8-6180.4</f>
        <v>-6041.5999999999995</v>
      </c>
      <c r="R149" s="107">
        <f t="shared" ref="R149" si="87">N149+Q149</f>
        <v>2221.9000000000005</v>
      </c>
    </row>
    <row r="150" spans="2:18" s="52" customFormat="1">
      <c r="B150" s="34" t="s">
        <v>168</v>
      </c>
      <c r="C150" s="22" t="s">
        <v>169</v>
      </c>
      <c r="D150" s="23"/>
      <c r="E150" s="23"/>
      <c r="F150" s="23"/>
      <c r="G150" s="23"/>
      <c r="H150" s="24">
        <f>H151</f>
        <v>0</v>
      </c>
      <c r="I150" s="2"/>
      <c r="J150" s="104">
        <f>J151</f>
        <v>1150</v>
      </c>
      <c r="L150" s="104">
        <f>L151</f>
        <v>1150</v>
      </c>
      <c r="M150" s="56"/>
      <c r="N150" s="104">
        <f>N151</f>
        <v>1150</v>
      </c>
      <c r="P150" s="104">
        <f>P151</f>
        <v>0</v>
      </c>
      <c r="R150" s="104">
        <f>R151</f>
        <v>1150</v>
      </c>
    </row>
    <row r="151" spans="2:18" s="52" customFormat="1">
      <c r="B151" s="4" t="s">
        <v>170</v>
      </c>
      <c r="C151" s="25"/>
      <c r="D151" s="26" t="s">
        <v>75</v>
      </c>
      <c r="E151" s="26" t="s">
        <v>31</v>
      </c>
      <c r="F151" s="26"/>
      <c r="G151" s="26"/>
      <c r="H151" s="27">
        <f>H152</f>
        <v>0</v>
      </c>
      <c r="I151" s="2"/>
      <c r="J151" s="100">
        <f>J152</f>
        <v>1150</v>
      </c>
      <c r="L151" s="100">
        <f>L152</f>
        <v>1150</v>
      </c>
      <c r="M151" s="56"/>
      <c r="N151" s="100">
        <f>N152</f>
        <v>1150</v>
      </c>
      <c r="P151" s="100">
        <f>P152</f>
        <v>0</v>
      </c>
      <c r="R151" s="100">
        <f>R152</f>
        <v>1150</v>
      </c>
    </row>
    <row r="152" spans="2:18" s="52" customFormat="1" ht="27.75" customHeight="1">
      <c r="B152" s="3" t="s">
        <v>171</v>
      </c>
      <c r="C152" s="25"/>
      <c r="D152" s="26" t="s">
        <v>75</v>
      </c>
      <c r="E152" s="26" t="s">
        <v>31</v>
      </c>
      <c r="F152" s="26" t="s">
        <v>172</v>
      </c>
      <c r="G152" s="26" t="s">
        <v>35</v>
      </c>
      <c r="H152" s="27">
        <f>H153</f>
        <v>0</v>
      </c>
      <c r="I152" s="2"/>
      <c r="J152" s="100">
        <f>J153</f>
        <v>1150</v>
      </c>
      <c r="L152" s="100">
        <f>L153</f>
        <v>1150</v>
      </c>
      <c r="M152" s="56"/>
      <c r="N152" s="100">
        <f>N153</f>
        <v>1150</v>
      </c>
      <c r="P152" s="100">
        <f>P153</f>
        <v>0</v>
      </c>
      <c r="R152" s="100">
        <f>R153</f>
        <v>1150</v>
      </c>
    </row>
    <row r="153" spans="2:18" s="52" customFormat="1" ht="15" customHeight="1">
      <c r="B153" s="3" t="s">
        <v>94</v>
      </c>
      <c r="C153" s="25"/>
      <c r="D153" s="26" t="s">
        <v>75</v>
      </c>
      <c r="E153" s="26" t="s">
        <v>31</v>
      </c>
      <c r="F153" s="26" t="s">
        <v>141</v>
      </c>
      <c r="G153" s="26" t="s">
        <v>35</v>
      </c>
      <c r="H153" s="27">
        <f>H154</f>
        <v>0</v>
      </c>
      <c r="I153" s="2"/>
      <c r="J153" s="100">
        <f>J154</f>
        <v>1150</v>
      </c>
      <c r="L153" s="100">
        <f>L154</f>
        <v>1150</v>
      </c>
      <c r="M153" s="56"/>
      <c r="N153" s="100">
        <f>N154</f>
        <v>1150</v>
      </c>
      <c r="P153" s="100">
        <f>P154</f>
        <v>0</v>
      </c>
      <c r="R153" s="100">
        <f>R154</f>
        <v>1150</v>
      </c>
    </row>
    <row r="154" spans="2:18" s="52" customFormat="1" ht="14.25" customHeight="1">
      <c r="B154" s="3" t="s">
        <v>103</v>
      </c>
      <c r="C154" s="25"/>
      <c r="D154" s="26" t="s">
        <v>75</v>
      </c>
      <c r="E154" s="26" t="s">
        <v>31</v>
      </c>
      <c r="F154" s="26" t="s">
        <v>141</v>
      </c>
      <c r="G154" s="26" t="s">
        <v>97</v>
      </c>
      <c r="H154" s="27"/>
      <c r="I154" s="2">
        <v>1150</v>
      </c>
      <c r="J154" s="100">
        <f>H154+I154</f>
        <v>1150</v>
      </c>
      <c r="L154" s="100">
        <f>J154+K154</f>
        <v>1150</v>
      </c>
      <c r="M154" s="56"/>
      <c r="N154" s="107">
        <f t="shared" ref="N154" si="88">L154+M154</f>
        <v>1150</v>
      </c>
      <c r="R154" s="107">
        <f t="shared" ref="R154" si="89">N154+Q154</f>
        <v>1150</v>
      </c>
    </row>
    <row r="155" spans="2:18" s="52" customFormat="1" hidden="1">
      <c r="B155" s="4" t="s">
        <v>120</v>
      </c>
      <c r="C155" s="25"/>
      <c r="D155" s="26" t="s">
        <v>119</v>
      </c>
      <c r="E155" s="26" t="s">
        <v>39</v>
      </c>
      <c r="F155" s="26"/>
      <c r="G155" s="26"/>
      <c r="H155" s="27"/>
      <c r="I155" s="2"/>
      <c r="J155" s="100"/>
      <c r="L155" s="110"/>
      <c r="M155" s="56"/>
      <c r="N155" s="2"/>
      <c r="R155" s="228"/>
    </row>
    <row r="156" spans="2:18" s="52" customFormat="1" hidden="1">
      <c r="B156" s="3" t="s">
        <v>150</v>
      </c>
      <c r="C156" s="25"/>
      <c r="D156" s="26" t="s">
        <v>119</v>
      </c>
      <c r="E156" s="26" t="s">
        <v>39</v>
      </c>
      <c r="F156" s="26" t="s">
        <v>151</v>
      </c>
      <c r="G156" s="26" t="s">
        <v>152</v>
      </c>
      <c r="H156" s="27"/>
      <c r="I156" s="2"/>
      <c r="J156" s="100"/>
      <c r="L156" s="110"/>
      <c r="M156" s="56"/>
      <c r="N156" s="2"/>
      <c r="R156" s="228"/>
    </row>
    <row r="157" spans="2:18" s="52" customFormat="1" ht="12.75" hidden="1" customHeight="1">
      <c r="B157" s="4" t="s">
        <v>82</v>
      </c>
      <c r="C157" s="25"/>
      <c r="D157" s="26" t="s">
        <v>119</v>
      </c>
      <c r="E157" s="26" t="s">
        <v>39</v>
      </c>
      <c r="F157" s="26" t="s">
        <v>154</v>
      </c>
      <c r="G157" s="26" t="s">
        <v>152</v>
      </c>
      <c r="H157" s="27"/>
      <c r="I157" s="2"/>
      <c r="J157" s="100"/>
      <c r="L157" s="110"/>
      <c r="M157" s="56"/>
      <c r="N157" s="2"/>
      <c r="R157" s="228"/>
    </row>
    <row r="158" spans="2:18" s="52" customFormat="1" ht="30.75" customHeight="1">
      <c r="B158" s="34" t="s">
        <v>176</v>
      </c>
      <c r="C158" s="22" t="s">
        <v>10</v>
      </c>
      <c r="D158" s="23"/>
      <c r="E158" s="23"/>
      <c r="F158" s="23"/>
      <c r="G158" s="23"/>
      <c r="H158" s="24">
        <f>H159+H163</f>
        <v>12492.5</v>
      </c>
      <c r="I158" s="2"/>
      <c r="J158" s="104">
        <f>J159+J163</f>
        <v>12492.5</v>
      </c>
      <c r="L158" s="104">
        <f>L159+L163</f>
        <v>12492.5</v>
      </c>
      <c r="M158" s="56"/>
      <c r="N158" s="104">
        <f>N159+N163</f>
        <v>12492.5</v>
      </c>
      <c r="P158" s="104">
        <f>P159+P163</f>
        <v>0</v>
      </c>
      <c r="R158" s="104">
        <f>R159+R163+R167</f>
        <v>12500.5</v>
      </c>
    </row>
    <row r="159" spans="2:18" s="52" customFormat="1" ht="15" customHeight="1">
      <c r="B159" s="4" t="s">
        <v>157</v>
      </c>
      <c r="C159" s="25"/>
      <c r="D159" s="26" t="s">
        <v>99</v>
      </c>
      <c r="E159" s="26" t="s">
        <v>33</v>
      </c>
      <c r="F159" s="26"/>
      <c r="G159" s="26"/>
      <c r="H159" s="27">
        <f>H160</f>
        <v>12462.5</v>
      </c>
      <c r="I159" s="2"/>
      <c r="J159" s="100">
        <f>J160</f>
        <v>12462.5</v>
      </c>
      <c r="L159" s="100">
        <f>L160</f>
        <v>12462.5</v>
      </c>
      <c r="M159" s="56"/>
      <c r="N159" s="100">
        <f>N160</f>
        <v>12462.5</v>
      </c>
      <c r="P159" s="100">
        <f>P160</f>
        <v>0</v>
      </c>
      <c r="R159" s="100">
        <f>R160</f>
        <v>12462.5</v>
      </c>
    </row>
    <row r="160" spans="2:18" s="52" customFormat="1" ht="15" customHeight="1">
      <c r="B160" s="3" t="s">
        <v>161</v>
      </c>
      <c r="C160" s="25"/>
      <c r="D160" s="26" t="s">
        <v>99</v>
      </c>
      <c r="E160" s="26" t="s">
        <v>33</v>
      </c>
      <c r="F160" s="26" t="s">
        <v>162</v>
      </c>
      <c r="G160" s="26" t="s">
        <v>35</v>
      </c>
      <c r="H160" s="27">
        <f>H161</f>
        <v>12462.5</v>
      </c>
      <c r="I160" s="2"/>
      <c r="J160" s="100">
        <f>J161</f>
        <v>12462.5</v>
      </c>
      <c r="L160" s="100">
        <f>L161</f>
        <v>12462.5</v>
      </c>
      <c r="M160" s="56"/>
      <c r="N160" s="100">
        <f>N161</f>
        <v>12462.5</v>
      </c>
      <c r="P160" s="100">
        <f>P161</f>
        <v>0</v>
      </c>
      <c r="R160" s="100">
        <f>R161</f>
        <v>12462.5</v>
      </c>
    </row>
    <row r="161" spans="2:18" s="52" customFormat="1" ht="13.5" customHeight="1">
      <c r="B161" s="3" t="s">
        <v>94</v>
      </c>
      <c r="C161" s="25"/>
      <c r="D161" s="26" t="s">
        <v>99</v>
      </c>
      <c r="E161" s="26" t="s">
        <v>33</v>
      </c>
      <c r="F161" s="26" t="s">
        <v>163</v>
      </c>
      <c r="G161" s="26" t="s">
        <v>35</v>
      </c>
      <c r="H161" s="27">
        <f>H162</f>
        <v>12462.5</v>
      </c>
      <c r="I161" s="2"/>
      <c r="J161" s="100">
        <f>J162</f>
        <v>12462.5</v>
      </c>
      <c r="L161" s="100">
        <f>L162</f>
        <v>12462.5</v>
      </c>
      <c r="M161" s="56"/>
      <c r="N161" s="100">
        <f>N162</f>
        <v>12462.5</v>
      </c>
      <c r="P161" s="100">
        <f>P162</f>
        <v>0</v>
      </c>
      <c r="R161" s="100">
        <f>R162</f>
        <v>12462.5</v>
      </c>
    </row>
    <row r="162" spans="2:18" s="52" customFormat="1" ht="15" customHeight="1">
      <c r="B162" s="3" t="s">
        <v>103</v>
      </c>
      <c r="C162" s="25"/>
      <c r="D162" s="26" t="s">
        <v>99</v>
      </c>
      <c r="E162" s="26" t="s">
        <v>33</v>
      </c>
      <c r="F162" s="26" t="s">
        <v>163</v>
      </c>
      <c r="G162" s="26" t="s">
        <v>97</v>
      </c>
      <c r="H162" s="27">
        <v>12462.5</v>
      </c>
      <c r="I162" s="2"/>
      <c r="J162" s="100">
        <v>12462.5</v>
      </c>
      <c r="L162" s="100">
        <f>J162+K162</f>
        <v>12462.5</v>
      </c>
      <c r="M162" s="56"/>
      <c r="N162" s="107">
        <f t="shared" ref="N162" si="90">L162+M162</f>
        <v>12462.5</v>
      </c>
      <c r="R162" s="107">
        <f t="shared" ref="R162" si="91">N162+Q162</f>
        <v>12462.5</v>
      </c>
    </row>
    <row r="163" spans="2:18" s="52" customFormat="1" ht="15.75" customHeight="1">
      <c r="B163" s="3" t="s">
        <v>104</v>
      </c>
      <c r="C163" s="25"/>
      <c r="D163" s="26" t="s">
        <v>99</v>
      </c>
      <c r="E163" s="26" t="s">
        <v>99</v>
      </c>
      <c r="F163" s="26"/>
      <c r="G163" s="26"/>
      <c r="H163" s="27">
        <f>H164</f>
        <v>30</v>
      </c>
      <c r="I163" s="2"/>
      <c r="J163" s="100">
        <f>J164</f>
        <v>30</v>
      </c>
      <c r="L163" s="100">
        <f>L164</f>
        <v>30</v>
      </c>
      <c r="M163" s="56"/>
      <c r="N163" s="100">
        <f>N164</f>
        <v>30</v>
      </c>
      <c r="P163" s="100">
        <f>P164</f>
        <v>0</v>
      </c>
      <c r="R163" s="100">
        <f>R164</f>
        <v>30</v>
      </c>
    </row>
    <row r="164" spans="2:18" s="52" customFormat="1" ht="13.5" customHeight="1">
      <c r="B164" s="3" t="s">
        <v>164</v>
      </c>
      <c r="C164" s="25"/>
      <c r="D164" s="26" t="s">
        <v>99</v>
      </c>
      <c r="E164" s="26" t="s">
        <v>99</v>
      </c>
      <c r="F164" s="26" t="s">
        <v>165</v>
      </c>
      <c r="G164" s="26" t="s">
        <v>35</v>
      </c>
      <c r="H164" s="27">
        <f>H165</f>
        <v>30</v>
      </c>
      <c r="I164" s="2"/>
      <c r="J164" s="100">
        <f>J165</f>
        <v>30</v>
      </c>
      <c r="L164" s="100">
        <f>L165</f>
        <v>30</v>
      </c>
      <c r="M164" s="56"/>
      <c r="N164" s="100">
        <f>N165</f>
        <v>30</v>
      </c>
      <c r="P164" s="100">
        <f>P165</f>
        <v>0</v>
      </c>
      <c r="R164" s="100">
        <f>R165</f>
        <v>30</v>
      </c>
    </row>
    <row r="165" spans="2:18" s="52" customFormat="1">
      <c r="B165" s="4" t="s">
        <v>166</v>
      </c>
      <c r="C165" s="25"/>
      <c r="D165" s="26" t="s">
        <v>99</v>
      </c>
      <c r="E165" s="26" t="s">
        <v>99</v>
      </c>
      <c r="F165" s="26" t="s">
        <v>167</v>
      </c>
      <c r="G165" s="26" t="s">
        <v>35</v>
      </c>
      <c r="H165" s="27">
        <f>H166</f>
        <v>30</v>
      </c>
      <c r="I165" s="2"/>
      <c r="J165" s="100">
        <f>J166</f>
        <v>30</v>
      </c>
      <c r="L165" s="100">
        <f>L166</f>
        <v>30</v>
      </c>
      <c r="M165" s="56"/>
      <c r="N165" s="100">
        <f>N166</f>
        <v>30</v>
      </c>
      <c r="P165" s="100">
        <f>P166</f>
        <v>0</v>
      </c>
      <c r="R165" s="100">
        <f>R166</f>
        <v>30</v>
      </c>
    </row>
    <row r="166" spans="2:18" s="52" customFormat="1" ht="13.5" customHeight="1">
      <c r="B166" s="3" t="s">
        <v>36</v>
      </c>
      <c r="C166" s="25"/>
      <c r="D166" s="26" t="s">
        <v>99</v>
      </c>
      <c r="E166" s="26" t="s">
        <v>99</v>
      </c>
      <c r="F166" s="26" t="s">
        <v>167</v>
      </c>
      <c r="G166" s="26" t="s">
        <v>37</v>
      </c>
      <c r="H166" s="27">
        <v>30</v>
      </c>
      <c r="I166" s="2"/>
      <c r="J166" s="100">
        <v>30</v>
      </c>
      <c r="L166" s="100">
        <f>J166+K166</f>
        <v>30</v>
      </c>
      <c r="M166" s="56"/>
      <c r="N166" s="107">
        <f t="shared" ref="N166" si="92">L166+M166</f>
        <v>30</v>
      </c>
      <c r="R166" s="107">
        <f t="shared" ref="R166:R168" si="93">N166+Q166</f>
        <v>30</v>
      </c>
    </row>
    <row r="167" spans="2:18" s="52" customFormat="1" ht="14.25" customHeight="1">
      <c r="B167" s="4" t="s">
        <v>108</v>
      </c>
      <c r="C167" s="25"/>
      <c r="D167" s="26" t="s">
        <v>99</v>
      </c>
      <c r="E167" s="26" t="s">
        <v>109</v>
      </c>
      <c r="F167" s="26"/>
      <c r="G167" s="26"/>
      <c r="H167" s="27"/>
      <c r="I167" s="2"/>
      <c r="J167" s="100"/>
      <c r="L167" s="100"/>
      <c r="M167" s="56"/>
      <c r="N167" s="107"/>
      <c r="R167" s="107">
        <f>R168</f>
        <v>8</v>
      </c>
    </row>
    <row r="168" spans="2:18" s="52" customFormat="1" ht="15" customHeight="1">
      <c r="B168" s="3" t="s">
        <v>105</v>
      </c>
      <c r="C168" s="25"/>
      <c r="D168" s="26" t="s">
        <v>99</v>
      </c>
      <c r="E168" s="26" t="s">
        <v>109</v>
      </c>
      <c r="F168" s="26" t="s">
        <v>110</v>
      </c>
      <c r="G168" s="26" t="s">
        <v>97</v>
      </c>
      <c r="H168" s="27"/>
      <c r="I168" s="2"/>
      <c r="J168" s="100"/>
      <c r="L168" s="100"/>
      <c r="M168" s="56"/>
      <c r="N168" s="107"/>
      <c r="Q168" s="52">
        <v>8</v>
      </c>
      <c r="R168" s="107">
        <f t="shared" si="93"/>
        <v>8</v>
      </c>
    </row>
    <row r="169" spans="2:18" s="52" customFormat="1" ht="13.5" customHeight="1">
      <c r="B169" s="34" t="s">
        <v>177</v>
      </c>
      <c r="C169" s="22" t="s">
        <v>18</v>
      </c>
      <c r="D169" s="23"/>
      <c r="E169" s="23"/>
      <c r="F169" s="23"/>
      <c r="G169" s="23"/>
      <c r="H169" s="24">
        <f>H170+H174</f>
        <v>6738.6</v>
      </c>
      <c r="I169" s="2"/>
      <c r="J169" s="104">
        <f>J170+J174</f>
        <v>6738.6</v>
      </c>
      <c r="L169" s="104">
        <f>L170+L174</f>
        <v>6738.6</v>
      </c>
      <c r="M169" s="56"/>
      <c r="N169" s="104">
        <f>N170+N174</f>
        <v>6738.6</v>
      </c>
      <c r="P169" s="104">
        <f>P170+P174</f>
        <v>0</v>
      </c>
      <c r="R169" s="104">
        <f>R170+R174+R178</f>
        <v>6746.6</v>
      </c>
    </row>
    <row r="170" spans="2:18" s="52" customFormat="1">
      <c r="B170" s="4" t="s">
        <v>157</v>
      </c>
      <c r="C170" s="25"/>
      <c r="D170" s="26" t="s">
        <v>99</v>
      </c>
      <c r="E170" s="26" t="s">
        <v>33</v>
      </c>
      <c r="F170" s="26"/>
      <c r="G170" s="26"/>
      <c r="H170" s="43">
        <f>H171</f>
        <v>6468.6</v>
      </c>
      <c r="I170" s="2"/>
      <c r="J170" s="109">
        <f>J171</f>
        <v>6468.6</v>
      </c>
      <c r="L170" s="109">
        <f>L171</f>
        <v>6468.6</v>
      </c>
      <c r="M170" s="56"/>
      <c r="N170" s="109">
        <f>N171</f>
        <v>6468.6</v>
      </c>
      <c r="P170" s="109">
        <f>P171</f>
        <v>0</v>
      </c>
      <c r="R170" s="109">
        <f>R171</f>
        <v>6468.6</v>
      </c>
    </row>
    <row r="171" spans="2:18" s="52" customFormat="1" ht="15.75" customHeight="1">
      <c r="B171" s="3" t="s">
        <v>161</v>
      </c>
      <c r="C171" s="25"/>
      <c r="D171" s="26" t="s">
        <v>99</v>
      </c>
      <c r="E171" s="26" t="s">
        <v>33</v>
      </c>
      <c r="F171" s="26" t="s">
        <v>162</v>
      </c>
      <c r="G171" s="26" t="s">
        <v>35</v>
      </c>
      <c r="H171" s="27">
        <f>H172</f>
        <v>6468.6</v>
      </c>
      <c r="I171" s="2"/>
      <c r="J171" s="100">
        <f>J172</f>
        <v>6468.6</v>
      </c>
      <c r="L171" s="100">
        <f>L172</f>
        <v>6468.6</v>
      </c>
      <c r="M171" s="56"/>
      <c r="N171" s="100">
        <f>N172</f>
        <v>6468.6</v>
      </c>
      <c r="P171" s="100">
        <f>P172</f>
        <v>0</v>
      </c>
      <c r="R171" s="100">
        <f>R172</f>
        <v>6468.6</v>
      </c>
    </row>
    <row r="172" spans="2:18" s="52" customFormat="1" ht="13.5" customHeight="1">
      <c r="B172" s="3" t="s">
        <v>94</v>
      </c>
      <c r="C172" s="25"/>
      <c r="D172" s="26" t="s">
        <v>99</v>
      </c>
      <c r="E172" s="26" t="s">
        <v>33</v>
      </c>
      <c r="F172" s="26" t="s">
        <v>163</v>
      </c>
      <c r="G172" s="26" t="s">
        <v>35</v>
      </c>
      <c r="H172" s="27">
        <f>H173</f>
        <v>6468.6</v>
      </c>
      <c r="I172" s="2"/>
      <c r="J172" s="100">
        <f>J173</f>
        <v>6468.6</v>
      </c>
      <c r="L172" s="100">
        <f>L173</f>
        <v>6468.6</v>
      </c>
      <c r="M172" s="56"/>
      <c r="N172" s="100">
        <f>N173</f>
        <v>6468.6</v>
      </c>
      <c r="P172" s="100">
        <f>P173</f>
        <v>0</v>
      </c>
      <c r="R172" s="100">
        <f>R173</f>
        <v>6468.6</v>
      </c>
    </row>
    <row r="173" spans="2:18" s="52" customFormat="1" ht="14.25" customHeight="1">
      <c r="B173" s="3" t="s">
        <v>103</v>
      </c>
      <c r="C173" s="25"/>
      <c r="D173" s="26" t="s">
        <v>99</v>
      </c>
      <c r="E173" s="26" t="s">
        <v>33</v>
      </c>
      <c r="F173" s="26" t="s">
        <v>163</v>
      </c>
      <c r="G173" s="26" t="s">
        <v>97</v>
      </c>
      <c r="H173" s="27">
        <v>6468.6</v>
      </c>
      <c r="I173" s="2"/>
      <c r="J173" s="100">
        <v>6468.6</v>
      </c>
      <c r="L173" s="100">
        <f>J173+K173</f>
        <v>6468.6</v>
      </c>
      <c r="M173" s="56"/>
      <c r="N173" s="107">
        <f t="shared" ref="N173" si="94">L173+M173</f>
        <v>6468.6</v>
      </c>
      <c r="R173" s="107">
        <f t="shared" ref="R173" si="95">N173+Q173</f>
        <v>6468.6</v>
      </c>
    </row>
    <row r="174" spans="2:18" s="52" customFormat="1" ht="13.5" customHeight="1">
      <c r="B174" s="3" t="s">
        <v>104</v>
      </c>
      <c r="C174" s="25"/>
      <c r="D174" s="26" t="s">
        <v>99</v>
      </c>
      <c r="E174" s="26" t="s">
        <v>99</v>
      </c>
      <c r="F174" s="26"/>
      <c r="G174" s="26"/>
      <c r="H174" s="27">
        <f>H175</f>
        <v>270</v>
      </c>
      <c r="I174" s="2"/>
      <c r="J174" s="100">
        <f>J175</f>
        <v>270</v>
      </c>
      <c r="L174" s="100">
        <f>L175</f>
        <v>270</v>
      </c>
      <c r="M174" s="56"/>
      <c r="N174" s="100">
        <f>N175</f>
        <v>270</v>
      </c>
      <c r="P174" s="100">
        <f>P175</f>
        <v>0</v>
      </c>
      <c r="R174" s="100">
        <f>R175</f>
        <v>270</v>
      </c>
    </row>
    <row r="175" spans="2:18" s="52" customFormat="1" ht="14.25" customHeight="1">
      <c r="B175" s="3" t="s">
        <v>164</v>
      </c>
      <c r="C175" s="25"/>
      <c r="D175" s="26" t="s">
        <v>99</v>
      </c>
      <c r="E175" s="26" t="s">
        <v>99</v>
      </c>
      <c r="F175" s="26" t="s">
        <v>165</v>
      </c>
      <c r="G175" s="26" t="s">
        <v>35</v>
      </c>
      <c r="H175" s="27">
        <f>H176</f>
        <v>270</v>
      </c>
      <c r="I175" s="2"/>
      <c r="J175" s="100">
        <f>J176</f>
        <v>270</v>
      </c>
      <c r="L175" s="100">
        <f>L176</f>
        <v>270</v>
      </c>
      <c r="M175" s="56"/>
      <c r="N175" s="100">
        <f>N176</f>
        <v>270</v>
      </c>
      <c r="P175" s="100">
        <f>P176</f>
        <v>0</v>
      </c>
      <c r="R175" s="100">
        <f>R176</f>
        <v>270</v>
      </c>
    </row>
    <row r="176" spans="2:18" s="52" customFormat="1" ht="14.25" customHeight="1">
      <c r="B176" s="4" t="s">
        <v>166</v>
      </c>
      <c r="C176" s="25"/>
      <c r="D176" s="26" t="s">
        <v>99</v>
      </c>
      <c r="E176" s="26" t="s">
        <v>99</v>
      </c>
      <c r="F176" s="26" t="s">
        <v>167</v>
      </c>
      <c r="G176" s="26" t="s">
        <v>35</v>
      </c>
      <c r="H176" s="27">
        <f>H177</f>
        <v>270</v>
      </c>
      <c r="I176" s="2"/>
      <c r="J176" s="100">
        <f>J177</f>
        <v>270</v>
      </c>
      <c r="L176" s="100">
        <f>L177</f>
        <v>270</v>
      </c>
      <c r="M176" s="56"/>
      <c r="N176" s="100">
        <f>N177</f>
        <v>270</v>
      </c>
      <c r="P176" s="100">
        <f>P177</f>
        <v>0</v>
      </c>
      <c r="R176" s="100">
        <f>R177</f>
        <v>270</v>
      </c>
    </row>
    <row r="177" spans="2:18" s="52" customFormat="1" ht="13.5" customHeight="1">
      <c r="B177" s="3" t="s">
        <v>36</v>
      </c>
      <c r="C177" s="25"/>
      <c r="D177" s="26" t="s">
        <v>99</v>
      </c>
      <c r="E177" s="26" t="s">
        <v>99</v>
      </c>
      <c r="F177" s="26" t="s">
        <v>167</v>
      </c>
      <c r="G177" s="26" t="s">
        <v>37</v>
      </c>
      <c r="H177" s="27">
        <v>270</v>
      </c>
      <c r="I177" s="2"/>
      <c r="J177" s="100">
        <v>270</v>
      </c>
      <c r="L177" s="100">
        <f>J177+K177</f>
        <v>270</v>
      </c>
      <c r="M177" s="56"/>
      <c r="N177" s="107">
        <f t="shared" ref="N177" si="96">L177+M177</f>
        <v>270</v>
      </c>
      <c r="R177" s="107">
        <f t="shared" ref="R177:R179" si="97">N177+Q177</f>
        <v>270</v>
      </c>
    </row>
    <row r="178" spans="2:18" s="52" customFormat="1" ht="14.25" customHeight="1">
      <c r="B178" s="4" t="s">
        <v>108</v>
      </c>
      <c r="C178" s="25"/>
      <c r="D178" s="26" t="s">
        <v>99</v>
      </c>
      <c r="E178" s="26" t="s">
        <v>109</v>
      </c>
      <c r="F178" s="26"/>
      <c r="G178" s="26"/>
      <c r="H178" s="27"/>
      <c r="I178" s="2"/>
      <c r="J178" s="100"/>
      <c r="L178" s="100"/>
      <c r="M178" s="56"/>
      <c r="N178" s="107"/>
      <c r="R178" s="107">
        <f>R179</f>
        <v>8</v>
      </c>
    </row>
    <row r="179" spans="2:18" s="52" customFormat="1" ht="14.25" customHeight="1">
      <c r="B179" s="3" t="s">
        <v>105</v>
      </c>
      <c r="C179" s="25"/>
      <c r="D179" s="26" t="s">
        <v>99</v>
      </c>
      <c r="E179" s="26" t="s">
        <v>109</v>
      </c>
      <c r="F179" s="26" t="s">
        <v>110</v>
      </c>
      <c r="G179" s="26" t="s">
        <v>97</v>
      </c>
      <c r="H179" s="27"/>
      <c r="I179" s="2"/>
      <c r="J179" s="100"/>
      <c r="L179" s="100"/>
      <c r="M179" s="56"/>
      <c r="N179" s="107"/>
      <c r="Q179" s="52">
        <v>8</v>
      </c>
      <c r="R179" s="107">
        <f t="shared" si="97"/>
        <v>8</v>
      </c>
    </row>
    <row r="180" spans="2:18" s="52" customFormat="1" ht="14.25" customHeight="1">
      <c r="B180" s="34" t="s">
        <v>178</v>
      </c>
      <c r="C180" s="22" t="s">
        <v>17</v>
      </c>
      <c r="D180" s="23"/>
      <c r="E180" s="23"/>
      <c r="F180" s="23"/>
      <c r="G180" s="23"/>
      <c r="H180" s="24">
        <f>H184+H188</f>
        <v>4683.7</v>
      </c>
      <c r="I180" s="2"/>
      <c r="J180" s="104">
        <f>J184+J188+J181</f>
        <v>4883.7</v>
      </c>
      <c r="L180" s="104">
        <f>L184+L188+L181</f>
        <v>4883.7</v>
      </c>
      <c r="M180" s="56"/>
      <c r="N180" s="104">
        <f>N184+N188+N181</f>
        <v>4883.7</v>
      </c>
      <c r="O180" s="135"/>
      <c r="P180" s="104">
        <f>P184+P188+P181</f>
        <v>0</v>
      </c>
      <c r="R180" s="104">
        <f>R184+R188+R181+R192</f>
        <v>4887.7</v>
      </c>
    </row>
    <row r="181" spans="2:18" s="52" customFormat="1" ht="15" customHeight="1">
      <c r="B181" s="97" t="s">
        <v>74</v>
      </c>
      <c r="C181" s="28"/>
      <c r="D181" s="26" t="s">
        <v>45</v>
      </c>
      <c r="E181" s="26"/>
      <c r="F181" s="26"/>
      <c r="G181" s="26"/>
      <c r="H181" s="24"/>
      <c r="I181" s="2"/>
      <c r="J181" s="109">
        <f>J182</f>
        <v>200</v>
      </c>
      <c r="L181" s="109">
        <f>L182</f>
        <v>200</v>
      </c>
      <c r="M181" s="56"/>
      <c r="N181" s="109">
        <f>N182</f>
        <v>200</v>
      </c>
      <c r="O181" s="136"/>
      <c r="P181" s="109">
        <f>P182</f>
        <v>0</v>
      </c>
      <c r="R181" s="109">
        <f>R182</f>
        <v>200</v>
      </c>
    </row>
    <row r="182" spans="2:18" s="52" customFormat="1" ht="14.25" customHeight="1">
      <c r="B182" s="4" t="s">
        <v>380</v>
      </c>
      <c r="C182" s="28"/>
      <c r="D182" s="26" t="s">
        <v>45</v>
      </c>
      <c r="E182" s="26" t="s">
        <v>33</v>
      </c>
      <c r="F182" s="26"/>
      <c r="G182" s="26"/>
      <c r="H182" s="24"/>
      <c r="I182" s="2"/>
      <c r="J182" s="109">
        <f>J183</f>
        <v>200</v>
      </c>
      <c r="L182" s="109">
        <f>L183</f>
        <v>200</v>
      </c>
      <c r="M182" s="56"/>
      <c r="N182" s="109">
        <f>N183</f>
        <v>200</v>
      </c>
      <c r="O182" s="136"/>
      <c r="P182" s="109">
        <f>P183</f>
        <v>0</v>
      </c>
      <c r="R182" s="109">
        <f>R183</f>
        <v>200</v>
      </c>
    </row>
    <row r="183" spans="2:18" s="52" customFormat="1" ht="31.5" customHeight="1">
      <c r="B183" s="49" t="s">
        <v>381</v>
      </c>
      <c r="C183" s="77"/>
      <c r="D183" s="50" t="s">
        <v>45</v>
      </c>
      <c r="E183" s="50" t="s">
        <v>33</v>
      </c>
      <c r="F183" s="50" t="s">
        <v>382</v>
      </c>
      <c r="G183" s="50" t="s">
        <v>84</v>
      </c>
      <c r="H183" s="24"/>
      <c r="I183" s="2">
        <v>200</v>
      </c>
      <c r="J183" s="109">
        <f>I183+H183</f>
        <v>200</v>
      </c>
      <c r="L183" s="100">
        <f>J183+K183</f>
        <v>200</v>
      </c>
      <c r="M183" s="56"/>
      <c r="N183" s="107">
        <f t="shared" ref="N183" si="98">L183+M183</f>
        <v>200</v>
      </c>
      <c r="R183" s="107">
        <f t="shared" ref="R183" si="99">N183+Q183</f>
        <v>200</v>
      </c>
    </row>
    <row r="184" spans="2:18" s="52" customFormat="1">
      <c r="B184" s="4" t="s">
        <v>157</v>
      </c>
      <c r="C184" s="25"/>
      <c r="D184" s="26" t="s">
        <v>99</v>
      </c>
      <c r="E184" s="26" t="s">
        <v>33</v>
      </c>
      <c r="F184" s="26"/>
      <c r="G184" s="26"/>
      <c r="H184" s="43">
        <f>H185</f>
        <v>4603.7</v>
      </c>
      <c r="I184" s="2"/>
      <c r="J184" s="109">
        <f>J185</f>
        <v>4603.7</v>
      </c>
      <c r="L184" s="109">
        <f>L185</f>
        <v>4603.7</v>
      </c>
      <c r="M184" s="56"/>
      <c r="N184" s="109">
        <f>N185</f>
        <v>4603.7</v>
      </c>
      <c r="P184" s="109">
        <f>P185</f>
        <v>0</v>
      </c>
      <c r="R184" s="109">
        <f>R185</f>
        <v>4603.7</v>
      </c>
    </row>
    <row r="185" spans="2:18" s="52" customFormat="1" ht="15.75" customHeight="1">
      <c r="B185" s="3" t="s">
        <v>161</v>
      </c>
      <c r="C185" s="25"/>
      <c r="D185" s="26" t="s">
        <v>99</v>
      </c>
      <c r="E185" s="26" t="s">
        <v>33</v>
      </c>
      <c r="F185" s="26" t="s">
        <v>162</v>
      </c>
      <c r="G185" s="26" t="s">
        <v>35</v>
      </c>
      <c r="H185" s="27">
        <f>H186</f>
        <v>4603.7</v>
      </c>
      <c r="I185" s="2"/>
      <c r="J185" s="100">
        <f>J186</f>
        <v>4603.7</v>
      </c>
      <c r="L185" s="100">
        <f>L186</f>
        <v>4603.7</v>
      </c>
      <c r="M185" s="56"/>
      <c r="N185" s="100">
        <f>N186</f>
        <v>4603.7</v>
      </c>
      <c r="P185" s="100">
        <f>P186</f>
        <v>0</v>
      </c>
      <c r="R185" s="100">
        <f>R186</f>
        <v>4603.7</v>
      </c>
    </row>
    <row r="186" spans="2:18" s="52" customFormat="1" ht="15" customHeight="1">
      <c r="B186" s="3" t="s">
        <v>94</v>
      </c>
      <c r="C186" s="25"/>
      <c r="D186" s="26" t="s">
        <v>99</v>
      </c>
      <c r="E186" s="26" t="s">
        <v>33</v>
      </c>
      <c r="F186" s="26" t="s">
        <v>163</v>
      </c>
      <c r="G186" s="26" t="s">
        <v>35</v>
      </c>
      <c r="H186" s="27">
        <f>H187</f>
        <v>4603.7</v>
      </c>
      <c r="I186" s="2"/>
      <c r="J186" s="100">
        <f>J187</f>
        <v>4603.7</v>
      </c>
      <c r="L186" s="100">
        <f>L187</f>
        <v>4603.7</v>
      </c>
      <c r="M186" s="56"/>
      <c r="N186" s="100">
        <f>N187</f>
        <v>4603.7</v>
      </c>
      <c r="P186" s="100">
        <f>P187</f>
        <v>0</v>
      </c>
      <c r="R186" s="100">
        <f>R187</f>
        <v>4603.7</v>
      </c>
    </row>
    <row r="187" spans="2:18" s="52" customFormat="1" ht="14.25" customHeight="1">
      <c r="B187" s="3" t="s">
        <v>103</v>
      </c>
      <c r="C187" s="25"/>
      <c r="D187" s="26" t="s">
        <v>99</v>
      </c>
      <c r="E187" s="26" t="s">
        <v>33</v>
      </c>
      <c r="F187" s="26" t="s">
        <v>163</v>
      </c>
      <c r="G187" s="26" t="s">
        <v>97</v>
      </c>
      <c r="H187" s="27">
        <v>4603.7</v>
      </c>
      <c r="I187" s="2"/>
      <c r="J187" s="100">
        <v>4603.7</v>
      </c>
      <c r="L187" s="100">
        <f>J187+K187</f>
        <v>4603.7</v>
      </c>
      <c r="M187" s="56"/>
      <c r="N187" s="107">
        <f t="shared" ref="N187" si="100">L187+M187</f>
        <v>4603.7</v>
      </c>
      <c r="R187" s="107">
        <f t="shared" ref="R187" si="101">N187+Q187</f>
        <v>4603.7</v>
      </c>
    </row>
    <row r="188" spans="2:18" s="52" customFormat="1" ht="14.25" customHeight="1">
      <c r="B188" s="3" t="s">
        <v>104</v>
      </c>
      <c r="C188" s="25"/>
      <c r="D188" s="26" t="s">
        <v>99</v>
      </c>
      <c r="E188" s="26" t="s">
        <v>99</v>
      </c>
      <c r="F188" s="26"/>
      <c r="G188" s="26"/>
      <c r="H188" s="27">
        <f>H189</f>
        <v>80</v>
      </c>
      <c r="I188" s="2"/>
      <c r="J188" s="100">
        <f>J189</f>
        <v>80</v>
      </c>
      <c r="L188" s="100">
        <f>L189</f>
        <v>80</v>
      </c>
      <c r="M188" s="56"/>
      <c r="N188" s="100">
        <f>N189</f>
        <v>80</v>
      </c>
      <c r="P188" s="100">
        <f>P189</f>
        <v>0</v>
      </c>
      <c r="R188" s="100">
        <f>R189</f>
        <v>80</v>
      </c>
    </row>
    <row r="189" spans="2:18" s="52" customFormat="1" ht="14.25" customHeight="1">
      <c r="B189" s="3" t="s">
        <v>164</v>
      </c>
      <c r="C189" s="25"/>
      <c r="D189" s="26" t="s">
        <v>99</v>
      </c>
      <c r="E189" s="26" t="s">
        <v>99</v>
      </c>
      <c r="F189" s="26" t="s">
        <v>165</v>
      </c>
      <c r="G189" s="26" t="s">
        <v>35</v>
      </c>
      <c r="H189" s="27">
        <f>H190</f>
        <v>80</v>
      </c>
      <c r="I189" s="2"/>
      <c r="J189" s="100">
        <f>J190</f>
        <v>80</v>
      </c>
      <c r="L189" s="100">
        <f>L190</f>
        <v>80</v>
      </c>
      <c r="M189" s="56"/>
      <c r="N189" s="100">
        <f>N190</f>
        <v>80</v>
      </c>
      <c r="P189" s="100">
        <f>P190</f>
        <v>0</v>
      </c>
      <c r="R189" s="100">
        <f>R190</f>
        <v>80</v>
      </c>
    </row>
    <row r="190" spans="2:18" s="52" customFormat="1" ht="15" customHeight="1">
      <c r="B190" s="4" t="s">
        <v>166</v>
      </c>
      <c r="C190" s="25"/>
      <c r="D190" s="26" t="s">
        <v>99</v>
      </c>
      <c r="E190" s="26" t="s">
        <v>99</v>
      </c>
      <c r="F190" s="26" t="s">
        <v>167</v>
      </c>
      <c r="G190" s="26" t="s">
        <v>35</v>
      </c>
      <c r="H190" s="27">
        <f>H191</f>
        <v>80</v>
      </c>
      <c r="I190" s="2"/>
      <c r="J190" s="100">
        <f>J191</f>
        <v>80</v>
      </c>
      <c r="L190" s="100">
        <f>L191</f>
        <v>80</v>
      </c>
      <c r="M190" s="56"/>
      <c r="N190" s="100">
        <f>N191</f>
        <v>80</v>
      </c>
      <c r="P190" s="100">
        <f>P191</f>
        <v>0</v>
      </c>
      <c r="R190" s="100">
        <f>R191</f>
        <v>80</v>
      </c>
    </row>
    <row r="191" spans="2:18" s="52" customFormat="1" ht="15" customHeight="1">
      <c r="B191" s="3" t="s">
        <v>36</v>
      </c>
      <c r="C191" s="25"/>
      <c r="D191" s="26" t="s">
        <v>99</v>
      </c>
      <c r="E191" s="26" t="s">
        <v>99</v>
      </c>
      <c r="F191" s="26" t="s">
        <v>167</v>
      </c>
      <c r="G191" s="26" t="s">
        <v>37</v>
      </c>
      <c r="H191" s="27">
        <v>80</v>
      </c>
      <c r="I191" s="2"/>
      <c r="J191" s="100">
        <v>80</v>
      </c>
      <c r="L191" s="100">
        <f>J191+K191</f>
        <v>80</v>
      </c>
      <c r="M191" s="56"/>
      <c r="N191" s="107">
        <f t="shared" ref="N191" si="102">L191+M191</f>
        <v>80</v>
      </c>
      <c r="R191" s="107">
        <f t="shared" ref="R191:R193" si="103">N191+Q191</f>
        <v>80</v>
      </c>
    </row>
    <row r="192" spans="2:18" s="52" customFormat="1" ht="13.5" customHeight="1">
      <c r="B192" s="4" t="s">
        <v>108</v>
      </c>
      <c r="C192" s="25"/>
      <c r="D192" s="26" t="s">
        <v>99</v>
      </c>
      <c r="E192" s="26" t="s">
        <v>109</v>
      </c>
      <c r="F192" s="26"/>
      <c r="G192" s="26"/>
      <c r="H192" s="27"/>
      <c r="I192" s="2"/>
      <c r="J192" s="100"/>
      <c r="L192" s="100"/>
      <c r="M192" s="56"/>
      <c r="N192" s="107"/>
      <c r="R192" s="107">
        <f>R193</f>
        <v>4</v>
      </c>
    </row>
    <row r="193" spans="2:18" s="52" customFormat="1" ht="13.5" customHeight="1">
      <c r="B193" s="3" t="s">
        <v>105</v>
      </c>
      <c r="C193" s="25"/>
      <c r="D193" s="26" t="s">
        <v>99</v>
      </c>
      <c r="E193" s="26" t="s">
        <v>109</v>
      </c>
      <c r="F193" s="26" t="s">
        <v>110</v>
      </c>
      <c r="G193" s="26" t="s">
        <v>97</v>
      </c>
      <c r="H193" s="27"/>
      <c r="I193" s="2"/>
      <c r="J193" s="100"/>
      <c r="L193" s="100"/>
      <c r="M193" s="56"/>
      <c r="N193" s="107"/>
      <c r="Q193" s="52">
        <v>4</v>
      </c>
      <c r="R193" s="107">
        <f t="shared" si="103"/>
        <v>4</v>
      </c>
    </row>
    <row r="194" spans="2:18" s="52" customFormat="1" ht="32.25" customHeight="1">
      <c r="B194" s="34" t="s">
        <v>179</v>
      </c>
      <c r="C194" s="47" t="s">
        <v>19</v>
      </c>
      <c r="D194" s="26"/>
      <c r="E194" s="26"/>
      <c r="F194" s="26"/>
      <c r="G194" s="26"/>
      <c r="H194" s="29">
        <f>H195</f>
        <v>1910.2</v>
      </c>
      <c r="I194" s="2"/>
      <c r="J194" s="103">
        <f>J195</f>
        <v>1910.2</v>
      </c>
      <c r="L194" s="103">
        <f>L195</f>
        <v>1910.2</v>
      </c>
      <c r="M194" s="56"/>
      <c r="N194" s="103">
        <f>N195</f>
        <v>1910.2</v>
      </c>
      <c r="P194" s="103">
        <f>P195</f>
        <v>0</v>
      </c>
      <c r="R194" s="103">
        <f>R195</f>
        <v>1910.2</v>
      </c>
    </row>
    <row r="195" spans="2:18" s="52" customFormat="1">
      <c r="B195" s="4" t="s">
        <v>56</v>
      </c>
      <c r="C195" s="28"/>
      <c r="D195" s="26" t="s">
        <v>31</v>
      </c>
      <c r="E195" s="26" t="s">
        <v>420</v>
      </c>
      <c r="F195" s="26"/>
      <c r="G195" s="26"/>
      <c r="H195" s="27">
        <f>H196</f>
        <v>1910.2</v>
      </c>
      <c r="I195" s="2"/>
      <c r="J195" s="100">
        <f>J196</f>
        <v>1910.2</v>
      </c>
      <c r="L195" s="100">
        <f>L196</f>
        <v>1910.2</v>
      </c>
      <c r="M195" s="56"/>
      <c r="N195" s="100">
        <f>N196</f>
        <v>1910.2</v>
      </c>
      <c r="P195" s="100">
        <f>P196</f>
        <v>0</v>
      </c>
      <c r="R195" s="100">
        <f>R196</f>
        <v>1910.2</v>
      </c>
    </row>
    <row r="196" spans="2:18" s="52" customFormat="1" ht="46.5" customHeight="1">
      <c r="B196" s="3" t="s">
        <v>40</v>
      </c>
      <c r="C196" s="28"/>
      <c r="D196" s="26" t="s">
        <v>31</v>
      </c>
      <c r="E196" s="26" t="s">
        <v>420</v>
      </c>
      <c r="F196" s="26" t="s">
        <v>93</v>
      </c>
      <c r="G196" s="26" t="s">
        <v>35</v>
      </c>
      <c r="H196" s="27">
        <f>H197</f>
        <v>1910.2</v>
      </c>
      <c r="I196" s="2"/>
      <c r="J196" s="100">
        <f>J197</f>
        <v>1910.2</v>
      </c>
      <c r="L196" s="100">
        <f>L197</f>
        <v>1910.2</v>
      </c>
      <c r="M196" s="56"/>
      <c r="N196" s="100">
        <f>N197</f>
        <v>1910.2</v>
      </c>
      <c r="P196" s="100">
        <f>P197</f>
        <v>0</v>
      </c>
      <c r="R196" s="100">
        <f>R197</f>
        <v>1910.2</v>
      </c>
    </row>
    <row r="197" spans="2:18" s="52" customFormat="1" ht="14.25" customHeight="1">
      <c r="B197" s="3" t="s">
        <v>94</v>
      </c>
      <c r="C197" s="28"/>
      <c r="D197" s="26" t="s">
        <v>31</v>
      </c>
      <c r="E197" s="26" t="s">
        <v>420</v>
      </c>
      <c r="F197" s="26" t="s">
        <v>95</v>
      </c>
      <c r="G197" s="26" t="s">
        <v>35</v>
      </c>
      <c r="H197" s="27">
        <f>H198</f>
        <v>1910.2</v>
      </c>
      <c r="I197" s="2"/>
      <c r="J197" s="100">
        <f>J198</f>
        <v>1910.2</v>
      </c>
      <c r="L197" s="100">
        <f>L198</f>
        <v>1910.2</v>
      </c>
      <c r="M197" s="56"/>
      <c r="N197" s="100">
        <f>N198</f>
        <v>1910.2</v>
      </c>
      <c r="P197" s="100">
        <f>P198</f>
        <v>0</v>
      </c>
      <c r="R197" s="100">
        <f>R198</f>
        <v>1910.2</v>
      </c>
    </row>
    <row r="198" spans="2:18" s="52" customFormat="1" ht="14.25" customHeight="1">
      <c r="B198" s="3" t="s">
        <v>103</v>
      </c>
      <c r="C198" s="28"/>
      <c r="D198" s="26" t="s">
        <v>31</v>
      </c>
      <c r="E198" s="26" t="s">
        <v>420</v>
      </c>
      <c r="F198" s="26" t="s">
        <v>95</v>
      </c>
      <c r="G198" s="26" t="s">
        <v>97</v>
      </c>
      <c r="H198" s="27">
        <v>1910.2</v>
      </c>
      <c r="I198" s="2"/>
      <c r="J198" s="100">
        <v>1910.2</v>
      </c>
      <c r="L198" s="100">
        <f>J198+K198</f>
        <v>1910.2</v>
      </c>
      <c r="M198" s="56"/>
      <c r="N198" s="107">
        <f t="shared" ref="N198" si="104">L198+M198</f>
        <v>1910.2</v>
      </c>
      <c r="R198" s="107">
        <f t="shared" ref="R198" si="105">N198+Q198</f>
        <v>1910.2</v>
      </c>
    </row>
    <row r="199" spans="2:18" s="52" customFormat="1" ht="27.75" customHeight="1">
      <c r="B199" s="34" t="s">
        <v>367</v>
      </c>
      <c r="C199" s="22" t="s">
        <v>20</v>
      </c>
      <c r="D199" s="23"/>
      <c r="E199" s="23"/>
      <c r="F199" s="23"/>
      <c r="G199" s="23"/>
      <c r="H199" s="24">
        <f>H200</f>
        <v>3073</v>
      </c>
      <c r="I199" s="2"/>
      <c r="J199" s="104">
        <f>J200</f>
        <v>3073</v>
      </c>
      <c r="L199" s="104">
        <f>L200</f>
        <v>3073</v>
      </c>
      <c r="M199" s="56"/>
      <c r="N199" s="104">
        <f>N200</f>
        <v>3073</v>
      </c>
      <c r="P199" s="104">
        <f>P200</f>
        <v>0</v>
      </c>
      <c r="R199" s="104">
        <f>R200</f>
        <v>3073</v>
      </c>
    </row>
    <row r="200" spans="2:18" s="52" customFormat="1" ht="13.5" customHeight="1">
      <c r="B200" s="4" t="s">
        <v>180</v>
      </c>
      <c r="C200" s="25"/>
      <c r="D200" s="26" t="s">
        <v>119</v>
      </c>
      <c r="E200" s="26" t="s">
        <v>33</v>
      </c>
      <c r="F200" s="26"/>
      <c r="G200" s="26"/>
      <c r="H200" s="27">
        <f>H201</f>
        <v>3073</v>
      </c>
      <c r="I200" s="2"/>
      <c r="J200" s="100">
        <f>J201</f>
        <v>3073</v>
      </c>
      <c r="L200" s="100">
        <f>L201</f>
        <v>3073</v>
      </c>
      <c r="M200" s="56"/>
      <c r="N200" s="100">
        <f>N201</f>
        <v>3073</v>
      </c>
      <c r="P200" s="100">
        <f>P201</f>
        <v>0</v>
      </c>
      <c r="R200" s="100">
        <f>R201</f>
        <v>3073</v>
      </c>
    </row>
    <row r="201" spans="2:18" s="52" customFormat="1" ht="14.25" customHeight="1">
      <c r="B201" s="3" t="s">
        <v>181</v>
      </c>
      <c r="C201" s="25"/>
      <c r="D201" s="26" t="s">
        <v>119</v>
      </c>
      <c r="E201" s="26" t="s">
        <v>33</v>
      </c>
      <c r="F201" s="26" t="s">
        <v>182</v>
      </c>
      <c r="G201" s="26" t="s">
        <v>35</v>
      </c>
      <c r="H201" s="27">
        <f>H202</f>
        <v>3073</v>
      </c>
      <c r="I201" s="2"/>
      <c r="J201" s="100">
        <f>J202</f>
        <v>3073</v>
      </c>
      <c r="L201" s="100">
        <f>L202</f>
        <v>3073</v>
      </c>
      <c r="M201" s="56"/>
      <c r="N201" s="100">
        <f>N202</f>
        <v>3073</v>
      </c>
      <c r="P201" s="100">
        <f>P202</f>
        <v>0</v>
      </c>
      <c r="R201" s="100">
        <f>R202</f>
        <v>3073</v>
      </c>
    </row>
    <row r="202" spans="2:18" s="52" customFormat="1" ht="13.5" customHeight="1">
      <c r="B202" s="3" t="s">
        <v>94</v>
      </c>
      <c r="C202" s="25"/>
      <c r="D202" s="26" t="s">
        <v>119</v>
      </c>
      <c r="E202" s="26" t="s">
        <v>33</v>
      </c>
      <c r="F202" s="26" t="s">
        <v>183</v>
      </c>
      <c r="G202" s="26" t="s">
        <v>35</v>
      </c>
      <c r="H202" s="27">
        <f>H203</f>
        <v>3073</v>
      </c>
      <c r="I202" s="2"/>
      <c r="J202" s="100">
        <f>J203</f>
        <v>3073</v>
      </c>
      <c r="L202" s="100">
        <f>L203</f>
        <v>3073</v>
      </c>
      <c r="M202" s="56"/>
      <c r="N202" s="100">
        <f>N203</f>
        <v>3073</v>
      </c>
      <c r="P202" s="100">
        <f>P203</f>
        <v>0</v>
      </c>
      <c r="R202" s="100">
        <f>R203</f>
        <v>3073</v>
      </c>
    </row>
    <row r="203" spans="2:18" s="52" customFormat="1" ht="27.75" customHeight="1">
      <c r="B203" s="3" t="s">
        <v>184</v>
      </c>
      <c r="C203" s="25"/>
      <c r="D203" s="26" t="s">
        <v>119</v>
      </c>
      <c r="E203" s="26" t="s">
        <v>33</v>
      </c>
      <c r="F203" s="26" t="s">
        <v>183</v>
      </c>
      <c r="G203" s="26" t="s">
        <v>97</v>
      </c>
      <c r="H203" s="27">
        <v>3073</v>
      </c>
      <c r="I203" s="2"/>
      <c r="J203" s="100">
        <v>3073</v>
      </c>
      <c r="L203" s="100">
        <f>J203+K203</f>
        <v>3073</v>
      </c>
      <c r="M203" s="56"/>
      <c r="N203" s="107">
        <f t="shared" ref="N203" si="106">L203+M203</f>
        <v>3073</v>
      </c>
      <c r="R203" s="107">
        <f t="shared" ref="R203" si="107">N203+Q203</f>
        <v>3073</v>
      </c>
    </row>
    <row r="204" spans="2:18" s="52" customFormat="1" ht="14.25" customHeight="1">
      <c r="B204" s="34" t="s">
        <v>23</v>
      </c>
      <c r="C204" s="47" t="s">
        <v>22</v>
      </c>
      <c r="D204" s="26"/>
      <c r="E204" s="26"/>
      <c r="F204" s="26"/>
      <c r="G204" s="26"/>
      <c r="H204" s="29">
        <f>H205</f>
        <v>3055.9</v>
      </c>
      <c r="I204" s="2"/>
      <c r="J204" s="103">
        <f>J205</f>
        <v>3055.9</v>
      </c>
      <c r="L204" s="103">
        <f>L205</f>
        <v>3055.92</v>
      </c>
      <c r="M204" s="56"/>
      <c r="N204" s="103">
        <f>N205</f>
        <v>3055.92</v>
      </c>
      <c r="P204" s="103">
        <f>P205</f>
        <v>0</v>
      </c>
      <c r="R204" s="103">
        <f>R205</f>
        <v>3055.92</v>
      </c>
    </row>
    <row r="205" spans="2:18" s="52" customFormat="1" ht="14.25" customHeight="1">
      <c r="B205" s="4" t="s">
        <v>185</v>
      </c>
      <c r="C205" s="28"/>
      <c r="D205" s="26" t="s">
        <v>39</v>
      </c>
      <c r="E205" s="26" t="s">
        <v>33</v>
      </c>
      <c r="F205" s="26"/>
      <c r="G205" s="26"/>
      <c r="H205" s="27">
        <f>H206</f>
        <v>3055.9</v>
      </c>
      <c r="I205" s="2"/>
      <c r="J205" s="100">
        <f>J206</f>
        <v>3055.9</v>
      </c>
      <c r="L205" s="100">
        <f>L206</f>
        <v>3055.92</v>
      </c>
      <c r="M205" s="56"/>
      <c r="N205" s="100">
        <f>N206</f>
        <v>3055.92</v>
      </c>
      <c r="P205" s="100">
        <f>P206</f>
        <v>0</v>
      </c>
      <c r="R205" s="100">
        <f>R206</f>
        <v>3055.92</v>
      </c>
    </row>
    <row r="206" spans="2:18" s="52" customFormat="1" ht="14.25" customHeight="1">
      <c r="B206" s="3" t="s">
        <v>186</v>
      </c>
      <c r="C206" s="28"/>
      <c r="D206" s="26" t="s">
        <v>39</v>
      </c>
      <c r="E206" s="26" t="s">
        <v>33</v>
      </c>
      <c r="F206" s="26" t="s">
        <v>187</v>
      </c>
      <c r="G206" s="26" t="s">
        <v>35</v>
      </c>
      <c r="H206" s="27">
        <f>H207+H209+H211+H213</f>
        <v>3055.9</v>
      </c>
      <c r="I206" s="2"/>
      <c r="J206" s="100">
        <f>J207+J209+J211+J213</f>
        <v>3055.9</v>
      </c>
      <c r="L206" s="100">
        <f>L207+L209+L211+L213</f>
        <v>3055.92</v>
      </c>
      <c r="M206" s="56"/>
      <c r="N206" s="100">
        <f>N207+N209+N211+N213</f>
        <v>3055.92</v>
      </c>
      <c r="P206" s="100">
        <f>P207+P209+P211+P213</f>
        <v>0</v>
      </c>
      <c r="R206" s="100">
        <f>R207+R209+R211+R213</f>
        <v>3055.92</v>
      </c>
    </row>
    <row r="207" spans="2:18" s="52" customFormat="1" ht="59.25" customHeight="1">
      <c r="B207" s="3" t="s">
        <v>188</v>
      </c>
      <c r="C207" s="28"/>
      <c r="D207" s="26" t="s">
        <v>39</v>
      </c>
      <c r="E207" s="26" t="s">
        <v>33</v>
      </c>
      <c r="F207" s="26" t="s">
        <v>189</v>
      </c>
      <c r="G207" s="26" t="s">
        <v>35</v>
      </c>
      <c r="H207" s="27">
        <f>H208</f>
        <v>355.9</v>
      </c>
      <c r="I207" s="2"/>
      <c r="J207" s="100">
        <f>J208</f>
        <v>355.9</v>
      </c>
      <c r="L207" s="100">
        <f>L208</f>
        <v>355.91999999999996</v>
      </c>
      <c r="M207" s="56"/>
      <c r="N207" s="100">
        <f>N208</f>
        <v>355.91999999999996</v>
      </c>
      <c r="P207" s="100">
        <f>P208</f>
        <v>0</v>
      </c>
      <c r="R207" s="100">
        <f>R208</f>
        <v>355.91999999999996</v>
      </c>
    </row>
    <row r="208" spans="2:18" s="52" customFormat="1" ht="29.25" customHeight="1">
      <c r="B208" s="3" t="s">
        <v>190</v>
      </c>
      <c r="C208" s="28"/>
      <c r="D208" s="26" t="s">
        <v>39</v>
      </c>
      <c r="E208" s="26" t="s">
        <v>33</v>
      </c>
      <c r="F208" s="26" t="s">
        <v>189</v>
      </c>
      <c r="G208" s="26" t="s">
        <v>191</v>
      </c>
      <c r="H208" s="27">
        <v>355.9</v>
      </c>
      <c r="I208" s="2"/>
      <c r="J208" s="100">
        <v>355.9</v>
      </c>
      <c r="K208" s="52">
        <v>0.02</v>
      </c>
      <c r="L208" s="100">
        <f>J208+K208</f>
        <v>355.91999999999996</v>
      </c>
      <c r="M208" s="56"/>
      <c r="N208" s="107">
        <f t="shared" ref="N208:N214" si="108">L208+M208</f>
        <v>355.91999999999996</v>
      </c>
      <c r="R208" s="107">
        <f t="shared" ref="R208:R214" si="109">N208+Q208</f>
        <v>355.91999999999996</v>
      </c>
    </row>
    <row r="209" spans="2:18" s="52" customFormat="1" ht="14.25" customHeight="1">
      <c r="B209" s="4" t="s">
        <v>192</v>
      </c>
      <c r="C209" s="28"/>
      <c r="D209" s="26" t="s">
        <v>39</v>
      </c>
      <c r="E209" s="26" t="s">
        <v>33</v>
      </c>
      <c r="F209" s="26" t="s">
        <v>193</v>
      </c>
      <c r="G209" s="26" t="s">
        <v>35</v>
      </c>
      <c r="H209" s="27">
        <f>H210</f>
        <v>2027</v>
      </c>
      <c r="I209" s="2"/>
      <c r="J209" s="100">
        <f>J210</f>
        <v>2027</v>
      </c>
      <c r="L209" s="100">
        <f>L210</f>
        <v>2027</v>
      </c>
      <c r="M209" s="56"/>
      <c r="N209" s="100">
        <f>N210</f>
        <v>2027</v>
      </c>
      <c r="P209" s="100">
        <f>P210</f>
        <v>0</v>
      </c>
      <c r="R209" s="100">
        <f>R210</f>
        <v>2027</v>
      </c>
    </row>
    <row r="210" spans="2:18" s="52" customFormat="1" ht="29.25" customHeight="1">
      <c r="B210" s="3" t="s">
        <v>190</v>
      </c>
      <c r="C210" s="28"/>
      <c r="D210" s="26" t="s">
        <v>39</v>
      </c>
      <c r="E210" s="26" t="s">
        <v>33</v>
      </c>
      <c r="F210" s="26" t="s">
        <v>193</v>
      </c>
      <c r="G210" s="26" t="s">
        <v>191</v>
      </c>
      <c r="H210" s="27">
        <v>2027</v>
      </c>
      <c r="I210" s="2"/>
      <c r="J210" s="100">
        <v>2027</v>
      </c>
      <c r="L210" s="100">
        <f>J210+K210</f>
        <v>2027</v>
      </c>
      <c r="M210" s="56"/>
      <c r="N210" s="107">
        <f t="shared" si="108"/>
        <v>2027</v>
      </c>
      <c r="R210" s="107">
        <f t="shared" si="109"/>
        <v>2027</v>
      </c>
    </row>
    <row r="211" spans="2:18" s="52" customFormat="1" ht="28.5" customHeight="1">
      <c r="B211" s="3" t="s">
        <v>194</v>
      </c>
      <c r="C211" s="28"/>
      <c r="D211" s="26" t="s">
        <v>39</v>
      </c>
      <c r="E211" s="26" t="s">
        <v>33</v>
      </c>
      <c r="F211" s="26" t="s">
        <v>195</v>
      </c>
      <c r="G211" s="26" t="s">
        <v>35</v>
      </c>
      <c r="H211" s="27">
        <f>H212</f>
        <v>420.4</v>
      </c>
      <c r="I211" s="2"/>
      <c r="J211" s="100">
        <f>J212</f>
        <v>420.4</v>
      </c>
      <c r="L211" s="100">
        <f>L212</f>
        <v>420.4</v>
      </c>
      <c r="M211" s="56"/>
      <c r="N211" s="100">
        <f>N212</f>
        <v>420.4</v>
      </c>
      <c r="P211" s="100">
        <f>P212</f>
        <v>0</v>
      </c>
      <c r="R211" s="100">
        <f>R212</f>
        <v>420.4</v>
      </c>
    </row>
    <row r="212" spans="2:18" s="52" customFormat="1" ht="28.5" customHeight="1">
      <c r="B212" s="3" t="s">
        <v>190</v>
      </c>
      <c r="C212" s="28"/>
      <c r="D212" s="26" t="s">
        <v>39</v>
      </c>
      <c r="E212" s="26" t="s">
        <v>33</v>
      </c>
      <c r="F212" s="26" t="s">
        <v>195</v>
      </c>
      <c r="G212" s="26" t="s">
        <v>191</v>
      </c>
      <c r="H212" s="27">
        <v>420.4</v>
      </c>
      <c r="I212" s="2"/>
      <c r="J212" s="100">
        <v>420.4</v>
      </c>
      <c r="L212" s="100">
        <f>J212+K212</f>
        <v>420.4</v>
      </c>
      <c r="M212" s="56"/>
      <c r="N212" s="107">
        <f t="shared" si="108"/>
        <v>420.4</v>
      </c>
      <c r="R212" s="107">
        <f t="shared" si="109"/>
        <v>420.4</v>
      </c>
    </row>
    <row r="213" spans="2:18" s="52" customFormat="1" ht="29.25" customHeight="1">
      <c r="B213" s="3" t="s">
        <v>196</v>
      </c>
      <c r="C213" s="28"/>
      <c r="D213" s="26" t="s">
        <v>39</v>
      </c>
      <c r="E213" s="26" t="s">
        <v>33</v>
      </c>
      <c r="F213" s="26" t="s">
        <v>197</v>
      </c>
      <c r="G213" s="26" t="s">
        <v>35</v>
      </c>
      <c r="H213" s="27">
        <f>H214</f>
        <v>252.6</v>
      </c>
      <c r="I213" s="2"/>
      <c r="J213" s="100">
        <f>J214</f>
        <v>252.6</v>
      </c>
      <c r="L213" s="100">
        <f>L214</f>
        <v>252.6</v>
      </c>
      <c r="M213" s="56"/>
      <c r="N213" s="100">
        <f>N214</f>
        <v>252.6</v>
      </c>
      <c r="P213" s="100">
        <f>P214</f>
        <v>0</v>
      </c>
      <c r="R213" s="100">
        <f>R214</f>
        <v>252.6</v>
      </c>
    </row>
    <row r="214" spans="2:18" s="52" customFormat="1" ht="15" customHeight="1">
      <c r="B214" s="3" t="s">
        <v>121</v>
      </c>
      <c r="C214" s="28"/>
      <c r="D214" s="26" t="s">
        <v>39</v>
      </c>
      <c r="E214" s="26" t="s">
        <v>33</v>
      </c>
      <c r="F214" s="26" t="s">
        <v>197</v>
      </c>
      <c r="G214" s="26" t="s">
        <v>124</v>
      </c>
      <c r="H214" s="27">
        <v>252.6</v>
      </c>
      <c r="I214" s="2"/>
      <c r="J214" s="100">
        <v>252.6</v>
      </c>
      <c r="L214" s="100">
        <f>J214+K214</f>
        <v>252.6</v>
      </c>
      <c r="M214" s="56"/>
      <c r="N214" s="107">
        <f t="shared" si="108"/>
        <v>252.6</v>
      </c>
      <c r="R214" s="107">
        <f t="shared" si="109"/>
        <v>252.6</v>
      </c>
    </row>
    <row r="215" spans="2:18" s="52" customFormat="1" ht="27.75" customHeight="1">
      <c r="B215" s="257" t="s">
        <v>407</v>
      </c>
      <c r="C215" s="22" t="s">
        <v>303</v>
      </c>
      <c r="D215" s="23"/>
      <c r="E215" s="23"/>
      <c r="F215" s="23"/>
      <c r="G215" s="23"/>
      <c r="H215" s="24">
        <f>H220</f>
        <v>578.5</v>
      </c>
      <c r="I215" s="2"/>
      <c r="J215" s="104">
        <f>J220</f>
        <v>578.5</v>
      </c>
      <c r="L215" s="104">
        <f>L220</f>
        <v>578.5</v>
      </c>
      <c r="M215" s="56"/>
      <c r="N215" s="104">
        <f>N220</f>
        <v>456.5</v>
      </c>
      <c r="P215" s="104">
        <f>P220</f>
        <v>0</v>
      </c>
      <c r="R215" s="104">
        <f>R220+R218+R216</f>
        <v>1387.9</v>
      </c>
    </row>
    <row r="216" spans="2:18" s="52" customFormat="1" ht="14.25" customHeight="1">
      <c r="B216" s="3" t="s">
        <v>353</v>
      </c>
      <c r="C216" s="22"/>
      <c r="D216" s="23" t="s">
        <v>45</v>
      </c>
      <c r="E216" s="23" t="s">
        <v>51</v>
      </c>
      <c r="F216" s="23"/>
      <c r="G216" s="23"/>
      <c r="H216" s="24"/>
      <c r="I216" s="2"/>
      <c r="J216" s="104"/>
      <c r="L216" s="104"/>
      <c r="M216" s="56"/>
      <c r="N216" s="104"/>
      <c r="P216" s="104"/>
      <c r="R216" s="109">
        <f>R217</f>
        <v>177</v>
      </c>
    </row>
    <row r="217" spans="2:18" s="52" customFormat="1" ht="31.5" customHeight="1">
      <c r="B217" s="3" t="s">
        <v>626</v>
      </c>
      <c r="C217" s="22"/>
      <c r="D217" s="23" t="s">
        <v>45</v>
      </c>
      <c r="E217" s="23" t="s">
        <v>51</v>
      </c>
      <c r="F217" s="23" t="s">
        <v>70</v>
      </c>
      <c r="G217" s="23" t="s">
        <v>97</v>
      </c>
      <c r="H217" s="24"/>
      <c r="I217" s="2"/>
      <c r="J217" s="104"/>
      <c r="L217" s="104"/>
      <c r="M217" s="56"/>
      <c r="N217" s="104"/>
      <c r="P217" s="104"/>
      <c r="Q217" s="52">
        <v>177</v>
      </c>
      <c r="R217" s="107">
        <f t="shared" ref="R217:R221" si="110">N217+Q217</f>
        <v>177</v>
      </c>
    </row>
    <row r="218" spans="2:18" s="52" customFormat="1" ht="12.75" customHeight="1">
      <c r="B218" s="3" t="s">
        <v>198</v>
      </c>
      <c r="C218" s="22"/>
      <c r="D218" s="23" t="s">
        <v>109</v>
      </c>
      <c r="E218" s="23" t="s">
        <v>45</v>
      </c>
      <c r="F218" s="23"/>
      <c r="G218" s="23"/>
      <c r="H218" s="24"/>
      <c r="I218" s="2"/>
      <c r="J218" s="104"/>
      <c r="L218" s="104"/>
      <c r="M218" s="56"/>
      <c r="N218" s="104"/>
      <c r="P218" s="104"/>
      <c r="R218" s="109">
        <f>R219</f>
        <v>394.5</v>
      </c>
    </row>
    <row r="219" spans="2:18" s="52" customFormat="1" ht="44.25" customHeight="1">
      <c r="B219" s="3" t="s">
        <v>200</v>
      </c>
      <c r="C219" s="22"/>
      <c r="D219" s="23" t="s">
        <v>109</v>
      </c>
      <c r="E219" s="23" t="s">
        <v>45</v>
      </c>
      <c r="F219" s="23" t="s">
        <v>201</v>
      </c>
      <c r="G219" s="23" t="s">
        <v>97</v>
      </c>
      <c r="H219" s="24"/>
      <c r="I219" s="2"/>
      <c r="J219" s="104"/>
      <c r="L219" s="104"/>
      <c r="M219" s="56"/>
      <c r="N219" s="104"/>
      <c r="P219" s="104"/>
      <c r="Q219" s="52">
        <v>394.5</v>
      </c>
      <c r="R219" s="107">
        <f t="shared" si="110"/>
        <v>394.5</v>
      </c>
    </row>
    <row r="220" spans="2:18" s="52" customFormat="1" ht="14.25" customHeight="1">
      <c r="B220" s="3" t="s">
        <v>434</v>
      </c>
      <c r="C220" s="25"/>
      <c r="D220" s="26" t="s">
        <v>109</v>
      </c>
      <c r="E220" s="26" t="s">
        <v>109</v>
      </c>
      <c r="F220" s="26"/>
      <c r="G220" s="26"/>
      <c r="H220" s="27">
        <f>H222</f>
        <v>578.5</v>
      </c>
      <c r="I220" s="2"/>
      <c r="J220" s="100">
        <f>J222</f>
        <v>578.5</v>
      </c>
      <c r="L220" s="100">
        <f>L222</f>
        <v>578.5</v>
      </c>
      <c r="M220" s="56"/>
      <c r="N220" s="100">
        <f>N222</f>
        <v>456.5</v>
      </c>
      <c r="P220" s="100">
        <f>P222</f>
        <v>0</v>
      </c>
      <c r="R220" s="100">
        <f>R222+R221</f>
        <v>816.4</v>
      </c>
    </row>
    <row r="221" spans="2:18" s="52" customFormat="1" ht="29.25" customHeight="1">
      <c r="B221" s="3" t="s">
        <v>624</v>
      </c>
      <c r="C221" s="25"/>
      <c r="D221" s="26" t="s">
        <v>109</v>
      </c>
      <c r="E221" s="26" t="s">
        <v>109</v>
      </c>
      <c r="F221" s="26" t="s">
        <v>623</v>
      </c>
      <c r="G221" s="26" t="s">
        <v>97</v>
      </c>
      <c r="H221" s="27"/>
      <c r="I221" s="2"/>
      <c r="J221" s="100"/>
      <c r="L221" s="100"/>
      <c r="M221" s="56"/>
      <c r="N221" s="100"/>
      <c r="P221" s="100"/>
      <c r="Q221" s="52">
        <v>359.9</v>
      </c>
      <c r="R221" s="107">
        <f t="shared" si="110"/>
        <v>359.9</v>
      </c>
    </row>
    <row r="222" spans="2:18" s="52" customFormat="1" ht="14.25" customHeight="1">
      <c r="B222" s="3" t="s">
        <v>69</v>
      </c>
      <c r="C222" s="25"/>
      <c r="D222" s="26" t="s">
        <v>109</v>
      </c>
      <c r="E222" s="26" t="s">
        <v>109</v>
      </c>
      <c r="F222" s="26" t="s">
        <v>70</v>
      </c>
      <c r="G222" s="26" t="s">
        <v>35</v>
      </c>
      <c r="H222" s="27">
        <f>H223</f>
        <v>578.5</v>
      </c>
      <c r="I222" s="2"/>
      <c r="J222" s="100">
        <f>J223</f>
        <v>578.5</v>
      </c>
      <c r="L222" s="100">
        <f>L223</f>
        <v>578.5</v>
      </c>
      <c r="M222" s="56"/>
      <c r="N222" s="100">
        <f>N223</f>
        <v>456.5</v>
      </c>
      <c r="P222" s="100">
        <f>P223</f>
        <v>0</v>
      </c>
      <c r="R222" s="100">
        <f>R223</f>
        <v>456.5</v>
      </c>
    </row>
    <row r="223" spans="2:18" s="52" customFormat="1" ht="13.5" customHeight="1">
      <c r="B223" s="3" t="s">
        <v>36</v>
      </c>
      <c r="C223" s="25"/>
      <c r="D223" s="26" t="s">
        <v>109</v>
      </c>
      <c r="E223" s="26" t="s">
        <v>109</v>
      </c>
      <c r="F223" s="26" t="s">
        <v>70</v>
      </c>
      <c r="G223" s="26" t="s">
        <v>55</v>
      </c>
      <c r="H223" s="27">
        <f>H224+H225+H226</f>
        <v>578.5</v>
      </c>
      <c r="I223" s="2"/>
      <c r="J223" s="100">
        <f>J224+J225+J226</f>
        <v>578.5</v>
      </c>
      <c r="L223" s="100">
        <f>L224+L225+L226</f>
        <v>578.5</v>
      </c>
      <c r="M223" s="56"/>
      <c r="N223" s="100">
        <f>N224+N225+N226</f>
        <v>456.5</v>
      </c>
      <c r="P223" s="100">
        <f>P224+P225+P226</f>
        <v>0</v>
      </c>
      <c r="R223" s="100">
        <f>R224+R225+R226</f>
        <v>456.5</v>
      </c>
    </row>
    <row r="224" spans="2:18" s="52" customFormat="1" ht="28.5" customHeight="1">
      <c r="B224" s="3" t="s">
        <v>430</v>
      </c>
      <c r="C224" s="25"/>
      <c r="D224" s="26" t="s">
        <v>109</v>
      </c>
      <c r="E224" s="26" t="s">
        <v>109</v>
      </c>
      <c r="F224" s="26" t="s">
        <v>364</v>
      </c>
      <c r="G224" s="26" t="s">
        <v>55</v>
      </c>
      <c r="H224" s="27">
        <v>305</v>
      </c>
      <c r="I224" s="2"/>
      <c r="J224" s="100">
        <v>305</v>
      </c>
      <c r="L224" s="100">
        <f t="shared" ref="L224:L226" si="111">J224+K224</f>
        <v>305</v>
      </c>
      <c r="M224" s="56">
        <v>-100</v>
      </c>
      <c r="N224" s="107">
        <f t="shared" ref="N224:N226" si="112">L224+M224</f>
        <v>205</v>
      </c>
      <c r="R224" s="107">
        <f t="shared" ref="R224:R226" si="113">N224+Q224</f>
        <v>205</v>
      </c>
    </row>
    <row r="225" spans="1:18" s="52" customFormat="1" ht="14.25" customHeight="1">
      <c r="B225" s="3" t="s">
        <v>431</v>
      </c>
      <c r="C225" s="25"/>
      <c r="D225" s="26" t="s">
        <v>109</v>
      </c>
      <c r="E225" s="26" t="s">
        <v>109</v>
      </c>
      <c r="F225" s="26" t="s">
        <v>365</v>
      </c>
      <c r="G225" s="26" t="s">
        <v>55</v>
      </c>
      <c r="H225" s="27">
        <v>192.5</v>
      </c>
      <c r="I225" s="2"/>
      <c r="J225" s="100">
        <v>192.5</v>
      </c>
      <c r="L225" s="100">
        <f t="shared" si="111"/>
        <v>192.5</v>
      </c>
      <c r="M225" s="56">
        <v>-1</v>
      </c>
      <c r="N225" s="107">
        <f t="shared" si="112"/>
        <v>191.5</v>
      </c>
      <c r="R225" s="107">
        <f t="shared" si="113"/>
        <v>191.5</v>
      </c>
    </row>
    <row r="226" spans="1:18" s="52" customFormat="1" ht="44.25" customHeight="1">
      <c r="B226" s="3" t="s">
        <v>432</v>
      </c>
      <c r="C226" s="25"/>
      <c r="D226" s="26" t="s">
        <v>109</v>
      </c>
      <c r="E226" s="26" t="s">
        <v>109</v>
      </c>
      <c r="F226" s="26" t="s">
        <v>368</v>
      </c>
      <c r="G226" s="26" t="s">
        <v>55</v>
      </c>
      <c r="H226" s="27">
        <v>81</v>
      </c>
      <c r="I226" s="2"/>
      <c r="J226" s="100">
        <v>81</v>
      </c>
      <c r="L226" s="100">
        <f t="shared" si="111"/>
        <v>81</v>
      </c>
      <c r="M226" s="56">
        <v>-21</v>
      </c>
      <c r="N226" s="107">
        <f t="shared" si="112"/>
        <v>60</v>
      </c>
      <c r="R226" s="107">
        <f t="shared" si="113"/>
        <v>60</v>
      </c>
    </row>
    <row r="227" spans="1:18" s="52" customFormat="1" ht="14.25" customHeight="1">
      <c r="B227" s="34" t="s">
        <v>202</v>
      </c>
      <c r="C227" s="48">
        <v>132</v>
      </c>
      <c r="D227" s="23"/>
      <c r="E227" s="23"/>
      <c r="F227" s="23"/>
      <c r="G227" s="23"/>
      <c r="H227" s="24">
        <f>H228</f>
        <v>0</v>
      </c>
      <c r="I227" s="2"/>
      <c r="J227" s="104">
        <f>J228</f>
        <v>1100</v>
      </c>
      <c r="L227" s="104">
        <f>L228</f>
        <v>1100</v>
      </c>
      <c r="M227" s="56"/>
      <c r="N227" s="104">
        <f>N228</f>
        <v>1100</v>
      </c>
      <c r="P227" s="104">
        <f>P228</f>
        <v>0</v>
      </c>
      <c r="R227" s="104">
        <f>R228</f>
        <v>1100</v>
      </c>
    </row>
    <row r="228" spans="1:18" s="52" customFormat="1" ht="15" customHeight="1">
      <c r="B228" s="3" t="s">
        <v>92</v>
      </c>
      <c r="C228" s="25"/>
      <c r="D228" s="26" t="s">
        <v>80</v>
      </c>
      <c r="E228" s="26" t="s">
        <v>80</v>
      </c>
      <c r="F228" s="26"/>
      <c r="G228" s="26"/>
      <c r="H228" s="27">
        <f>H229</f>
        <v>0</v>
      </c>
      <c r="I228" s="2"/>
      <c r="J228" s="100">
        <f>J229</f>
        <v>1100</v>
      </c>
      <c r="L228" s="100">
        <f>L229</f>
        <v>1100</v>
      </c>
      <c r="M228" s="56"/>
      <c r="N228" s="100">
        <f>N229</f>
        <v>1100</v>
      </c>
      <c r="P228" s="100">
        <f>P229</f>
        <v>0</v>
      </c>
      <c r="R228" s="100">
        <f>R229</f>
        <v>1100</v>
      </c>
    </row>
    <row r="229" spans="1:18" s="52" customFormat="1" ht="43.5" customHeight="1">
      <c r="B229" s="3" t="s">
        <v>40</v>
      </c>
      <c r="C229" s="25"/>
      <c r="D229" s="26" t="s">
        <v>80</v>
      </c>
      <c r="E229" s="26" t="s">
        <v>80</v>
      </c>
      <c r="F229" s="26" t="s">
        <v>93</v>
      </c>
      <c r="G229" s="26" t="s">
        <v>35</v>
      </c>
      <c r="H229" s="27">
        <f>H230</f>
        <v>0</v>
      </c>
      <c r="I229" s="2"/>
      <c r="J229" s="100">
        <f>J230</f>
        <v>1100</v>
      </c>
      <c r="L229" s="100">
        <f>L230</f>
        <v>1100</v>
      </c>
      <c r="M229" s="56"/>
      <c r="N229" s="100">
        <f>N230</f>
        <v>1100</v>
      </c>
      <c r="P229" s="100">
        <f>P230</f>
        <v>0</v>
      </c>
      <c r="R229" s="100">
        <f>R230</f>
        <v>1100</v>
      </c>
    </row>
    <row r="230" spans="1:18" s="52" customFormat="1" ht="14.25" customHeight="1">
      <c r="B230" s="3" t="s">
        <v>94</v>
      </c>
      <c r="C230" s="25"/>
      <c r="D230" s="26" t="s">
        <v>80</v>
      </c>
      <c r="E230" s="26" t="s">
        <v>80</v>
      </c>
      <c r="F230" s="26" t="s">
        <v>95</v>
      </c>
      <c r="G230" s="26" t="s">
        <v>35</v>
      </c>
      <c r="H230" s="27">
        <f>H231</f>
        <v>0</v>
      </c>
      <c r="I230" s="2"/>
      <c r="J230" s="100">
        <f>J231</f>
        <v>1100</v>
      </c>
      <c r="L230" s="100">
        <f>L231</f>
        <v>1100</v>
      </c>
      <c r="M230" s="56"/>
      <c r="N230" s="100">
        <f>N231</f>
        <v>1100</v>
      </c>
      <c r="P230" s="100">
        <f>P231</f>
        <v>0</v>
      </c>
      <c r="R230" s="100">
        <f>R231</f>
        <v>1100</v>
      </c>
    </row>
    <row r="231" spans="1:18" s="52" customFormat="1" ht="14.25" customHeight="1">
      <c r="B231" s="3" t="s">
        <v>212</v>
      </c>
      <c r="C231" s="25"/>
      <c r="D231" s="26" t="s">
        <v>80</v>
      </c>
      <c r="E231" s="26" t="s">
        <v>80</v>
      </c>
      <c r="F231" s="26" t="s">
        <v>95</v>
      </c>
      <c r="G231" s="26" t="s">
        <v>97</v>
      </c>
      <c r="H231" s="27"/>
      <c r="I231" s="2">
        <v>1100</v>
      </c>
      <c r="J231" s="100">
        <f>H231+I231</f>
        <v>1100</v>
      </c>
      <c r="L231" s="100">
        <f t="shared" ref="L231" si="114">J231+K231</f>
        <v>1100</v>
      </c>
      <c r="M231" s="56"/>
      <c r="N231" s="107">
        <f t="shared" ref="N231" si="115">L231+M231</f>
        <v>1100</v>
      </c>
      <c r="R231" s="107">
        <f t="shared" ref="R231" si="116">N231+Q231</f>
        <v>1100</v>
      </c>
    </row>
    <row r="232" spans="1:18" s="52" customFormat="1" ht="28.5" customHeight="1">
      <c r="B232" s="34" t="s">
        <v>384</v>
      </c>
      <c r="C232" s="22" t="s">
        <v>213</v>
      </c>
      <c r="D232" s="23"/>
      <c r="E232" s="23"/>
      <c r="F232" s="23"/>
      <c r="G232" s="23"/>
      <c r="H232" s="24">
        <f>H233+H239+H241+H260</f>
        <v>9419.5</v>
      </c>
      <c r="I232" s="2"/>
      <c r="J232" s="104">
        <f>J233+J239+J241+J260</f>
        <v>9589.5</v>
      </c>
      <c r="L232" s="104">
        <f>L233+L239+L241+L260</f>
        <v>9419.5</v>
      </c>
      <c r="M232" s="56"/>
      <c r="N232" s="104">
        <f>N233+N239+N241+N260</f>
        <v>9777.2000000000007</v>
      </c>
      <c r="P232" s="104">
        <f>P233+P239+P241+P260</f>
        <v>2525.4</v>
      </c>
      <c r="R232" s="104">
        <f>R233+R239+R241+R260</f>
        <v>9706.2000000000007</v>
      </c>
    </row>
    <row r="233" spans="1:18" s="52" customFormat="1" ht="20.25" hidden="1" customHeight="1">
      <c r="B233" s="3" t="s">
        <v>104</v>
      </c>
      <c r="C233" s="25"/>
      <c r="D233" s="26" t="s">
        <v>99</v>
      </c>
      <c r="E233" s="26" t="s">
        <v>99</v>
      </c>
      <c r="F233" s="26"/>
      <c r="G233" s="26"/>
      <c r="H233" s="27">
        <f>H234</f>
        <v>0</v>
      </c>
      <c r="I233" s="2"/>
      <c r="J233" s="100">
        <f>J234</f>
        <v>0</v>
      </c>
      <c r="L233" s="100">
        <f>L234</f>
        <v>0</v>
      </c>
      <c r="M233" s="56"/>
      <c r="N233" s="100">
        <f>N234</f>
        <v>0</v>
      </c>
      <c r="P233" s="100">
        <f>P234</f>
        <v>0</v>
      </c>
      <c r="R233" s="100">
        <f>R234</f>
        <v>0</v>
      </c>
    </row>
    <row r="234" spans="1:18" s="52" customFormat="1" ht="28.5" hidden="1" customHeight="1">
      <c r="B234" s="3" t="s">
        <v>164</v>
      </c>
      <c r="C234" s="25"/>
      <c r="D234" s="26" t="s">
        <v>99</v>
      </c>
      <c r="E234" s="26" t="s">
        <v>99</v>
      </c>
      <c r="F234" s="26" t="s">
        <v>165</v>
      </c>
      <c r="G234" s="26" t="s">
        <v>35</v>
      </c>
      <c r="H234" s="27">
        <f>H235</f>
        <v>0</v>
      </c>
      <c r="I234" s="2"/>
      <c r="J234" s="100">
        <f>J235</f>
        <v>0</v>
      </c>
      <c r="L234" s="100">
        <f>L235</f>
        <v>0</v>
      </c>
      <c r="M234" s="56"/>
      <c r="N234" s="100">
        <f>N235</f>
        <v>0</v>
      </c>
      <c r="P234" s="100">
        <f>P235</f>
        <v>0</v>
      </c>
      <c r="R234" s="100">
        <f>R235</f>
        <v>0</v>
      </c>
    </row>
    <row r="235" spans="1:18" s="52" customFormat="1" ht="12.75" hidden="1" customHeight="1">
      <c r="B235" s="4" t="s">
        <v>166</v>
      </c>
      <c r="C235" s="25"/>
      <c r="D235" s="26" t="s">
        <v>99</v>
      </c>
      <c r="E235" s="26" t="s">
        <v>99</v>
      </c>
      <c r="F235" s="26" t="s">
        <v>167</v>
      </c>
      <c r="G235" s="26" t="s">
        <v>35</v>
      </c>
      <c r="H235" s="27">
        <f>H237+H238</f>
        <v>0</v>
      </c>
      <c r="I235" s="2"/>
      <c r="J235" s="100">
        <f>J237+J238</f>
        <v>0</v>
      </c>
      <c r="L235" s="100">
        <f>L237+L238</f>
        <v>0</v>
      </c>
      <c r="M235" s="56"/>
      <c r="N235" s="100">
        <f>N237+N238</f>
        <v>0</v>
      </c>
      <c r="P235" s="100">
        <f>P237+P238</f>
        <v>0</v>
      </c>
      <c r="R235" s="100">
        <f>R237+R238</f>
        <v>0</v>
      </c>
    </row>
    <row r="236" spans="1:18" s="52" customFormat="1" ht="12.75" hidden="1" customHeight="1">
      <c r="B236" s="3" t="s">
        <v>214</v>
      </c>
      <c r="C236" s="25"/>
      <c r="D236" s="26" t="s">
        <v>99</v>
      </c>
      <c r="E236" s="26" t="s">
        <v>99</v>
      </c>
      <c r="F236" s="26" t="s">
        <v>167</v>
      </c>
      <c r="G236" s="26" t="s">
        <v>35</v>
      </c>
      <c r="H236" s="27">
        <v>0</v>
      </c>
      <c r="I236" s="2"/>
      <c r="J236" s="100">
        <v>0</v>
      </c>
      <c r="L236" s="100">
        <v>0</v>
      </c>
      <c r="M236" s="56"/>
      <c r="N236" s="100">
        <v>0</v>
      </c>
      <c r="P236" s="100">
        <v>0</v>
      </c>
      <c r="R236" s="100">
        <v>0</v>
      </c>
    </row>
    <row r="237" spans="1:18" s="52" customFormat="1" ht="12.75" hidden="1" customHeight="1">
      <c r="A237" s="6"/>
      <c r="B237" s="3" t="s">
        <v>215</v>
      </c>
      <c r="C237" s="25"/>
      <c r="D237" s="26" t="s">
        <v>99</v>
      </c>
      <c r="E237" s="26" t="s">
        <v>99</v>
      </c>
      <c r="F237" s="26" t="s">
        <v>216</v>
      </c>
      <c r="G237" s="26" t="s">
        <v>37</v>
      </c>
      <c r="H237" s="27"/>
      <c r="I237" s="2"/>
      <c r="J237" s="100"/>
      <c r="L237" s="100"/>
      <c r="M237" s="56"/>
      <c r="N237" s="100"/>
      <c r="P237" s="100"/>
      <c r="R237" s="100"/>
    </row>
    <row r="238" spans="1:18" s="52" customFormat="1" ht="12.75" hidden="1" customHeight="1">
      <c r="A238" s="6"/>
      <c r="B238" s="3" t="s">
        <v>217</v>
      </c>
      <c r="C238" s="25"/>
      <c r="D238" s="26" t="s">
        <v>99</v>
      </c>
      <c r="E238" s="26" t="s">
        <v>99</v>
      </c>
      <c r="F238" s="26" t="s">
        <v>218</v>
      </c>
      <c r="G238" s="26" t="s">
        <v>37</v>
      </c>
      <c r="H238" s="27"/>
      <c r="I238" s="2"/>
      <c r="J238" s="100"/>
      <c r="L238" s="100"/>
      <c r="M238" s="56"/>
      <c r="N238" s="100"/>
      <c r="P238" s="100"/>
      <c r="R238" s="100"/>
    </row>
    <row r="239" spans="1:18" s="52" customFormat="1" ht="12.75" hidden="1" customHeight="1">
      <c r="A239" s="6"/>
      <c r="B239" s="3" t="s">
        <v>139</v>
      </c>
      <c r="C239" s="25"/>
      <c r="D239" s="26" t="s">
        <v>109</v>
      </c>
      <c r="E239" s="26" t="s">
        <v>119</v>
      </c>
      <c r="F239" s="26"/>
      <c r="G239" s="26"/>
      <c r="H239" s="27">
        <f>H240</f>
        <v>0</v>
      </c>
      <c r="I239" s="2"/>
      <c r="J239" s="100">
        <f>J240</f>
        <v>0</v>
      </c>
      <c r="L239" s="100">
        <f>L240</f>
        <v>0</v>
      </c>
      <c r="M239" s="56"/>
      <c r="N239" s="100">
        <f>N240</f>
        <v>0</v>
      </c>
      <c r="P239" s="100">
        <f>P240</f>
        <v>0</v>
      </c>
      <c r="R239" s="100">
        <f>R240</f>
        <v>0</v>
      </c>
    </row>
    <row r="240" spans="1:18" s="52" customFormat="1" ht="12.75" hidden="1" customHeight="1">
      <c r="A240" s="6"/>
      <c r="B240" s="3" t="s">
        <v>69</v>
      </c>
      <c r="C240" s="25"/>
      <c r="D240" s="26" t="s">
        <v>109</v>
      </c>
      <c r="E240" s="26" t="s">
        <v>119</v>
      </c>
      <c r="F240" s="26" t="s">
        <v>70</v>
      </c>
      <c r="G240" s="26" t="s">
        <v>35</v>
      </c>
      <c r="H240" s="27"/>
      <c r="I240" s="2"/>
      <c r="J240" s="100"/>
      <c r="L240" s="100"/>
      <c r="M240" s="56"/>
      <c r="N240" s="100"/>
      <c r="P240" s="100"/>
      <c r="R240" s="100"/>
    </row>
    <row r="241" spans="1:18" s="52" customFormat="1" ht="14.25" customHeight="1">
      <c r="A241" s="6"/>
      <c r="B241" s="4" t="s">
        <v>120</v>
      </c>
      <c r="C241" s="25"/>
      <c r="D241" s="26" t="s">
        <v>119</v>
      </c>
      <c r="E241" s="26" t="s">
        <v>39</v>
      </c>
      <c r="F241" s="26"/>
      <c r="G241" s="26"/>
      <c r="H241" s="27">
        <f>H242+H247+H251+H254</f>
        <v>5407.5</v>
      </c>
      <c r="I241" s="2"/>
      <c r="J241" s="100">
        <f>J242+J247+J251+J254</f>
        <v>5577.5</v>
      </c>
      <c r="L241" s="100">
        <f>L242+L247+L251+L254</f>
        <v>5407.5</v>
      </c>
      <c r="M241" s="56"/>
      <c r="N241" s="100">
        <f>N242+N247+N251+N254</f>
        <v>5765.2</v>
      </c>
      <c r="P241" s="100">
        <f>P242+P247+P251+P254</f>
        <v>2525.4</v>
      </c>
      <c r="R241" s="100">
        <f>R242+R247+R251+R254</f>
        <v>5765.2</v>
      </c>
    </row>
    <row r="242" spans="1:18" s="52" customFormat="1" ht="14.25" customHeight="1">
      <c r="A242" s="6"/>
      <c r="B242" s="4" t="s">
        <v>222</v>
      </c>
      <c r="C242" s="25"/>
      <c r="D242" s="26" t="s">
        <v>119</v>
      </c>
      <c r="E242" s="26" t="s">
        <v>39</v>
      </c>
      <c r="F242" s="26" t="s">
        <v>223</v>
      </c>
      <c r="G242" s="26" t="s">
        <v>35</v>
      </c>
      <c r="H242" s="27">
        <f>H245+H243</f>
        <v>2534.4</v>
      </c>
      <c r="I242" s="2"/>
      <c r="J242" s="100">
        <f>J245+J243</f>
        <v>2534.4</v>
      </c>
      <c r="L242" s="100">
        <f>L245+L243</f>
        <v>2534.4</v>
      </c>
      <c r="M242" s="56"/>
      <c r="N242" s="100">
        <f>N245+N243</f>
        <v>2525.4</v>
      </c>
      <c r="P242" s="100">
        <f>N242+O242</f>
        <v>2525.4</v>
      </c>
      <c r="R242" s="100">
        <f>R245+R243</f>
        <v>2525.4</v>
      </c>
    </row>
    <row r="243" spans="1:18" s="52" customFormat="1" ht="60" customHeight="1">
      <c r="A243" s="6"/>
      <c r="B243" s="3" t="s">
        <v>385</v>
      </c>
      <c r="C243" s="25"/>
      <c r="D243" s="26" t="s">
        <v>119</v>
      </c>
      <c r="E243" s="26" t="s">
        <v>39</v>
      </c>
      <c r="F243" s="26" t="s">
        <v>370</v>
      </c>
      <c r="G243" s="26" t="s">
        <v>35</v>
      </c>
      <c r="H243" s="27">
        <f>H244</f>
        <v>1250</v>
      </c>
      <c r="I243" s="2"/>
      <c r="J243" s="100">
        <f>J244</f>
        <v>1250</v>
      </c>
      <c r="L243" s="100">
        <f>L244</f>
        <v>1250</v>
      </c>
      <c r="M243" s="56"/>
      <c r="N243" s="100">
        <f>N244</f>
        <v>1250</v>
      </c>
      <c r="P243" s="100">
        <f>P244</f>
        <v>0</v>
      </c>
      <c r="R243" s="100">
        <f>R244</f>
        <v>1250</v>
      </c>
    </row>
    <row r="244" spans="1:18" s="52" customFormat="1" ht="14.25" customHeight="1">
      <c r="A244" s="6"/>
      <c r="B244" s="3" t="s">
        <v>121</v>
      </c>
      <c r="C244" s="25"/>
      <c r="D244" s="26" t="s">
        <v>119</v>
      </c>
      <c r="E244" s="26" t="s">
        <v>39</v>
      </c>
      <c r="F244" s="26" t="s">
        <v>370</v>
      </c>
      <c r="G244" s="26" t="s">
        <v>124</v>
      </c>
      <c r="H244" s="27">
        <v>1250</v>
      </c>
      <c r="I244" s="2"/>
      <c r="J244" s="100">
        <v>1250</v>
      </c>
      <c r="L244" s="100">
        <f>J244+K244</f>
        <v>1250</v>
      </c>
      <c r="M244" s="56"/>
      <c r="N244" s="107">
        <f t="shared" ref="N244:N246" si="117">L244+M244</f>
        <v>1250</v>
      </c>
      <c r="R244" s="107">
        <f t="shared" ref="R244:R246" si="118">N244+Q244</f>
        <v>1250</v>
      </c>
    </row>
    <row r="245" spans="1:18" s="52" customFormat="1" ht="15" customHeight="1">
      <c r="A245" s="6"/>
      <c r="B245" s="3" t="s">
        <v>228</v>
      </c>
      <c r="C245" s="25"/>
      <c r="D245" s="26" t="s">
        <v>119</v>
      </c>
      <c r="E245" s="26" t="s">
        <v>39</v>
      </c>
      <c r="F245" s="26" t="s">
        <v>123</v>
      </c>
      <c r="G245" s="26" t="s">
        <v>35</v>
      </c>
      <c r="H245" s="27">
        <f>H246</f>
        <v>1284.4000000000001</v>
      </c>
      <c r="I245" s="2"/>
      <c r="J245" s="100">
        <f>J246</f>
        <v>1284.4000000000001</v>
      </c>
      <c r="L245" s="100">
        <f>L246</f>
        <v>1284.4000000000001</v>
      </c>
      <c r="M245" s="56"/>
      <c r="N245" s="100">
        <f>N246</f>
        <v>1275.4000000000001</v>
      </c>
      <c r="P245" s="100">
        <f>P246</f>
        <v>0</v>
      </c>
      <c r="R245" s="100">
        <f>R246</f>
        <v>1275.4000000000001</v>
      </c>
    </row>
    <row r="246" spans="1:18" s="52" customFormat="1" ht="13.5" customHeight="1">
      <c r="A246" s="6"/>
      <c r="B246" s="3" t="s">
        <v>121</v>
      </c>
      <c r="C246" s="25"/>
      <c r="D246" s="26" t="s">
        <v>119</v>
      </c>
      <c r="E246" s="26" t="s">
        <v>39</v>
      </c>
      <c r="F246" s="26" t="s">
        <v>123</v>
      </c>
      <c r="G246" s="26" t="s">
        <v>124</v>
      </c>
      <c r="H246" s="27">
        <f>1154.4+130</f>
        <v>1284.4000000000001</v>
      </c>
      <c r="I246" s="2"/>
      <c r="J246" s="100">
        <f>1154.4+130</f>
        <v>1284.4000000000001</v>
      </c>
      <c r="L246" s="100">
        <f>J246+K246</f>
        <v>1284.4000000000001</v>
      </c>
      <c r="M246" s="56">
        <f>-156+147</f>
        <v>-9</v>
      </c>
      <c r="N246" s="107">
        <f t="shared" si="117"/>
        <v>1275.4000000000001</v>
      </c>
      <c r="R246" s="107">
        <f t="shared" si="118"/>
        <v>1275.4000000000001</v>
      </c>
    </row>
    <row r="247" spans="1:18" s="52" customFormat="1" ht="14.25" customHeight="1">
      <c r="A247" s="6"/>
      <c r="B247" s="3" t="s">
        <v>150</v>
      </c>
      <c r="C247" s="25"/>
      <c r="D247" s="26" t="s">
        <v>119</v>
      </c>
      <c r="E247" s="26" t="s">
        <v>39</v>
      </c>
      <c r="F247" s="26" t="s">
        <v>229</v>
      </c>
      <c r="G247" s="26" t="s">
        <v>35</v>
      </c>
      <c r="H247" s="27">
        <f>H248</f>
        <v>860.6</v>
      </c>
      <c r="I247" s="2"/>
      <c r="J247" s="100">
        <f>J248</f>
        <v>1030.5999999999999</v>
      </c>
      <c r="L247" s="100">
        <f>L248</f>
        <v>860.59999999999991</v>
      </c>
      <c r="M247" s="56"/>
      <c r="N247" s="100">
        <f>N248</f>
        <v>1105.3</v>
      </c>
      <c r="P247" s="100">
        <f>P248</f>
        <v>0</v>
      </c>
      <c r="R247" s="100">
        <f>R248</f>
        <v>1105.3</v>
      </c>
    </row>
    <row r="248" spans="1:18" s="52" customFormat="1" ht="28.5" customHeight="1">
      <c r="A248" s="6"/>
      <c r="B248" s="3" t="s">
        <v>125</v>
      </c>
      <c r="C248" s="25"/>
      <c r="D248" s="26" t="s">
        <v>119</v>
      </c>
      <c r="E248" s="26" t="s">
        <v>39</v>
      </c>
      <c r="F248" s="26" t="s">
        <v>126</v>
      </c>
      <c r="G248" s="26" t="s">
        <v>35</v>
      </c>
      <c r="H248" s="27">
        <f>H249</f>
        <v>860.6</v>
      </c>
      <c r="I248" s="2"/>
      <c r="J248" s="100">
        <f>J249</f>
        <v>1030.5999999999999</v>
      </c>
      <c r="L248" s="100">
        <f>L249</f>
        <v>860.59999999999991</v>
      </c>
      <c r="M248" s="56"/>
      <c r="N248" s="100">
        <f>N249</f>
        <v>1105.3</v>
      </c>
      <c r="P248" s="100">
        <f>P249</f>
        <v>0</v>
      </c>
      <c r="R248" s="100">
        <f>R249</f>
        <v>1105.3</v>
      </c>
    </row>
    <row r="249" spans="1:18" s="52" customFormat="1" ht="14.25" customHeight="1">
      <c r="A249" s="6"/>
      <c r="B249" s="3" t="s">
        <v>127</v>
      </c>
      <c r="C249" s="25"/>
      <c r="D249" s="26" t="s">
        <v>119</v>
      </c>
      <c r="E249" s="26" t="s">
        <v>39</v>
      </c>
      <c r="F249" s="26" t="s">
        <v>128</v>
      </c>
      <c r="G249" s="26" t="s">
        <v>35</v>
      </c>
      <c r="H249" s="27">
        <f>H250</f>
        <v>860.6</v>
      </c>
      <c r="I249" s="2"/>
      <c r="J249" s="100">
        <f>J250</f>
        <v>1030.5999999999999</v>
      </c>
      <c r="L249" s="100">
        <f>L250</f>
        <v>860.59999999999991</v>
      </c>
      <c r="M249" s="56"/>
      <c r="N249" s="100">
        <f>N250</f>
        <v>1105.3</v>
      </c>
      <c r="P249" s="100">
        <f>P250</f>
        <v>0</v>
      </c>
      <c r="R249" s="100">
        <f>R250</f>
        <v>1105.3</v>
      </c>
    </row>
    <row r="250" spans="1:18" s="52" customFormat="1" ht="12.75" customHeight="1">
      <c r="A250" s="6"/>
      <c r="B250" s="4" t="s">
        <v>54</v>
      </c>
      <c r="C250" s="25"/>
      <c r="D250" s="26" t="s">
        <v>119</v>
      </c>
      <c r="E250" s="26" t="s">
        <v>39</v>
      </c>
      <c r="F250" s="26" t="s">
        <v>128</v>
      </c>
      <c r="G250" s="26" t="s">
        <v>55</v>
      </c>
      <c r="H250" s="27">
        <f>619+241.6</f>
        <v>860.6</v>
      </c>
      <c r="I250" s="2">
        <v>170</v>
      </c>
      <c r="J250" s="100">
        <f>I250+H250</f>
        <v>1030.5999999999999</v>
      </c>
      <c r="K250" s="52">
        <v>-170</v>
      </c>
      <c r="L250" s="100">
        <f>J250+K250</f>
        <v>860.59999999999991</v>
      </c>
      <c r="M250" s="56">
        <f>156+88.7</f>
        <v>244.7</v>
      </c>
      <c r="N250" s="107">
        <f t="shared" ref="N250" si="119">L250+M250</f>
        <v>1105.3</v>
      </c>
      <c r="R250" s="107">
        <f t="shared" ref="R250" si="120">N250+Q250</f>
        <v>1105.3</v>
      </c>
    </row>
    <row r="251" spans="1:18" s="52" customFormat="1" ht="13.5" customHeight="1">
      <c r="A251" s="6"/>
      <c r="B251" s="4" t="s">
        <v>82</v>
      </c>
      <c r="C251" s="25"/>
      <c r="D251" s="26" t="s">
        <v>119</v>
      </c>
      <c r="E251" s="26" t="s">
        <v>39</v>
      </c>
      <c r="F251" s="26" t="s">
        <v>117</v>
      </c>
      <c r="G251" s="26" t="s">
        <v>35</v>
      </c>
      <c r="H251" s="27">
        <f>H253</f>
        <v>100</v>
      </c>
      <c r="I251" s="2"/>
      <c r="J251" s="100">
        <f>J253</f>
        <v>100</v>
      </c>
      <c r="L251" s="100">
        <f>L253</f>
        <v>100</v>
      </c>
      <c r="M251" s="56"/>
      <c r="N251" s="100">
        <f>N253</f>
        <v>100</v>
      </c>
      <c r="P251" s="100">
        <f>P253</f>
        <v>0</v>
      </c>
      <c r="R251" s="100">
        <f>R253</f>
        <v>100</v>
      </c>
    </row>
    <row r="252" spans="1:18" s="52" customFormat="1" ht="24.75" hidden="1" customHeight="1">
      <c r="A252" s="6"/>
      <c r="B252" s="4" t="s">
        <v>82</v>
      </c>
      <c r="C252" s="25"/>
      <c r="D252" s="26" t="s">
        <v>119</v>
      </c>
      <c r="E252" s="26" t="s">
        <v>39</v>
      </c>
      <c r="F252" s="26" t="s">
        <v>154</v>
      </c>
      <c r="G252" s="26" t="s">
        <v>152</v>
      </c>
      <c r="H252" s="27">
        <f>H253</f>
        <v>100</v>
      </c>
      <c r="I252" s="2"/>
      <c r="J252" s="100">
        <f>J253</f>
        <v>100</v>
      </c>
      <c r="L252" s="100">
        <f>L253</f>
        <v>100</v>
      </c>
      <c r="M252" s="56"/>
      <c r="N252" s="2"/>
      <c r="R252" s="228"/>
    </row>
    <row r="253" spans="1:18" s="52" customFormat="1" ht="42.75" customHeight="1">
      <c r="A253" s="6"/>
      <c r="B253" s="3" t="s">
        <v>230</v>
      </c>
      <c r="C253" s="25"/>
      <c r="D253" s="26" t="s">
        <v>119</v>
      </c>
      <c r="E253" s="26" t="s">
        <v>39</v>
      </c>
      <c r="F253" s="26" t="s">
        <v>231</v>
      </c>
      <c r="G253" s="26" t="s">
        <v>152</v>
      </c>
      <c r="H253" s="27">
        <f>241.6-141.6</f>
        <v>100</v>
      </c>
      <c r="I253" s="2"/>
      <c r="J253" s="100">
        <f>241.6-141.6</f>
        <v>100</v>
      </c>
      <c r="L253" s="100">
        <f>J253+K253</f>
        <v>100</v>
      </c>
      <c r="M253" s="56"/>
      <c r="N253" s="107">
        <f t="shared" ref="N253:N259" si="121">L253+M253</f>
        <v>100</v>
      </c>
      <c r="R253" s="107">
        <f t="shared" ref="R253:R259" si="122">N253+Q253</f>
        <v>100</v>
      </c>
    </row>
    <row r="254" spans="1:18" s="52" customFormat="1" ht="13.5" customHeight="1">
      <c r="A254" s="6"/>
      <c r="B254" s="3" t="s">
        <v>69</v>
      </c>
      <c r="C254" s="25"/>
      <c r="D254" s="26" t="s">
        <v>119</v>
      </c>
      <c r="E254" s="26" t="s">
        <v>39</v>
      </c>
      <c r="F254" s="26" t="s">
        <v>70</v>
      </c>
      <c r="G254" s="26" t="s">
        <v>35</v>
      </c>
      <c r="H254" s="27">
        <f>H258+H259</f>
        <v>1912.5</v>
      </c>
      <c r="I254" s="2"/>
      <c r="J254" s="100">
        <f>J258+J259</f>
        <v>1912.5</v>
      </c>
      <c r="L254" s="100">
        <f>L258+L259</f>
        <v>1912.5</v>
      </c>
      <c r="M254" s="56"/>
      <c r="N254" s="100">
        <f>N258+N259+N255+N256+N257</f>
        <v>2034.5</v>
      </c>
      <c r="P254" s="100">
        <f>P258+P259</f>
        <v>0</v>
      </c>
      <c r="R254" s="100">
        <f>R258+R259+R255+R256+R257</f>
        <v>2034.5</v>
      </c>
    </row>
    <row r="255" spans="1:18" s="52" customFormat="1" ht="28.5" customHeight="1">
      <c r="A255" s="6"/>
      <c r="B255" s="3" t="s">
        <v>430</v>
      </c>
      <c r="C255" s="25"/>
      <c r="D255" s="26" t="s">
        <v>109</v>
      </c>
      <c r="E255" s="26" t="s">
        <v>109</v>
      </c>
      <c r="F255" s="26" t="s">
        <v>364</v>
      </c>
      <c r="G255" s="26" t="s">
        <v>55</v>
      </c>
      <c r="H255" s="27"/>
      <c r="I255" s="2"/>
      <c r="J255" s="100"/>
      <c r="L255" s="100"/>
      <c r="M255" s="56">
        <v>100</v>
      </c>
      <c r="N255" s="107">
        <f t="shared" si="121"/>
        <v>100</v>
      </c>
      <c r="P255" s="141"/>
      <c r="R255" s="107">
        <f t="shared" si="122"/>
        <v>100</v>
      </c>
    </row>
    <row r="256" spans="1:18" s="52" customFormat="1" ht="14.25" customHeight="1">
      <c r="A256" s="6"/>
      <c r="B256" s="3" t="s">
        <v>431</v>
      </c>
      <c r="C256" s="25"/>
      <c r="D256" s="26" t="s">
        <v>109</v>
      </c>
      <c r="E256" s="26" t="s">
        <v>109</v>
      </c>
      <c r="F256" s="26" t="s">
        <v>365</v>
      </c>
      <c r="G256" s="26" t="s">
        <v>55</v>
      </c>
      <c r="H256" s="27"/>
      <c r="I256" s="2"/>
      <c r="J256" s="100"/>
      <c r="L256" s="100"/>
      <c r="M256" s="56">
        <v>1</v>
      </c>
      <c r="N256" s="107">
        <f t="shared" si="121"/>
        <v>1</v>
      </c>
      <c r="P256" s="141"/>
      <c r="R256" s="107">
        <f t="shared" si="122"/>
        <v>1</v>
      </c>
    </row>
    <row r="257" spans="1:18" s="52" customFormat="1" ht="43.5" customHeight="1">
      <c r="A257" s="6"/>
      <c r="B257" s="3" t="s">
        <v>432</v>
      </c>
      <c r="C257" s="25"/>
      <c r="D257" s="26" t="s">
        <v>109</v>
      </c>
      <c r="E257" s="26" t="s">
        <v>109</v>
      </c>
      <c r="F257" s="26" t="s">
        <v>368</v>
      </c>
      <c r="G257" s="26" t="s">
        <v>55</v>
      </c>
      <c r="H257" s="27"/>
      <c r="I257" s="2"/>
      <c r="J257" s="100"/>
      <c r="L257" s="100"/>
      <c r="M257" s="56">
        <v>21</v>
      </c>
      <c r="N257" s="107">
        <f t="shared" si="121"/>
        <v>21</v>
      </c>
      <c r="P257" s="141"/>
      <c r="R257" s="107">
        <f t="shared" si="122"/>
        <v>21</v>
      </c>
    </row>
    <row r="258" spans="1:18" s="52" customFormat="1" ht="27" customHeight="1">
      <c r="A258" s="6"/>
      <c r="B258" s="3" t="s">
        <v>232</v>
      </c>
      <c r="C258" s="25"/>
      <c r="D258" s="26" t="s">
        <v>119</v>
      </c>
      <c r="E258" s="26" t="s">
        <v>39</v>
      </c>
      <c r="F258" s="26" t="s">
        <v>371</v>
      </c>
      <c r="G258" s="26" t="s">
        <v>37</v>
      </c>
      <c r="H258" s="27">
        <v>789.3</v>
      </c>
      <c r="I258" s="2"/>
      <c r="J258" s="100">
        <v>789.3</v>
      </c>
      <c r="L258" s="100">
        <f>J258+K258</f>
        <v>789.3</v>
      </c>
      <c r="M258" s="56"/>
      <c r="N258" s="107">
        <f t="shared" si="121"/>
        <v>789.3</v>
      </c>
      <c r="R258" s="107">
        <f t="shared" si="122"/>
        <v>789.3</v>
      </c>
    </row>
    <row r="259" spans="1:18" s="52" customFormat="1" ht="44.25" customHeight="1">
      <c r="A259" s="6"/>
      <c r="B259" s="3" t="s">
        <v>233</v>
      </c>
      <c r="C259" s="25"/>
      <c r="D259" s="26" t="s">
        <v>119</v>
      </c>
      <c r="E259" s="26" t="s">
        <v>39</v>
      </c>
      <c r="F259" s="26" t="s">
        <v>372</v>
      </c>
      <c r="G259" s="26" t="s">
        <v>37</v>
      </c>
      <c r="H259" s="27">
        <v>1123.2</v>
      </c>
      <c r="I259" s="2"/>
      <c r="J259" s="100">
        <v>1123.2</v>
      </c>
      <c r="L259" s="100">
        <f>J259+K259</f>
        <v>1123.2</v>
      </c>
      <c r="M259" s="56"/>
      <c r="N259" s="107">
        <f t="shared" si="121"/>
        <v>1123.2</v>
      </c>
      <c r="R259" s="107">
        <f t="shared" si="122"/>
        <v>1123.2</v>
      </c>
    </row>
    <row r="260" spans="1:18" s="52" customFormat="1" ht="14.25" customHeight="1">
      <c r="A260" s="6"/>
      <c r="B260" s="3" t="s">
        <v>234</v>
      </c>
      <c r="C260" s="25"/>
      <c r="D260" s="26" t="s">
        <v>119</v>
      </c>
      <c r="E260" s="26" t="s">
        <v>209</v>
      </c>
      <c r="F260" s="26"/>
      <c r="G260" s="26"/>
      <c r="H260" s="27">
        <f>H261</f>
        <v>4012</v>
      </c>
      <c r="I260" s="2"/>
      <c r="J260" s="100">
        <f>J261</f>
        <v>4012</v>
      </c>
      <c r="L260" s="100">
        <f>L261</f>
        <v>4012</v>
      </c>
      <c r="M260" s="56"/>
      <c r="N260" s="100">
        <f>N261</f>
        <v>4012</v>
      </c>
      <c r="P260" s="100">
        <f>P261</f>
        <v>0</v>
      </c>
      <c r="R260" s="100">
        <f>R261</f>
        <v>3941</v>
      </c>
    </row>
    <row r="261" spans="1:18" s="52" customFormat="1" ht="43.5" customHeight="1">
      <c r="A261" s="6"/>
      <c r="B261" s="3" t="s">
        <v>40</v>
      </c>
      <c r="C261" s="25"/>
      <c r="D261" s="26" t="s">
        <v>119</v>
      </c>
      <c r="E261" s="26" t="s">
        <v>209</v>
      </c>
      <c r="F261" s="26" t="s">
        <v>93</v>
      </c>
      <c r="G261" s="26" t="s">
        <v>35</v>
      </c>
      <c r="H261" s="27">
        <f>H262</f>
        <v>4012</v>
      </c>
      <c r="I261" s="2"/>
      <c r="J261" s="100">
        <f>J262</f>
        <v>4012</v>
      </c>
      <c r="L261" s="100">
        <f>L262</f>
        <v>4012</v>
      </c>
      <c r="M261" s="56"/>
      <c r="N261" s="100">
        <f>N262</f>
        <v>4012</v>
      </c>
      <c r="P261" s="100">
        <f>P262</f>
        <v>0</v>
      </c>
      <c r="R261" s="100">
        <f>R262</f>
        <v>3941</v>
      </c>
    </row>
    <row r="262" spans="1:18" s="52" customFormat="1">
      <c r="A262" s="6"/>
      <c r="B262" s="4" t="s">
        <v>42</v>
      </c>
      <c r="C262" s="25"/>
      <c r="D262" s="26" t="s">
        <v>119</v>
      </c>
      <c r="E262" s="26" t="s">
        <v>209</v>
      </c>
      <c r="F262" s="26" t="s">
        <v>235</v>
      </c>
      <c r="G262" s="26" t="s">
        <v>35</v>
      </c>
      <c r="H262" s="27">
        <f>H263+H264+H265+H266</f>
        <v>4012</v>
      </c>
      <c r="I262" s="2"/>
      <c r="J262" s="100">
        <f>J263+J264+J265+J266</f>
        <v>4012</v>
      </c>
      <c r="L262" s="100">
        <f>L263+L264+L265+L266</f>
        <v>4012</v>
      </c>
      <c r="M262" s="56"/>
      <c r="N262" s="100">
        <f>N263+N264+N265+N266</f>
        <v>4012</v>
      </c>
      <c r="P262" s="100">
        <f>P263+P264+P265+P266</f>
        <v>0</v>
      </c>
      <c r="R262" s="100">
        <f>R263+R264+R265+R266</f>
        <v>3941</v>
      </c>
    </row>
    <row r="263" spans="1:18" s="52" customFormat="1" ht="29.25" customHeight="1">
      <c r="A263" s="6"/>
      <c r="B263" s="3" t="s">
        <v>236</v>
      </c>
      <c r="C263" s="25"/>
      <c r="D263" s="26" t="s">
        <v>119</v>
      </c>
      <c r="E263" s="26" t="s">
        <v>209</v>
      </c>
      <c r="F263" s="26" t="s">
        <v>235</v>
      </c>
      <c r="G263" s="26" t="s">
        <v>37</v>
      </c>
      <c r="H263" s="27">
        <v>3080</v>
      </c>
      <c r="I263" s="2"/>
      <c r="J263" s="100">
        <v>3080</v>
      </c>
      <c r="L263" s="100">
        <f>J263+K263</f>
        <v>3080</v>
      </c>
      <c r="M263" s="56"/>
      <c r="N263" s="107">
        <f t="shared" ref="N263:N265" si="123">L263+M263</f>
        <v>3080</v>
      </c>
      <c r="R263" s="107">
        <f t="shared" ref="R263:R265" si="124">N263+Q263</f>
        <v>3080</v>
      </c>
    </row>
    <row r="264" spans="1:18" s="52" customFormat="1" ht="29.25" customHeight="1">
      <c r="A264" s="6"/>
      <c r="B264" s="3" t="s">
        <v>237</v>
      </c>
      <c r="C264" s="25"/>
      <c r="D264" s="26" t="s">
        <v>119</v>
      </c>
      <c r="E264" s="26" t="s">
        <v>209</v>
      </c>
      <c r="F264" s="26" t="s">
        <v>238</v>
      </c>
      <c r="G264" s="26" t="s">
        <v>37</v>
      </c>
      <c r="H264" s="27">
        <v>163</v>
      </c>
      <c r="I264" s="2"/>
      <c r="J264" s="100">
        <v>163</v>
      </c>
      <c r="L264" s="100">
        <f>J264+K264</f>
        <v>163</v>
      </c>
      <c r="M264" s="56"/>
      <c r="N264" s="107">
        <f t="shared" si="123"/>
        <v>163</v>
      </c>
      <c r="Q264" s="52">
        <v>-71</v>
      </c>
      <c r="R264" s="107">
        <f t="shared" si="124"/>
        <v>92</v>
      </c>
    </row>
    <row r="265" spans="1:18" s="52" customFormat="1" ht="28.5" customHeight="1">
      <c r="A265" s="6"/>
      <c r="B265" s="3" t="s">
        <v>239</v>
      </c>
      <c r="C265" s="25"/>
      <c r="D265" s="26" t="s">
        <v>119</v>
      </c>
      <c r="E265" s="26" t="s">
        <v>209</v>
      </c>
      <c r="F265" s="26" t="s">
        <v>240</v>
      </c>
      <c r="G265" s="26" t="s">
        <v>37</v>
      </c>
      <c r="H265" s="27">
        <v>769</v>
      </c>
      <c r="I265" s="2"/>
      <c r="J265" s="100">
        <v>769</v>
      </c>
      <c r="L265" s="100">
        <f>J265+K265</f>
        <v>769</v>
      </c>
      <c r="M265" s="56"/>
      <c r="N265" s="107">
        <f t="shared" si="123"/>
        <v>769</v>
      </c>
      <c r="R265" s="107">
        <f t="shared" si="124"/>
        <v>769</v>
      </c>
    </row>
    <row r="266" spans="1:18" s="52" customFormat="1" ht="31.5" hidden="1">
      <c r="A266" s="6"/>
      <c r="B266" s="3" t="s">
        <v>241</v>
      </c>
      <c r="C266" s="25"/>
      <c r="D266" s="26" t="s">
        <v>119</v>
      </c>
      <c r="E266" s="26" t="s">
        <v>209</v>
      </c>
      <c r="F266" s="26" t="s">
        <v>242</v>
      </c>
      <c r="G266" s="26" t="s">
        <v>37</v>
      </c>
      <c r="H266" s="27"/>
      <c r="I266" s="2"/>
      <c r="J266" s="100"/>
      <c r="L266" s="110"/>
      <c r="M266" s="56"/>
      <c r="N266" s="2"/>
      <c r="R266" s="228"/>
    </row>
    <row r="267" spans="1:18" s="52" customFormat="1" ht="19.5" customHeight="1">
      <c r="A267" s="6"/>
      <c r="B267" s="34" t="s">
        <v>386</v>
      </c>
      <c r="C267" s="22" t="s">
        <v>7</v>
      </c>
      <c r="D267" s="23"/>
      <c r="E267" s="23"/>
      <c r="F267" s="23"/>
      <c r="G267" s="23"/>
      <c r="H267" s="24">
        <f>H268+H272+H321+H342+H279+H310+H328+H331+H288</f>
        <v>80255.900000000009</v>
      </c>
      <c r="I267" s="2"/>
      <c r="J267" s="104">
        <f>J268+J272+J321+J342+J279+J310+J328+J331+J288</f>
        <v>88996.550000000017</v>
      </c>
      <c r="L267" s="104">
        <f>L268+L272+L321+L342+L279+L310+L328+L331+L288+L334</f>
        <v>96151.250000000015</v>
      </c>
      <c r="M267" s="56"/>
      <c r="N267" s="104">
        <f>N268+N272+N321+N342+N279+N310+N328+N331+N288+N334</f>
        <v>117330.55</v>
      </c>
      <c r="P267" s="104">
        <f>P268+P272+P321+P342+P279+P310+P328+P331+P288+P334</f>
        <v>0</v>
      </c>
      <c r="R267" s="104">
        <f>R268+R272+R321+R342+R279+R310+R328+R331+R288+R334+R318</f>
        <v>184320.41000000003</v>
      </c>
    </row>
    <row r="268" spans="1:18" s="52" customFormat="1" ht="15" customHeight="1">
      <c r="A268" s="6"/>
      <c r="B268" s="3" t="s">
        <v>245</v>
      </c>
      <c r="C268" s="25"/>
      <c r="D268" s="26" t="s">
        <v>420</v>
      </c>
      <c r="E268" s="26" t="s">
        <v>32</v>
      </c>
      <c r="F268" s="26"/>
      <c r="G268" s="26"/>
      <c r="H268" s="27">
        <f>H269</f>
        <v>30141.200000000001</v>
      </c>
      <c r="I268" s="2"/>
      <c r="J268" s="100">
        <f>J269</f>
        <v>30141.200000000001</v>
      </c>
      <c r="L268" s="100">
        <f>L269</f>
        <v>30141.200000000001</v>
      </c>
      <c r="M268" s="56"/>
      <c r="N268" s="100">
        <f>N269</f>
        <v>30141.200000000001</v>
      </c>
      <c r="P268" s="100">
        <f>P269</f>
        <v>0</v>
      </c>
      <c r="R268" s="100">
        <f>R269</f>
        <v>30141.200000000001</v>
      </c>
    </row>
    <row r="269" spans="1:18" s="52" customFormat="1" ht="27.75" customHeight="1">
      <c r="A269" s="6"/>
      <c r="B269" s="3" t="s">
        <v>435</v>
      </c>
      <c r="C269" s="25"/>
      <c r="D269" s="26" t="s">
        <v>420</v>
      </c>
      <c r="E269" s="26" t="s">
        <v>31</v>
      </c>
      <c r="F269" s="26" t="s">
        <v>247</v>
      </c>
      <c r="G269" s="26" t="s">
        <v>35</v>
      </c>
      <c r="H269" s="27">
        <f>H270</f>
        <v>30141.200000000001</v>
      </c>
      <c r="I269" s="2"/>
      <c r="J269" s="100">
        <f>J270</f>
        <v>30141.200000000001</v>
      </c>
      <c r="L269" s="100">
        <f>L270</f>
        <v>30141.200000000001</v>
      </c>
      <c r="M269" s="56"/>
      <c r="N269" s="100">
        <f>N270</f>
        <v>30141.200000000001</v>
      </c>
      <c r="P269" s="100">
        <f>P270</f>
        <v>0</v>
      </c>
      <c r="R269" s="100">
        <f>R270</f>
        <v>30141.200000000001</v>
      </c>
    </row>
    <row r="270" spans="1:18" s="52" customFormat="1" ht="13.5" customHeight="1">
      <c r="A270" s="6"/>
      <c r="B270" s="3" t="s">
        <v>248</v>
      </c>
      <c r="C270" s="25"/>
      <c r="D270" s="26" t="s">
        <v>420</v>
      </c>
      <c r="E270" s="26" t="s">
        <v>31</v>
      </c>
      <c r="F270" s="26" t="s">
        <v>249</v>
      </c>
      <c r="G270" s="26" t="s">
        <v>35</v>
      </c>
      <c r="H270" s="27">
        <f>H271</f>
        <v>30141.200000000001</v>
      </c>
      <c r="I270" s="2"/>
      <c r="J270" s="100">
        <f>J271</f>
        <v>30141.200000000001</v>
      </c>
      <c r="L270" s="100">
        <f>L271</f>
        <v>30141.200000000001</v>
      </c>
      <c r="M270" s="56"/>
      <c r="N270" s="100">
        <f>N271</f>
        <v>30141.200000000001</v>
      </c>
      <c r="P270" s="100">
        <f>P271</f>
        <v>0</v>
      </c>
      <c r="R270" s="100">
        <f>R271</f>
        <v>30141.200000000001</v>
      </c>
    </row>
    <row r="271" spans="1:18" s="52" customFormat="1">
      <c r="A271" s="6"/>
      <c r="B271" s="4" t="s">
        <v>54</v>
      </c>
      <c r="C271" s="25"/>
      <c r="D271" s="26" t="s">
        <v>31</v>
      </c>
      <c r="E271" s="26" t="s">
        <v>246</v>
      </c>
      <c r="F271" s="26" t="s">
        <v>249</v>
      </c>
      <c r="G271" s="26" t="s">
        <v>55</v>
      </c>
      <c r="H271" s="27">
        <v>30141.200000000001</v>
      </c>
      <c r="I271" s="2"/>
      <c r="J271" s="100">
        <v>30141.200000000001</v>
      </c>
      <c r="L271" s="100">
        <f>K271+J271</f>
        <v>30141.200000000001</v>
      </c>
      <c r="M271" s="56"/>
      <c r="N271" s="107">
        <f t="shared" ref="N271" si="125">L271+M271</f>
        <v>30141.200000000001</v>
      </c>
      <c r="R271" s="107">
        <f t="shared" ref="R271" si="126">N271+Q271</f>
        <v>30141.200000000001</v>
      </c>
    </row>
    <row r="272" spans="1:18" s="52" customFormat="1">
      <c r="A272" s="6"/>
      <c r="B272" s="4" t="s">
        <v>56</v>
      </c>
      <c r="C272" s="25"/>
      <c r="D272" s="26" t="s">
        <v>31</v>
      </c>
      <c r="E272" s="26" t="s">
        <v>420</v>
      </c>
      <c r="F272" s="26"/>
      <c r="G272" s="26"/>
      <c r="H272" s="27">
        <f>H273+H276+H278</f>
        <v>14036.5</v>
      </c>
      <c r="I272" s="2"/>
      <c r="J272" s="100">
        <f>J273+J276+J278</f>
        <v>7649.5000000000009</v>
      </c>
      <c r="L272" s="100">
        <f>L273+L276+L278</f>
        <v>7649.5000000000009</v>
      </c>
      <c r="M272" s="56"/>
      <c r="N272" s="100">
        <f>N273+N276+N278</f>
        <v>7649.5000000000009</v>
      </c>
      <c r="P272" s="100">
        <f>P273+P276+P278</f>
        <v>0</v>
      </c>
      <c r="R272" s="100">
        <f>R273+R276+R278</f>
        <v>15335.55</v>
      </c>
    </row>
    <row r="273" spans="1:18" s="52" customFormat="1" ht="42.75" customHeight="1">
      <c r="A273" s="6"/>
      <c r="B273" s="3" t="s">
        <v>40</v>
      </c>
      <c r="C273" s="25"/>
      <c r="D273" s="26" t="s">
        <v>31</v>
      </c>
      <c r="E273" s="26" t="s">
        <v>420</v>
      </c>
      <c r="F273" s="26" t="s">
        <v>93</v>
      </c>
      <c r="G273" s="26" t="s">
        <v>35</v>
      </c>
      <c r="H273" s="27">
        <f>H274</f>
        <v>5648.7000000000007</v>
      </c>
      <c r="I273" s="2"/>
      <c r="J273" s="100">
        <f>J274</f>
        <v>5831.7000000000007</v>
      </c>
      <c r="L273" s="100">
        <f>L274</f>
        <v>5831.7000000000007</v>
      </c>
      <c r="M273" s="56"/>
      <c r="N273" s="100">
        <f>N274</f>
        <v>5831.7000000000007</v>
      </c>
      <c r="P273" s="100">
        <f>P274</f>
        <v>0</v>
      </c>
      <c r="R273" s="100">
        <f>R274</f>
        <v>5831.7000000000007</v>
      </c>
    </row>
    <row r="274" spans="1:18" s="52" customFormat="1" ht="15" customHeight="1">
      <c r="A274" s="6"/>
      <c r="B274" s="4" t="s">
        <v>42</v>
      </c>
      <c r="C274" s="25"/>
      <c r="D274" s="26" t="s">
        <v>31</v>
      </c>
      <c r="E274" s="26" t="s">
        <v>420</v>
      </c>
      <c r="F274" s="26" t="s">
        <v>235</v>
      </c>
      <c r="G274" s="26" t="s">
        <v>35</v>
      </c>
      <c r="H274" s="27">
        <f>H275</f>
        <v>5648.7000000000007</v>
      </c>
      <c r="I274" s="2"/>
      <c r="J274" s="100">
        <f>J275</f>
        <v>5831.7000000000007</v>
      </c>
      <c r="L274" s="100">
        <f>L275</f>
        <v>5831.7000000000007</v>
      </c>
      <c r="M274" s="56"/>
      <c r="N274" s="100">
        <f>N275</f>
        <v>5831.7000000000007</v>
      </c>
      <c r="P274" s="100">
        <f>P275</f>
        <v>0</v>
      </c>
      <c r="R274" s="100">
        <f>R275</f>
        <v>5831.7000000000007</v>
      </c>
    </row>
    <row r="275" spans="1:18" s="52" customFormat="1" ht="13.5" customHeight="1">
      <c r="A275" s="6"/>
      <c r="B275" s="3" t="s">
        <v>36</v>
      </c>
      <c r="C275" s="25"/>
      <c r="D275" s="26" t="s">
        <v>31</v>
      </c>
      <c r="E275" s="26" t="s">
        <v>420</v>
      </c>
      <c r="F275" s="26" t="s">
        <v>235</v>
      </c>
      <c r="G275" s="26" t="s">
        <v>37</v>
      </c>
      <c r="H275" s="27">
        <f>5816.1-167.4</f>
        <v>5648.7000000000007</v>
      </c>
      <c r="I275" s="2">
        <v>183</v>
      </c>
      <c r="J275" s="100">
        <f>I275+H275</f>
        <v>5831.7000000000007</v>
      </c>
      <c r="L275" s="100">
        <f>K275+J275</f>
        <v>5831.7000000000007</v>
      </c>
      <c r="M275" s="56"/>
      <c r="N275" s="107">
        <f t="shared" ref="N275:N278" si="127">L275+M275</f>
        <v>5831.7000000000007</v>
      </c>
      <c r="R275" s="107">
        <f t="shared" ref="R275:R277" si="128">N275+Q275</f>
        <v>5831.7000000000007</v>
      </c>
    </row>
    <row r="276" spans="1:18" s="52" customFormat="1" ht="29.25" customHeight="1">
      <c r="A276" s="6"/>
      <c r="B276" s="3" t="s">
        <v>66</v>
      </c>
      <c r="C276" s="25"/>
      <c r="D276" s="26" t="s">
        <v>31</v>
      </c>
      <c r="E276" s="26" t="s">
        <v>420</v>
      </c>
      <c r="F276" s="26" t="s">
        <v>67</v>
      </c>
      <c r="G276" s="26" t="s">
        <v>37</v>
      </c>
      <c r="H276" s="27">
        <f>H277</f>
        <v>5146.8</v>
      </c>
      <c r="I276" s="2"/>
      <c r="J276" s="100">
        <f>J277</f>
        <v>1817.8000000000002</v>
      </c>
      <c r="L276" s="100">
        <f>L277</f>
        <v>1817.8000000000002</v>
      </c>
      <c r="M276" s="56"/>
      <c r="N276" s="100">
        <f>N277</f>
        <v>1817.8000000000002</v>
      </c>
      <c r="P276" s="100">
        <f>P277</f>
        <v>0</v>
      </c>
      <c r="R276" s="100">
        <f>R277</f>
        <v>9503.8499999999985</v>
      </c>
    </row>
    <row r="277" spans="1:18" s="52" customFormat="1" ht="14.25" customHeight="1">
      <c r="B277" s="49" t="s">
        <v>369</v>
      </c>
      <c r="C277" s="77"/>
      <c r="D277" s="50" t="s">
        <v>31</v>
      </c>
      <c r="E277" s="50" t="s">
        <v>420</v>
      </c>
      <c r="F277" s="50" t="s">
        <v>349</v>
      </c>
      <c r="G277" s="50" t="s">
        <v>55</v>
      </c>
      <c r="H277" s="51">
        <v>5146.8</v>
      </c>
      <c r="I277" s="2">
        <v>-3329</v>
      </c>
      <c r="J277" s="108">
        <f>H277+I277</f>
        <v>1817.8000000000002</v>
      </c>
      <c r="L277" s="100">
        <f>K277+J277</f>
        <v>1817.8000000000002</v>
      </c>
      <c r="M277" s="56"/>
      <c r="N277" s="107">
        <f t="shared" si="127"/>
        <v>1817.8000000000002</v>
      </c>
      <c r="Q277" s="52">
        <f>3900+4351.3-196-198.3-170.95</f>
        <v>7686.0499999999993</v>
      </c>
      <c r="R277" s="107">
        <f t="shared" si="128"/>
        <v>9503.8499999999985</v>
      </c>
    </row>
    <row r="278" spans="1:18" s="52" customFormat="1" ht="31.5" hidden="1">
      <c r="B278" s="3" t="s">
        <v>387</v>
      </c>
      <c r="C278" s="77"/>
      <c r="D278" s="50" t="s">
        <v>31</v>
      </c>
      <c r="E278" s="50" t="s">
        <v>420</v>
      </c>
      <c r="F278" s="50" t="s">
        <v>70</v>
      </c>
      <c r="G278" s="50" t="s">
        <v>84</v>
      </c>
      <c r="H278" s="51">
        <v>3241</v>
      </c>
      <c r="I278" s="2">
        <v>-3241</v>
      </c>
      <c r="J278" s="108">
        <f>H278+I278</f>
        <v>0</v>
      </c>
      <c r="L278" s="108">
        <f>K278</f>
        <v>0</v>
      </c>
      <c r="M278" s="56"/>
      <c r="N278" s="107">
        <f t="shared" si="127"/>
        <v>0</v>
      </c>
      <c r="R278" s="228"/>
    </row>
    <row r="279" spans="1:18" s="52" customFormat="1" ht="15" customHeight="1">
      <c r="B279" s="98" t="s">
        <v>74</v>
      </c>
      <c r="C279" s="77"/>
      <c r="D279" s="50" t="s">
        <v>45</v>
      </c>
      <c r="E279" s="50"/>
      <c r="F279" s="50"/>
      <c r="G279" s="50"/>
      <c r="H279" s="51">
        <f>H282</f>
        <v>177</v>
      </c>
      <c r="I279" s="2"/>
      <c r="J279" s="108">
        <f>J282</f>
        <v>3927</v>
      </c>
      <c r="L279" s="108">
        <f>L282</f>
        <v>3927</v>
      </c>
      <c r="M279" s="56"/>
      <c r="N279" s="108">
        <f>N282</f>
        <v>3927</v>
      </c>
      <c r="P279" s="108">
        <f>P282</f>
        <v>0</v>
      </c>
      <c r="R279" s="108">
        <f>R282+R280</f>
        <v>9274</v>
      </c>
    </row>
    <row r="280" spans="1:18" s="52" customFormat="1">
      <c r="B280" s="4" t="s">
        <v>380</v>
      </c>
      <c r="C280" s="28"/>
      <c r="D280" s="26" t="s">
        <v>45</v>
      </c>
      <c r="E280" s="26" t="s">
        <v>33</v>
      </c>
      <c r="F280" s="26"/>
      <c r="G280" s="26"/>
      <c r="H280" s="51"/>
      <c r="I280" s="2"/>
      <c r="J280" s="108"/>
      <c r="L280" s="108"/>
      <c r="M280" s="56"/>
      <c r="N280" s="108"/>
      <c r="P280" s="108"/>
      <c r="R280" s="108">
        <f>R281</f>
        <v>1774</v>
      </c>
    </row>
    <row r="281" spans="1:18" s="52" customFormat="1" ht="47.25">
      <c r="B281" s="49" t="s">
        <v>381</v>
      </c>
      <c r="C281" s="77"/>
      <c r="D281" s="50" t="s">
        <v>45</v>
      </c>
      <c r="E281" s="50" t="s">
        <v>33</v>
      </c>
      <c r="F281" s="50" t="s">
        <v>382</v>
      </c>
      <c r="G281" s="50" t="s">
        <v>84</v>
      </c>
      <c r="H281" s="51"/>
      <c r="I281" s="2"/>
      <c r="J281" s="108"/>
      <c r="L281" s="108"/>
      <c r="M281" s="56"/>
      <c r="N281" s="108"/>
      <c r="P281" s="108"/>
      <c r="Q281" s="52">
        <f>1833-59</f>
        <v>1774</v>
      </c>
      <c r="R281" s="107">
        <f t="shared" ref="R281" si="129">N281+Q281</f>
        <v>1774</v>
      </c>
    </row>
    <row r="282" spans="1:18" s="52" customFormat="1" ht="13.5" customHeight="1">
      <c r="B282" s="3" t="s">
        <v>353</v>
      </c>
      <c r="C282" s="25"/>
      <c r="D282" s="26" t="s">
        <v>45</v>
      </c>
      <c r="E282" s="26" t="s">
        <v>51</v>
      </c>
      <c r="F282" s="26"/>
      <c r="G282" s="26"/>
      <c r="H282" s="27">
        <f>H283</f>
        <v>177</v>
      </c>
      <c r="I282" s="2"/>
      <c r="J282" s="100">
        <f>J283</f>
        <v>3927</v>
      </c>
      <c r="L282" s="100">
        <f>L283</f>
        <v>3927</v>
      </c>
      <c r="M282" s="56"/>
      <c r="N282" s="100">
        <f>N283</f>
        <v>3927</v>
      </c>
      <c r="P282" s="100">
        <f>P283</f>
        <v>0</v>
      </c>
      <c r="R282" s="100">
        <f>R283</f>
        <v>7500</v>
      </c>
    </row>
    <row r="283" spans="1:18" s="52" customFormat="1" ht="14.25" customHeight="1">
      <c r="B283" s="3" t="s">
        <v>388</v>
      </c>
      <c r="C283" s="25"/>
      <c r="D283" s="26" t="s">
        <v>45</v>
      </c>
      <c r="E283" s="26" t="s">
        <v>51</v>
      </c>
      <c r="F283" s="26" t="s">
        <v>70</v>
      </c>
      <c r="G283" s="26" t="s">
        <v>84</v>
      </c>
      <c r="H283" s="27">
        <v>177</v>
      </c>
      <c r="I283" s="2">
        <v>3750</v>
      </c>
      <c r="J283" s="100">
        <f>H283+I283</f>
        <v>3927</v>
      </c>
      <c r="L283" s="100">
        <f>K283+J283</f>
        <v>3927</v>
      </c>
      <c r="M283" s="56"/>
      <c r="N283" s="107">
        <f t="shared" ref="N283" si="130">L283+M283</f>
        <v>3927</v>
      </c>
      <c r="R283" s="107">
        <f>SUM(R284:R287)</f>
        <v>7500</v>
      </c>
    </row>
    <row r="284" spans="1:18" s="52" customFormat="1" ht="29.25" customHeight="1">
      <c r="B284" s="3" t="s">
        <v>625</v>
      </c>
      <c r="C284" s="25"/>
      <c r="D284" s="26" t="s">
        <v>45</v>
      </c>
      <c r="E284" s="26" t="s">
        <v>51</v>
      </c>
      <c r="F284" s="26" t="s">
        <v>70</v>
      </c>
      <c r="G284" s="26" t="s">
        <v>84</v>
      </c>
      <c r="H284" s="27"/>
      <c r="I284" s="2"/>
      <c r="J284" s="100"/>
      <c r="L284" s="100"/>
      <c r="M284" s="56"/>
      <c r="N284" s="107"/>
      <c r="Q284" s="52">
        <v>3750</v>
      </c>
      <c r="R284" s="107">
        <f t="shared" ref="R284:R287" si="131">N284+Q284</f>
        <v>3750</v>
      </c>
    </row>
    <row r="285" spans="1:18" s="52" customFormat="1" ht="27.75" customHeight="1">
      <c r="B285" s="3" t="s">
        <v>626</v>
      </c>
      <c r="C285" s="25"/>
      <c r="D285" s="26" t="s">
        <v>45</v>
      </c>
      <c r="E285" s="26" t="s">
        <v>51</v>
      </c>
      <c r="F285" s="26" t="s">
        <v>70</v>
      </c>
      <c r="G285" s="26" t="s">
        <v>84</v>
      </c>
      <c r="H285" s="27"/>
      <c r="I285" s="2"/>
      <c r="J285" s="100"/>
      <c r="L285" s="100"/>
      <c r="M285" s="56"/>
      <c r="N285" s="107">
        <v>177</v>
      </c>
      <c r="Q285" s="52">
        <v>-177</v>
      </c>
      <c r="R285" s="107">
        <f t="shared" si="131"/>
        <v>0</v>
      </c>
    </row>
    <row r="286" spans="1:18" s="52" customFormat="1" ht="42.75" customHeight="1">
      <c r="B286" s="3" t="s">
        <v>627</v>
      </c>
      <c r="C286" s="25"/>
      <c r="D286" s="26" t="s">
        <v>45</v>
      </c>
      <c r="E286" s="26" t="s">
        <v>51</v>
      </c>
      <c r="F286" s="26" t="s">
        <v>70</v>
      </c>
      <c r="G286" s="26" t="s">
        <v>84</v>
      </c>
      <c r="H286" s="27"/>
      <c r="I286" s="2"/>
      <c r="J286" s="100"/>
      <c r="L286" s="100"/>
      <c r="M286" s="56"/>
      <c r="N286" s="107">
        <v>1100</v>
      </c>
      <c r="R286" s="107">
        <f t="shared" si="131"/>
        <v>1100</v>
      </c>
    </row>
    <row r="287" spans="1:18" s="52" customFormat="1" ht="29.25" customHeight="1">
      <c r="B287" s="3" t="s">
        <v>628</v>
      </c>
      <c r="C287" s="25"/>
      <c r="D287" s="26" t="s">
        <v>45</v>
      </c>
      <c r="E287" s="26" t="s">
        <v>51</v>
      </c>
      <c r="F287" s="26" t="s">
        <v>70</v>
      </c>
      <c r="G287" s="26" t="s">
        <v>84</v>
      </c>
      <c r="H287" s="27"/>
      <c r="I287" s="2"/>
      <c r="J287" s="100"/>
      <c r="L287" s="100"/>
      <c r="M287" s="56"/>
      <c r="N287" s="107">
        <v>2650</v>
      </c>
      <c r="R287" s="107">
        <f t="shared" si="131"/>
        <v>2650</v>
      </c>
    </row>
    <row r="288" spans="1:18" s="52" customFormat="1">
      <c r="B288" s="96" t="s">
        <v>79</v>
      </c>
      <c r="C288" s="25"/>
      <c r="D288" s="26" t="s">
        <v>80</v>
      </c>
      <c r="E288" s="26"/>
      <c r="F288" s="26"/>
      <c r="G288" s="26"/>
      <c r="H288" s="27">
        <f>H289+H303</f>
        <v>12316.3</v>
      </c>
      <c r="I288" s="2"/>
      <c r="J288" s="100">
        <f>J289+J303</f>
        <v>18544.650000000001</v>
      </c>
      <c r="L288" s="100">
        <f>L289+L303</f>
        <v>18544.650000000001</v>
      </c>
      <c r="M288" s="56"/>
      <c r="N288" s="100">
        <f>N289+N303</f>
        <v>14399.45</v>
      </c>
      <c r="P288" s="100">
        <f>P289+P303</f>
        <v>0</v>
      </c>
      <c r="R288" s="100">
        <f>R289+R303</f>
        <v>23515.56</v>
      </c>
    </row>
    <row r="289" spans="2:18" s="52" customFormat="1">
      <c r="B289" s="3" t="s">
        <v>87</v>
      </c>
      <c r="C289" s="25"/>
      <c r="D289" s="26" t="s">
        <v>80</v>
      </c>
      <c r="E289" s="26" t="s">
        <v>33</v>
      </c>
      <c r="F289" s="26"/>
      <c r="G289" s="26"/>
      <c r="H289" s="27">
        <f>H290+H296</f>
        <v>5500</v>
      </c>
      <c r="I289" s="2"/>
      <c r="J289" s="100">
        <f>J290+J296</f>
        <v>7500</v>
      </c>
      <c r="L289" s="100">
        <f>L290+L296</f>
        <v>7500</v>
      </c>
      <c r="M289" s="56"/>
      <c r="N289" s="100">
        <f>N290+N296</f>
        <v>7500</v>
      </c>
      <c r="P289" s="100">
        <f>P290+P296</f>
        <v>0</v>
      </c>
      <c r="R289" s="100">
        <f>R290+R296+R293</f>
        <v>19792.800000000003</v>
      </c>
    </row>
    <row r="290" spans="2:18" s="52" customFormat="1" ht="15" customHeight="1">
      <c r="B290" s="4" t="s">
        <v>206</v>
      </c>
      <c r="C290" s="25"/>
      <c r="D290" s="26" t="s">
        <v>80</v>
      </c>
      <c r="E290" s="26" t="s">
        <v>33</v>
      </c>
      <c r="F290" s="26" t="s">
        <v>207</v>
      </c>
      <c r="G290" s="26" t="s">
        <v>35</v>
      </c>
      <c r="H290" s="27">
        <f>H291</f>
        <v>5500</v>
      </c>
      <c r="I290" s="2"/>
      <c r="J290" s="100">
        <f>J291</f>
        <v>5500</v>
      </c>
      <c r="L290" s="100">
        <f>L291</f>
        <v>5500</v>
      </c>
      <c r="M290" s="56"/>
      <c r="N290" s="100">
        <f>N291</f>
        <v>5500</v>
      </c>
      <c r="P290" s="100">
        <f>P291</f>
        <v>0</v>
      </c>
      <c r="R290" s="100">
        <f>R291</f>
        <v>5050</v>
      </c>
    </row>
    <row r="291" spans="2:18" s="52" customFormat="1" ht="43.5" customHeight="1">
      <c r="B291" s="3" t="s">
        <v>208</v>
      </c>
      <c r="C291" s="25"/>
      <c r="D291" s="26" t="s">
        <v>80</v>
      </c>
      <c r="E291" s="26" t="s">
        <v>33</v>
      </c>
      <c r="F291" s="26" t="s">
        <v>250</v>
      </c>
      <c r="G291" s="26" t="s">
        <v>35</v>
      </c>
      <c r="H291" s="27">
        <f>H292</f>
        <v>5500</v>
      </c>
      <c r="I291" s="2"/>
      <c r="J291" s="100">
        <f>J292</f>
        <v>5500</v>
      </c>
      <c r="L291" s="100">
        <f>L292</f>
        <v>5500</v>
      </c>
      <c r="M291" s="56"/>
      <c r="N291" s="100">
        <f>N292</f>
        <v>5500</v>
      </c>
      <c r="P291" s="100">
        <f>P292</f>
        <v>0</v>
      </c>
      <c r="R291" s="100">
        <f>R292</f>
        <v>5050</v>
      </c>
    </row>
    <row r="292" spans="2:18" s="52" customFormat="1" ht="28.5" customHeight="1">
      <c r="B292" s="3" t="s">
        <v>251</v>
      </c>
      <c r="C292" s="25"/>
      <c r="D292" s="26" t="s">
        <v>80</v>
      </c>
      <c r="E292" s="26" t="s">
        <v>33</v>
      </c>
      <c r="F292" s="26" t="s">
        <v>250</v>
      </c>
      <c r="G292" s="26" t="s">
        <v>77</v>
      </c>
      <c r="H292" s="51">
        <v>5500</v>
      </c>
      <c r="I292" s="91"/>
      <c r="J292" s="108">
        <v>5500</v>
      </c>
      <c r="L292" s="100">
        <f>K292+J292</f>
        <v>5500</v>
      </c>
      <c r="M292" s="56"/>
      <c r="N292" s="107">
        <f t="shared" ref="N292:N309" si="132">L292+M292</f>
        <v>5500</v>
      </c>
      <c r="Q292" s="52">
        <v>-450</v>
      </c>
      <c r="R292" s="107">
        <f t="shared" ref="R292:R309" si="133">N292+Q292</f>
        <v>5050</v>
      </c>
    </row>
    <row r="293" spans="2:18" s="52" customFormat="1" ht="14.25" customHeight="1">
      <c r="B293" s="3" t="s">
        <v>82</v>
      </c>
      <c r="C293" s="25"/>
      <c r="D293" s="26" t="s">
        <v>80</v>
      </c>
      <c r="E293" s="26" t="s">
        <v>33</v>
      </c>
      <c r="F293" s="26" t="s">
        <v>117</v>
      </c>
      <c r="G293" s="26" t="s">
        <v>35</v>
      </c>
      <c r="H293" s="51"/>
      <c r="I293" s="91"/>
      <c r="J293" s="108"/>
      <c r="L293" s="100"/>
      <c r="M293" s="56"/>
      <c r="N293" s="107"/>
      <c r="R293" s="107">
        <f>SUM(R294:R295)</f>
        <v>4434.8600000000006</v>
      </c>
    </row>
    <row r="294" spans="2:18" s="52" customFormat="1" ht="42.75" customHeight="1">
      <c r="B294" s="3" t="s">
        <v>391</v>
      </c>
      <c r="C294" s="25"/>
      <c r="D294" s="26" t="s">
        <v>80</v>
      </c>
      <c r="E294" s="26" t="s">
        <v>33</v>
      </c>
      <c r="F294" s="26" t="s">
        <v>631</v>
      </c>
      <c r="G294" s="26" t="s">
        <v>84</v>
      </c>
      <c r="H294" s="51"/>
      <c r="I294" s="91"/>
      <c r="J294" s="108"/>
      <c r="L294" s="100"/>
      <c r="M294" s="56"/>
      <c r="N294" s="107"/>
      <c r="Q294" s="52">
        <v>1320.92</v>
      </c>
      <c r="R294" s="107">
        <f t="shared" si="133"/>
        <v>1320.92</v>
      </c>
    </row>
    <row r="295" spans="2:18" s="52" customFormat="1" ht="44.25" customHeight="1">
      <c r="B295" s="3" t="s">
        <v>389</v>
      </c>
      <c r="C295" s="25"/>
      <c r="D295" s="26" t="s">
        <v>80</v>
      </c>
      <c r="E295" s="26" t="s">
        <v>33</v>
      </c>
      <c r="F295" s="26" t="s">
        <v>632</v>
      </c>
      <c r="G295" s="26" t="s">
        <v>84</v>
      </c>
      <c r="H295" s="51"/>
      <c r="I295" s="91"/>
      <c r="J295" s="108"/>
      <c r="L295" s="100"/>
      <c r="M295" s="56"/>
      <c r="N295" s="107"/>
      <c r="Q295" s="52">
        <v>3113.94</v>
      </c>
      <c r="R295" s="107">
        <f t="shared" si="133"/>
        <v>3113.94</v>
      </c>
    </row>
    <row r="296" spans="2:18" s="52" customFormat="1" ht="13.5" customHeight="1">
      <c r="B296" s="3" t="s">
        <v>630</v>
      </c>
      <c r="C296" s="25"/>
      <c r="D296" s="26" t="s">
        <v>80</v>
      </c>
      <c r="E296" s="26" t="s">
        <v>33</v>
      </c>
      <c r="F296" s="26" t="s">
        <v>70</v>
      </c>
      <c r="G296" s="26" t="s">
        <v>35</v>
      </c>
      <c r="H296" s="27">
        <f>H301</f>
        <v>0</v>
      </c>
      <c r="I296" s="2"/>
      <c r="J296" s="100">
        <f>J301</f>
        <v>2000</v>
      </c>
      <c r="L296" s="100">
        <f>L301</f>
        <v>2000</v>
      </c>
      <c r="M296" s="56"/>
      <c r="N296" s="100">
        <f>N301</f>
        <v>2000</v>
      </c>
      <c r="P296" s="100">
        <f>P301</f>
        <v>0</v>
      </c>
      <c r="R296" s="100">
        <f>SUM(R297:R302)</f>
        <v>10307.94</v>
      </c>
    </row>
    <row r="297" spans="2:18" s="52" customFormat="1" ht="44.25" customHeight="1">
      <c r="B297" s="3" t="s">
        <v>648</v>
      </c>
      <c r="C297" s="25"/>
      <c r="D297" s="26" t="s">
        <v>80</v>
      </c>
      <c r="E297" s="26" t="s">
        <v>33</v>
      </c>
      <c r="F297" s="26" t="s">
        <v>390</v>
      </c>
      <c r="G297" s="26" t="s">
        <v>84</v>
      </c>
      <c r="H297" s="27"/>
      <c r="I297" s="2"/>
      <c r="J297" s="100"/>
      <c r="L297" s="100"/>
      <c r="M297" s="56"/>
      <c r="N297" s="100"/>
      <c r="P297" s="141"/>
      <c r="Q297" s="52">
        <v>896.22</v>
      </c>
      <c r="R297" s="107">
        <f t="shared" si="133"/>
        <v>896.22</v>
      </c>
    </row>
    <row r="298" spans="2:18" s="52" customFormat="1" ht="44.25" customHeight="1">
      <c r="B298" s="3" t="s">
        <v>649</v>
      </c>
      <c r="C298" s="25"/>
      <c r="D298" s="26" t="s">
        <v>80</v>
      </c>
      <c r="E298" s="26" t="s">
        <v>33</v>
      </c>
      <c r="F298" s="26" t="s">
        <v>390</v>
      </c>
      <c r="G298" s="26" t="s">
        <v>84</v>
      </c>
      <c r="H298" s="27"/>
      <c r="I298" s="2"/>
      <c r="J298" s="100"/>
      <c r="L298" s="100"/>
      <c r="M298" s="56"/>
      <c r="N298" s="100"/>
      <c r="P298" s="141"/>
      <c r="Q298" s="52">
        <v>805.62</v>
      </c>
      <c r="R298" s="107">
        <f t="shared" si="133"/>
        <v>805.62</v>
      </c>
    </row>
    <row r="299" spans="2:18" s="52" customFormat="1" ht="43.5" customHeight="1">
      <c r="B299" s="3" t="s">
        <v>651</v>
      </c>
      <c r="C299" s="25"/>
      <c r="D299" s="26" t="s">
        <v>80</v>
      </c>
      <c r="E299" s="26" t="s">
        <v>33</v>
      </c>
      <c r="F299" s="26" t="s">
        <v>454</v>
      </c>
      <c r="G299" s="26" t="s">
        <v>84</v>
      </c>
      <c r="H299" s="27"/>
      <c r="I299" s="2"/>
      <c r="J299" s="100"/>
      <c r="L299" s="100"/>
      <c r="M299" s="56"/>
      <c r="N299" s="100"/>
      <c r="P299" s="141"/>
      <c r="Q299" s="52">
        <v>2627.93</v>
      </c>
      <c r="R299" s="107">
        <f t="shared" si="133"/>
        <v>2627.93</v>
      </c>
    </row>
    <row r="300" spans="2:18" s="52" customFormat="1" ht="45" customHeight="1">
      <c r="B300" s="3" t="s">
        <v>650</v>
      </c>
      <c r="C300" s="25"/>
      <c r="D300" s="26" t="s">
        <v>80</v>
      </c>
      <c r="E300" s="26" t="s">
        <v>33</v>
      </c>
      <c r="F300" s="26" t="s">
        <v>454</v>
      </c>
      <c r="G300" s="26" t="s">
        <v>84</v>
      </c>
      <c r="H300" s="27"/>
      <c r="I300" s="2"/>
      <c r="J300" s="100"/>
      <c r="L300" s="100"/>
      <c r="M300" s="56"/>
      <c r="N300" s="100"/>
      <c r="P300" s="141"/>
      <c r="Q300" s="52">
        <v>2627.9</v>
      </c>
      <c r="R300" s="107">
        <f t="shared" si="133"/>
        <v>2627.9</v>
      </c>
    </row>
    <row r="301" spans="2:18" s="52" customFormat="1" ht="59.25" customHeight="1">
      <c r="B301" s="3" t="s">
        <v>629</v>
      </c>
      <c r="C301" s="25"/>
      <c r="D301" s="26" t="s">
        <v>80</v>
      </c>
      <c r="E301" s="26" t="s">
        <v>33</v>
      </c>
      <c r="F301" s="26" t="s">
        <v>452</v>
      </c>
      <c r="G301" s="26" t="s">
        <v>84</v>
      </c>
      <c r="H301" s="27"/>
      <c r="I301" s="101">
        <v>2000</v>
      </c>
      <c r="J301" s="100">
        <f>H301+I301</f>
        <v>2000</v>
      </c>
      <c r="L301" s="100">
        <f>K301+J301</f>
        <v>2000</v>
      </c>
      <c r="M301" s="56"/>
      <c r="N301" s="107">
        <f t="shared" si="132"/>
        <v>2000</v>
      </c>
      <c r="R301" s="107">
        <f t="shared" si="133"/>
        <v>2000</v>
      </c>
    </row>
    <row r="302" spans="2:18" s="52" customFormat="1" ht="29.25" customHeight="1">
      <c r="B302" s="3" t="s">
        <v>652</v>
      </c>
      <c r="C302" s="25"/>
      <c r="D302" s="26" t="s">
        <v>80</v>
      </c>
      <c r="E302" s="26" t="s">
        <v>33</v>
      </c>
      <c r="F302" s="26" t="s">
        <v>653</v>
      </c>
      <c r="G302" s="26" t="s">
        <v>84</v>
      </c>
      <c r="H302" s="27"/>
      <c r="I302" s="101"/>
      <c r="J302" s="100"/>
      <c r="L302" s="100"/>
      <c r="M302" s="56"/>
      <c r="N302" s="107"/>
      <c r="Q302" s="52">
        <v>1350.27</v>
      </c>
      <c r="R302" s="107">
        <f t="shared" si="133"/>
        <v>1350.27</v>
      </c>
    </row>
    <row r="303" spans="2:18" s="52" customFormat="1">
      <c r="B303" s="4" t="s">
        <v>89</v>
      </c>
      <c r="C303" s="25"/>
      <c r="D303" s="26" t="s">
        <v>80</v>
      </c>
      <c r="E303" s="26" t="s">
        <v>39</v>
      </c>
      <c r="F303" s="26"/>
      <c r="G303" s="26"/>
      <c r="H303" s="27">
        <f>H304+H305+H306</f>
        <v>6816.3</v>
      </c>
      <c r="I303" s="2"/>
      <c r="J303" s="100">
        <f>J304+J305+J306+J307</f>
        <v>11044.650000000001</v>
      </c>
      <c r="L303" s="100">
        <f>L304+L305+L306+L307</f>
        <v>11044.650000000001</v>
      </c>
      <c r="M303" s="56"/>
      <c r="N303" s="100">
        <f>N304+N305+N306+N307</f>
        <v>6899.4500000000007</v>
      </c>
      <c r="P303" s="100">
        <f>P304+P305+P306+P307</f>
        <v>0</v>
      </c>
      <c r="R303" s="100">
        <f>R304+R305+R306+R307</f>
        <v>3722.7599999999998</v>
      </c>
    </row>
    <row r="304" spans="2:18" s="52" customFormat="1" ht="13.5" customHeight="1">
      <c r="B304" s="3" t="s">
        <v>210</v>
      </c>
      <c r="C304" s="28"/>
      <c r="D304" s="26" t="s">
        <v>80</v>
      </c>
      <c r="E304" s="26" t="s">
        <v>39</v>
      </c>
      <c r="F304" s="26" t="s">
        <v>211</v>
      </c>
      <c r="G304" s="26" t="s">
        <v>37</v>
      </c>
      <c r="H304" s="27">
        <v>300</v>
      </c>
      <c r="I304" s="2"/>
      <c r="J304" s="100">
        <v>300</v>
      </c>
      <c r="L304" s="100">
        <f>K304+J304</f>
        <v>300</v>
      </c>
      <c r="M304" s="56"/>
      <c r="N304" s="107">
        <f t="shared" si="132"/>
        <v>300</v>
      </c>
      <c r="R304" s="107">
        <f t="shared" si="133"/>
        <v>300</v>
      </c>
    </row>
    <row r="305" spans="2:18" s="52" customFormat="1" ht="45" customHeight="1">
      <c r="B305" s="3" t="s">
        <v>391</v>
      </c>
      <c r="C305" s="25"/>
      <c r="D305" s="26" t="s">
        <v>80</v>
      </c>
      <c r="E305" s="26" t="s">
        <v>39</v>
      </c>
      <c r="F305" s="26" t="s">
        <v>390</v>
      </c>
      <c r="G305" s="26" t="s">
        <v>84</v>
      </c>
      <c r="H305" s="27">
        <v>1284.5</v>
      </c>
      <c r="I305" s="101">
        <v>1153.05</v>
      </c>
      <c r="J305" s="100">
        <f>I305+H305</f>
        <v>2437.5500000000002</v>
      </c>
      <c r="L305" s="100">
        <f>K305+J305</f>
        <v>2437.5500000000002</v>
      </c>
      <c r="M305" s="56">
        <f>-1276.73-264.6</f>
        <v>-1541.33</v>
      </c>
      <c r="N305" s="107">
        <f t="shared" si="132"/>
        <v>896.22000000000025</v>
      </c>
      <c r="Q305" s="52">
        <v>-896.22</v>
      </c>
      <c r="R305" s="107">
        <f t="shared" si="133"/>
        <v>0</v>
      </c>
    </row>
    <row r="306" spans="2:18" s="52" customFormat="1" ht="45" customHeight="1">
      <c r="B306" s="3" t="s">
        <v>389</v>
      </c>
      <c r="C306" s="25"/>
      <c r="D306" s="26" t="s">
        <v>80</v>
      </c>
      <c r="E306" s="26" t="s">
        <v>39</v>
      </c>
      <c r="F306" s="26" t="s">
        <v>454</v>
      </c>
      <c r="G306" s="26" t="s">
        <v>84</v>
      </c>
      <c r="H306" s="27">
        <v>5231.8</v>
      </c>
      <c r="I306" s="2"/>
      <c r="J306" s="100">
        <v>5231.8</v>
      </c>
      <c r="L306" s="100">
        <f>K306+J306</f>
        <v>5231.8</v>
      </c>
      <c r="M306" s="56">
        <v>-2603.87</v>
      </c>
      <c r="N306" s="107">
        <f t="shared" si="132"/>
        <v>2627.9300000000003</v>
      </c>
      <c r="Q306" s="52">
        <v>-2627.93</v>
      </c>
      <c r="R306" s="107">
        <f t="shared" si="133"/>
        <v>0</v>
      </c>
    </row>
    <row r="307" spans="2:18" s="52" customFormat="1" ht="48" customHeight="1">
      <c r="B307" s="3" t="s">
        <v>417</v>
      </c>
      <c r="C307" s="25"/>
      <c r="D307" s="26" t="s">
        <v>80</v>
      </c>
      <c r="E307" s="26" t="s">
        <v>39</v>
      </c>
      <c r="F307" s="26" t="s">
        <v>416</v>
      </c>
      <c r="G307" s="26" t="s">
        <v>84</v>
      </c>
      <c r="H307" s="27"/>
      <c r="I307" s="102">
        <f>1200+1875.3</f>
        <v>3075.3</v>
      </c>
      <c r="J307" s="100">
        <f>I307+H307</f>
        <v>3075.3</v>
      </c>
      <c r="L307" s="100">
        <f>K307+J307</f>
        <v>3075.3</v>
      </c>
      <c r="M307" s="56"/>
      <c r="N307" s="107">
        <f>N308+N309</f>
        <v>3075.3</v>
      </c>
      <c r="R307" s="107">
        <f>R308+R309</f>
        <v>3422.7599999999998</v>
      </c>
    </row>
    <row r="308" spans="2:18" s="52" customFormat="1" ht="13.5" customHeight="1">
      <c r="B308" s="3" t="s">
        <v>646</v>
      </c>
      <c r="C308" s="25"/>
      <c r="D308" s="26" t="s">
        <v>80</v>
      </c>
      <c r="E308" s="26" t="s">
        <v>39</v>
      </c>
      <c r="F308" s="26" t="s">
        <v>416</v>
      </c>
      <c r="G308" s="26" t="s">
        <v>84</v>
      </c>
      <c r="H308" s="27"/>
      <c r="I308" s="102"/>
      <c r="J308" s="100"/>
      <c r="L308" s="100"/>
      <c r="M308" s="56">
        <v>1200</v>
      </c>
      <c r="N308" s="107">
        <f t="shared" si="132"/>
        <v>1200</v>
      </c>
      <c r="R308" s="107">
        <f t="shared" si="133"/>
        <v>1200</v>
      </c>
    </row>
    <row r="309" spans="2:18" s="52" customFormat="1" ht="14.25" customHeight="1">
      <c r="B309" s="3" t="s">
        <v>647</v>
      </c>
      <c r="C309" s="25"/>
      <c r="D309" s="26" t="s">
        <v>80</v>
      </c>
      <c r="E309" s="26" t="s">
        <v>39</v>
      </c>
      <c r="F309" s="26" t="s">
        <v>416</v>
      </c>
      <c r="G309" s="26" t="s">
        <v>84</v>
      </c>
      <c r="H309" s="27"/>
      <c r="I309" s="102"/>
      <c r="J309" s="100"/>
      <c r="L309" s="100"/>
      <c r="M309" s="56">
        <v>1875.3</v>
      </c>
      <c r="N309" s="107">
        <f t="shared" si="132"/>
        <v>1875.3</v>
      </c>
      <c r="Q309" s="168">
        <v>347.46</v>
      </c>
      <c r="R309" s="107">
        <f t="shared" si="133"/>
        <v>2222.7599999999998</v>
      </c>
    </row>
    <row r="310" spans="2:18" s="52" customFormat="1">
      <c r="B310" s="96" t="s">
        <v>98</v>
      </c>
      <c r="C310" s="25"/>
      <c r="D310" s="26" t="s">
        <v>99</v>
      </c>
      <c r="E310" s="26"/>
      <c r="F310" s="26"/>
      <c r="G310" s="26"/>
      <c r="H310" s="27">
        <f>H315</f>
        <v>2752.8</v>
      </c>
      <c r="I310" s="2"/>
      <c r="J310" s="100">
        <f>J315</f>
        <v>2752.8</v>
      </c>
      <c r="L310" s="100">
        <f>L315</f>
        <v>2752.8</v>
      </c>
      <c r="M310" s="56"/>
      <c r="N310" s="100">
        <f>N315</f>
        <v>2752.8</v>
      </c>
      <c r="P310" s="100">
        <f>P315</f>
        <v>0</v>
      </c>
      <c r="R310" s="100">
        <f>R315+R311</f>
        <v>23534.3</v>
      </c>
    </row>
    <row r="311" spans="2:18" s="52" customFormat="1">
      <c r="B311" s="4" t="s">
        <v>100</v>
      </c>
      <c r="C311" s="25"/>
      <c r="D311" s="26" t="s">
        <v>99</v>
      </c>
      <c r="E311" s="26" t="s">
        <v>31</v>
      </c>
      <c r="F311" s="26"/>
      <c r="G311" s="26"/>
      <c r="H311" s="27"/>
      <c r="I311" s="2"/>
      <c r="J311" s="100"/>
      <c r="L311" s="100"/>
      <c r="M311" s="56"/>
      <c r="N311" s="100"/>
      <c r="P311" s="100"/>
      <c r="R311" s="100">
        <f>R312</f>
        <v>20781.5</v>
      </c>
    </row>
    <row r="312" spans="2:18" s="52" customFormat="1">
      <c r="B312" s="4" t="s">
        <v>143</v>
      </c>
      <c r="C312" s="25"/>
      <c r="D312" s="26" t="s">
        <v>99</v>
      </c>
      <c r="E312" s="26" t="s">
        <v>31</v>
      </c>
      <c r="F312" s="26" t="s">
        <v>144</v>
      </c>
      <c r="G312" s="26" t="s">
        <v>35</v>
      </c>
      <c r="H312" s="27"/>
      <c r="I312" s="2"/>
      <c r="J312" s="100"/>
      <c r="L312" s="100"/>
      <c r="M312" s="56"/>
      <c r="N312" s="100"/>
      <c r="P312" s="100"/>
      <c r="R312" s="100">
        <f>R313+R314</f>
        <v>20781.5</v>
      </c>
    </row>
    <row r="313" spans="2:18" s="52" customFormat="1" ht="30">
      <c r="B313" s="96" t="s">
        <v>658</v>
      </c>
      <c r="C313" s="25"/>
      <c r="D313" s="26" t="s">
        <v>99</v>
      </c>
      <c r="E313" s="26" t="s">
        <v>31</v>
      </c>
      <c r="F313" s="26" t="s">
        <v>144</v>
      </c>
      <c r="G313" s="26" t="s">
        <v>460</v>
      </c>
      <c r="H313" s="27"/>
      <c r="I313" s="2"/>
      <c r="J313" s="100"/>
      <c r="L313" s="100"/>
      <c r="M313" s="56"/>
      <c r="N313" s="100"/>
      <c r="P313" s="100"/>
      <c r="Q313" s="52">
        <f>6180.4+198.3</f>
        <v>6378.7</v>
      </c>
      <c r="R313" s="107">
        <f t="shared" ref="R313:R314" si="134">N313+Q313</f>
        <v>6378.7</v>
      </c>
    </row>
    <row r="314" spans="2:18" s="52" customFormat="1" ht="30">
      <c r="B314" s="96" t="s">
        <v>659</v>
      </c>
      <c r="C314" s="25"/>
      <c r="D314" s="26" t="s">
        <v>99</v>
      </c>
      <c r="E314" s="26" t="s">
        <v>31</v>
      </c>
      <c r="F314" s="26" t="s">
        <v>144</v>
      </c>
      <c r="G314" s="26" t="s">
        <v>460</v>
      </c>
      <c r="H314" s="27"/>
      <c r="I314" s="2"/>
      <c r="J314" s="100"/>
      <c r="L314" s="100"/>
      <c r="M314" s="56"/>
      <c r="N314" s="100"/>
      <c r="P314" s="100"/>
      <c r="Q314" s="52">
        <f>14206.8+196</f>
        <v>14402.8</v>
      </c>
      <c r="R314" s="107">
        <f t="shared" si="134"/>
        <v>14402.8</v>
      </c>
    </row>
    <row r="315" spans="2:18" s="52" customFormat="1">
      <c r="B315" s="3" t="s">
        <v>157</v>
      </c>
      <c r="C315" s="25"/>
      <c r="D315" s="26" t="s">
        <v>99</v>
      </c>
      <c r="E315" s="26" t="s">
        <v>33</v>
      </c>
      <c r="F315" s="26"/>
      <c r="G315" s="26"/>
      <c r="H315" s="27">
        <f>H316</f>
        <v>2752.8</v>
      </c>
      <c r="I315" s="2"/>
      <c r="J315" s="100">
        <f>J316</f>
        <v>2752.8</v>
      </c>
      <c r="L315" s="100">
        <f>L316</f>
        <v>2752.8</v>
      </c>
      <c r="M315" s="56"/>
      <c r="N315" s="100">
        <f>N316</f>
        <v>2752.8</v>
      </c>
      <c r="P315" s="100">
        <f>P316</f>
        <v>0</v>
      </c>
      <c r="R315" s="100">
        <f>R316</f>
        <v>2752.8</v>
      </c>
    </row>
    <row r="316" spans="2:18" s="52" customFormat="1" ht="42.75" customHeight="1">
      <c r="B316" s="3" t="s">
        <v>636</v>
      </c>
      <c r="C316" s="25"/>
      <c r="D316" s="26" t="s">
        <v>99</v>
      </c>
      <c r="E316" s="26" t="s">
        <v>33</v>
      </c>
      <c r="F316" s="26" t="s">
        <v>393</v>
      </c>
      <c r="G316" s="26"/>
      <c r="H316" s="27">
        <f>H317</f>
        <v>2752.8</v>
      </c>
      <c r="I316" s="2"/>
      <c r="J316" s="100">
        <f>J317</f>
        <v>2752.8</v>
      </c>
      <c r="L316" s="100">
        <f>L317</f>
        <v>2752.8</v>
      </c>
      <c r="M316" s="56"/>
      <c r="N316" s="100">
        <f>N317</f>
        <v>2752.8</v>
      </c>
      <c r="P316" s="100">
        <f>P317</f>
        <v>0</v>
      </c>
      <c r="R316" s="100">
        <f>R317</f>
        <v>2752.8</v>
      </c>
    </row>
    <row r="317" spans="2:18" s="52" customFormat="1" ht="12.75" customHeight="1">
      <c r="B317" s="4" t="s">
        <v>86</v>
      </c>
      <c r="C317" s="25"/>
      <c r="D317" s="26" t="s">
        <v>99</v>
      </c>
      <c r="E317" s="26" t="s">
        <v>33</v>
      </c>
      <c r="F317" s="26" t="s">
        <v>393</v>
      </c>
      <c r="G317" s="26" t="s">
        <v>84</v>
      </c>
      <c r="H317" s="27">
        <v>2752.8</v>
      </c>
      <c r="I317" s="2"/>
      <c r="J317" s="100">
        <v>2752.8</v>
      </c>
      <c r="L317" s="100">
        <f>K317+J317</f>
        <v>2752.8</v>
      </c>
      <c r="M317" s="56"/>
      <c r="N317" s="107">
        <f t="shared" ref="N317" si="135">L317+M317</f>
        <v>2752.8</v>
      </c>
      <c r="R317" s="107">
        <f t="shared" ref="R317" si="136">N317+Q317</f>
        <v>2752.8</v>
      </c>
    </row>
    <row r="318" spans="2:18" s="52" customFormat="1" ht="13.5" customHeight="1">
      <c r="B318" s="4" t="s">
        <v>633</v>
      </c>
      <c r="C318" s="25"/>
      <c r="D318" s="26" t="s">
        <v>99</v>
      </c>
      <c r="E318" s="26" t="s">
        <v>45</v>
      </c>
      <c r="F318" s="26"/>
      <c r="G318" s="26"/>
      <c r="H318" s="27"/>
      <c r="I318" s="2"/>
      <c r="J318" s="100"/>
      <c r="L318" s="100"/>
      <c r="M318" s="56"/>
      <c r="N318" s="107"/>
      <c r="R318" s="107">
        <f>R319</f>
        <v>1835.2</v>
      </c>
    </row>
    <row r="319" spans="2:18" s="52" customFormat="1" ht="30" customHeight="1">
      <c r="B319" s="3" t="s">
        <v>634</v>
      </c>
      <c r="C319" s="25"/>
      <c r="D319" s="26" t="s">
        <v>99</v>
      </c>
      <c r="E319" s="26" t="s">
        <v>45</v>
      </c>
      <c r="F319" s="26" t="s">
        <v>635</v>
      </c>
      <c r="G319" s="26" t="s">
        <v>35</v>
      </c>
      <c r="H319" s="27"/>
      <c r="I319" s="2"/>
      <c r="J319" s="100"/>
      <c r="L319" s="100"/>
      <c r="M319" s="56"/>
      <c r="N319" s="107"/>
      <c r="R319" s="107">
        <f>R320</f>
        <v>1835.2</v>
      </c>
    </row>
    <row r="320" spans="2:18" s="52" customFormat="1" ht="12" customHeight="1">
      <c r="B320" s="4" t="s">
        <v>86</v>
      </c>
      <c r="C320" s="25"/>
      <c r="D320" s="26" t="s">
        <v>99</v>
      </c>
      <c r="E320" s="26" t="s">
        <v>45</v>
      </c>
      <c r="F320" s="26" t="s">
        <v>635</v>
      </c>
      <c r="G320" s="26" t="s">
        <v>84</v>
      </c>
      <c r="H320" s="27"/>
      <c r="I320" s="2"/>
      <c r="J320" s="100"/>
      <c r="L320" s="100"/>
      <c r="M320" s="56"/>
      <c r="N320" s="107"/>
      <c r="Q320" s="52">
        <v>1835.2</v>
      </c>
      <c r="R320" s="107">
        <f t="shared" ref="R320" si="137">N320+Q320</f>
        <v>1835.2</v>
      </c>
    </row>
    <row r="321" spans="2:18" s="52" customFormat="1" ht="15.75" customHeight="1">
      <c r="B321" s="96" t="s">
        <v>426</v>
      </c>
      <c r="C321" s="25"/>
      <c r="D321" s="26" t="s">
        <v>51</v>
      </c>
      <c r="E321" s="26" t="s">
        <v>32</v>
      </c>
      <c r="F321" s="26"/>
      <c r="G321" s="26"/>
      <c r="H321" s="27">
        <f>H322</f>
        <v>640</v>
      </c>
      <c r="I321" s="2"/>
      <c r="J321" s="100">
        <f>J322</f>
        <v>640</v>
      </c>
      <c r="L321" s="100">
        <f>L322</f>
        <v>640</v>
      </c>
      <c r="M321" s="56"/>
      <c r="N321" s="100">
        <f>N322</f>
        <v>640</v>
      </c>
      <c r="P321" s="100">
        <f>P322</f>
        <v>0</v>
      </c>
      <c r="R321" s="100">
        <f>R322</f>
        <v>679</v>
      </c>
    </row>
    <row r="322" spans="2:18" s="52" customFormat="1" ht="14.25" customHeight="1">
      <c r="B322" s="3" t="s">
        <v>436</v>
      </c>
      <c r="C322" s="25"/>
      <c r="D322" s="26" t="s">
        <v>51</v>
      </c>
      <c r="E322" s="26" t="s">
        <v>33</v>
      </c>
      <c r="F322" s="26" t="s">
        <v>637</v>
      </c>
      <c r="G322" s="26" t="s">
        <v>35</v>
      </c>
      <c r="H322" s="27">
        <f>H324</f>
        <v>640</v>
      </c>
      <c r="I322" s="2"/>
      <c r="J322" s="100">
        <f>J324</f>
        <v>640</v>
      </c>
      <c r="L322" s="100">
        <f>L324</f>
        <v>640</v>
      </c>
      <c r="M322" s="56"/>
      <c r="N322" s="100">
        <f>N324</f>
        <v>640</v>
      </c>
      <c r="P322" s="100">
        <f>P324</f>
        <v>0</v>
      </c>
      <c r="R322" s="100">
        <f>R324+R323</f>
        <v>679</v>
      </c>
    </row>
    <row r="323" spans="2:18" s="52" customFormat="1" ht="13.5" customHeight="1">
      <c r="B323" s="3" t="s">
        <v>639</v>
      </c>
      <c r="C323" s="25"/>
      <c r="D323" s="26" t="s">
        <v>51</v>
      </c>
      <c r="E323" s="26" t="s">
        <v>33</v>
      </c>
      <c r="F323" s="26" t="s">
        <v>638</v>
      </c>
      <c r="G323" s="26" t="s">
        <v>35</v>
      </c>
      <c r="H323" s="27"/>
      <c r="I323" s="2"/>
      <c r="J323" s="100"/>
      <c r="L323" s="100"/>
      <c r="M323" s="56"/>
      <c r="N323" s="100"/>
      <c r="P323" s="100"/>
      <c r="Q323" s="52">
        <v>39</v>
      </c>
      <c r="R323" s="107">
        <f t="shared" ref="R323:R325" si="138">N323+Q323</f>
        <v>39</v>
      </c>
    </row>
    <row r="324" spans="2:18" s="52" customFormat="1" ht="30.75" customHeight="1">
      <c r="B324" s="3" t="s">
        <v>258</v>
      </c>
      <c r="C324" s="25"/>
      <c r="D324" s="26" t="s">
        <v>51</v>
      </c>
      <c r="E324" s="26" t="s">
        <v>33</v>
      </c>
      <c r="F324" s="26" t="s">
        <v>259</v>
      </c>
      <c r="G324" s="26" t="s">
        <v>35</v>
      </c>
      <c r="H324" s="27">
        <f>H325</f>
        <v>640</v>
      </c>
      <c r="I324" s="2"/>
      <c r="J324" s="100">
        <f>J325</f>
        <v>640</v>
      </c>
      <c r="L324" s="100">
        <f>L325</f>
        <v>640</v>
      </c>
      <c r="M324" s="56"/>
      <c r="N324" s="100">
        <f>N325</f>
        <v>640</v>
      </c>
      <c r="P324" s="100">
        <f>P325</f>
        <v>0</v>
      </c>
      <c r="R324" s="100">
        <f>R325</f>
        <v>640</v>
      </c>
    </row>
    <row r="325" spans="2:18" s="52" customFormat="1" ht="15.75" customHeight="1">
      <c r="B325" s="4" t="s">
        <v>76</v>
      </c>
      <c r="C325" s="25"/>
      <c r="D325" s="26" t="s">
        <v>51</v>
      </c>
      <c r="E325" s="26" t="s">
        <v>33</v>
      </c>
      <c r="F325" s="26" t="s">
        <v>259</v>
      </c>
      <c r="G325" s="26" t="s">
        <v>77</v>
      </c>
      <c r="H325" s="27">
        <v>640</v>
      </c>
      <c r="I325" s="2"/>
      <c r="J325" s="100">
        <v>640</v>
      </c>
      <c r="L325" s="100">
        <f>K325+J325</f>
        <v>640</v>
      </c>
      <c r="M325" s="56"/>
      <c r="N325" s="107">
        <f t="shared" ref="N325" si="139">L325+M325</f>
        <v>640</v>
      </c>
      <c r="R325" s="107">
        <f t="shared" si="138"/>
        <v>640</v>
      </c>
    </row>
    <row r="326" spans="2:18" s="52" customFormat="1" ht="30.75" hidden="1" customHeight="1">
      <c r="B326" s="3" t="s">
        <v>82</v>
      </c>
      <c r="C326" s="25"/>
      <c r="D326" s="26" t="s">
        <v>75</v>
      </c>
      <c r="E326" s="26" t="s">
        <v>45</v>
      </c>
      <c r="F326" s="26" t="s">
        <v>260</v>
      </c>
      <c r="G326" s="26" t="s">
        <v>35</v>
      </c>
      <c r="H326" s="27"/>
      <c r="I326" s="2"/>
      <c r="J326" s="100"/>
      <c r="L326" s="100"/>
      <c r="M326" s="56"/>
      <c r="N326" s="2"/>
      <c r="R326" s="228"/>
    </row>
    <row r="327" spans="2:18" s="52" customFormat="1" ht="30.75" hidden="1" customHeight="1">
      <c r="B327" s="4" t="s">
        <v>76</v>
      </c>
      <c r="C327" s="25"/>
      <c r="D327" s="26" t="s">
        <v>75</v>
      </c>
      <c r="E327" s="26" t="s">
        <v>45</v>
      </c>
      <c r="F327" s="26" t="s">
        <v>260</v>
      </c>
      <c r="G327" s="26" t="s">
        <v>77</v>
      </c>
      <c r="H327" s="27"/>
      <c r="I327" s="2"/>
      <c r="J327" s="100"/>
      <c r="L327" s="100"/>
      <c r="M327" s="56"/>
      <c r="N327" s="2"/>
      <c r="R327" s="228"/>
    </row>
    <row r="328" spans="2:18" s="52" customFormat="1">
      <c r="B328" s="96" t="s">
        <v>437</v>
      </c>
      <c r="C328" s="25"/>
      <c r="D328" s="26" t="s">
        <v>109</v>
      </c>
      <c r="E328" s="26"/>
      <c r="F328" s="26"/>
      <c r="G328" s="26"/>
      <c r="H328" s="27">
        <f>H329</f>
        <v>2603.3000000000002</v>
      </c>
      <c r="I328" s="2"/>
      <c r="J328" s="100">
        <f>J329</f>
        <v>2603.3000000000002</v>
      </c>
      <c r="L328" s="100">
        <f>L329</f>
        <v>2603.3000000000002</v>
      </c>
      <c r="M328" s="56"/>
      <c r="N328" s="100">
        <f>N329</f>
        <v>2603.3000000000002</v>
      </c>
      <c r="P328" s="100">
        <f>P329</f>
        <v>0</v>
      </c>
      <c r="R328" s="100">
        <f>R329</f>
        <v>2603.3000000000002</v>
      </c>
    </row>
    <row r="329" spans="2:18" s="52" customFormat="1" ht="17.25" customHeight="1">
      <c r="B329" s="3" t="s">
        <v>438</v>
      </c>
      <c r="C329" s="25"/>
      <c r="D329" s="26" t="s">
        <v>109</v>
      </c>
      <c r="E329" s="26" t="s">
        <v>109</v>
      </c>
      <c r="F329" s="26"/>
      <c r="G329" s="26"/>
      <c r="H329" s="27">
        <f>H330</f>
        <v>2603.3000000000002</v>
      </c>
      <c r="I329" s="2"/>
      <c r="J329" s="100">
        <f>J330</f>
        <v>2603.3000000000002</v>
      </c>
      <c r="L329" s="100">
        <f>L330</f>
        <v>2603.3000000000002</v>
      </c>
      <c r="M329" s="56"/>
      <c r="N329" s="100">
        <f>N330</f>
        <v>2603.3000000000002</v>
      </c>
      <c r="P329" s="100">
        <f>P330</f>
        <v>0</v>
      </c>
      <c r="R329" s="100">
        <f>R330</f>
        <v>2603.3000000000002</v>
      </c>
    </row>
    <row r="330" spans="2:18" s="52" customFormat="1" ht="30" customHeight="1">
      <c r="B330" s="3" t="s">
        <v>394</v>
      </c>
      <c r="C330" s="25"/>
      <c r="D330" s="26" t="s">
        <v>109</v>
      </c>
      <c r="E330" s="26" t="s">
        <v>109</v>
      </c>
      <c r="F330" s="26" t="s">
        <v>395</v>
      </c>
      <c r="G330" s="26" t="s">
        <v>84</v>
      </c>
      <c r="H330" s="27">
        <v>2603.3000000000002</v>
      </c>
      <c r="I330" s="2"/>
      <c r="J330" s="100">
        <v>2603.3000000000002</v>
      </c>
      <c r="L330" s="100">
        <f>K330+J330</f>
        <v>2603.3000000000002</v>
      </c>
      <c r="M330" s="56"/>
      <c r="N330" s="107">
        <f t="shared" ref="N330" si="140">L330+M330</f>
        <v>2603.3000000000002</v>
      </c>
      <c r="R330" s="107">
        <f t="shared" ref="R330" si="141">N330+Q330</f>
        <v>2603.3000000000002</v>
      </c>
    </row>
    <row r="331" spans="2:18" s="52" customFormat="1" ht="14.25" customHeight="1">
      <c r="B331" s="3" t="s">
        <v>396</v>
      </c>
      <c r="C331" s="25"/>
      <c r="D331" s="26" t="s">
        <v>119</v>
      </c>
      <c r="E331" s="26"/>
      <c r="F331" s="26"/>
      <c r="G331" s="26"/>
      <c r="H331" s="27">
        <f>H332</f>
        <v>2271</v>
      </c>
      <c r="I331" s="2"/>
      <c r="J331" s="100">
        <f>J332</f>
        <v>1271</v>
      </c>
      <c r="L331" s="100">
        <f>L332</f>
        <v>1271</v>
      </c>
      <c r="M331" s="56"/>
      <c r="N331" s="100">
        <f>N332</f>
        <v>1271</v>
      </c>
      <c r="P331" s="100">
        <f>P332</f>
        <v>0</v>
      </c>
      <c r="R331" s="100">
        <f>R332</f>
        <v>1271</v>
      </c>
    </row>
    <row r="332" spans="2:18" s="52" customFormat="1" ht="13.5" customHeight="1">
      <c r="B332" s="3" t="s">
        <v>234</v>
      </c>
      <c r="C332" s="25"/>
      <c r="D332" s="26" t="s">
        <v>119</v>
      </c>
      <c r="E332" s="26" t="s">
        <v>209</v>
      </c>
      <c r="F332" s="26"/>
      <c r="G332" s="26"/>
      <c r="H332" s="27">
        <f>H333</f>
        <v>2271</v>
      </c>
      <c r="I332" s="2"/>
      <c r="J332" s="100">
        <f>J333</f>
        <v>1271</v>
      </c>
      <c r="L332" s="100">
        <f>L333</f>
        <v>1271</v>
      </c>
      <c r="M332" s="56"/>
      <c r="N332" s="100">
        <f>N333</f>
        <v>1271</v>
      </c>
      <c r="P332" s="100">
        <f>P333</f>
        <v>0</v>
      </c>
      <c r="R332" s="100">
        <f>R333</f>
        <v>1271</v>
      </c>
    </row>
    <row r="333" spans="2:18" s="52" customFormat="1" ht="29.25" customHeight="1">
      <c r="B333" s="3" t="s">
        <v>397</v>
      </c>
      <c r="C333" s="25"/>
      <c r="D333" s="26" t="s">
        <v>119</v>
      </c>
      <c r="E333" s="26" t="s">
        <v>209</v>
      </c>
      <c r="F333" s="26" t="s">
        <v>398</v>
      </c>
      <c r="G333" s="26" t="s">
        <v>84</v>
      </c>
      <c r="H333" s="27">
        <v>2271</v>
      </c>
      <c r="I333" s="2">
        <v>-1000</v>
      </c>
      <c r="J333" s="100">
        <f>H333+I333</f>
        <v>1271</v>
      </c>
      <c r="L333" s="100">
        <f>K333+J333</f>
        <v>1271</v>
      </c>
      <c r="M333" s="56"/>
      <c r="N333" s="107">
        <f t="shared" ref="N333" si="142">L333+M333</f>
        <v>1271</v>
      </c>
      <c r="R333" s="107">
        <f t="shared" ref="R333" si="143">N333+Q333</f>
        <v>1271</v>
      </c>
    </row>
    <row r="334" spans="2:18" s="52" customFormat="1">
      <c r="B334" s="49" t="s">
        <v>114</v>
      </c>
      <c r="C334" s="25"/>
      <c r="D334" s="26" t="s">
        <v>246</v>
      </c>
      <c r="E334" s="26" t="s">
        <v>32</v>
      </c>
      <c r="F334" s="26"/>
      <c r="G334" s="26"/>
      <c r="H334" s="27"/>
      <c r="I334" s="2"/>
      <c r="J334" s="100"/>
      <c r="L334" s="100">
        <f>L335</f>
        <v>7154.7</v>
      </c>
      <c r="M334" s="56"/>
      <c r="N334" s="100">
        <f>N335</f>
        <v>21876.600000000002</v>
      </c>
      <c r="P334" s="100">
        <f>P335</f>
        <v>0</v>
      </c>
      <c r="R334" s="100">
        <f>R335</f>
        <v>44061.599999999999</v>
      </c>
    </row>
    <row r="335" spans="2:18" s="52" customFormat="1" ht="12.75" customHeight="1">
      <c r="B335" s="49" t="s">
        <v>433</v>
      </c>
      <c r="C335" s="25"/>
      <c r="D335" s="26" t="s">
        <v>246</v>
      </c>
      <c r="E335" s="26" t="s">
        <v>31</v>
      </c>
      <c r="F335" s="26"/>
      <c r="G335" s="26"/>
      <c r="H335" s="27"/>
      <c r="I335" s="2"/>
      <c r="J335" s="100"/>
      <c r="L335" s="100">
        <f>L341+L336</f>
        <v>7154.7</v>
      </c>
      <c r="M335" s="56"/>
      <c r="N335" s="100">
        <f>N341+N336</f>
        <v>21876.600000000002</v>
      </c>
      <c r="P335" s="100">
        <f>P341+P336</f>
        <v>0</v>
      </c>
      <c r="R335" s="100">
        <f>R341+R336</f>
        <v>44061.599999999999</v>
      </c>
    </row>
    <row r="336" spans="2:18" s="52" customFormat="1">
      <c r="B336" s="49" t="s">
        <v>755</v>
      </c>
      <c r="C336" s="25"/>
      <c r="D336" s="26" t="s">
        <v>246</v>
      </c>
      <c r="E336" s="26" t="s">
        <v>31</v>
      </c>
      <c r="F336" s="26" t="s">
        <v>458</v>
      </c>
      <c r="G336" s="26"/>
      <c r="H336" s="27"/>
      <c r="I336" s="2"/>
      <c r="J336" s="100"/>
      <c r="L336" s="100">
        <f>L337</f>
        <v>0</v>
      </c>
      <c r="M336" s="56"/>
      <c r="N336" s="107">
        <f>N337</f>
        <v>3644.9</v>
      </c>
      <c r="R336" s="107">
        <f>R337</f>
        <v>3644.9</v>
      </c>
    </row>
    <row r="337" spans="1:18" s="52" customFormat="1" ht="15.75" customHeight="1">
      <c r="A337" s="52" t="s">
        <v>457</v>
      </c>
      <c r="B337" s="49" t="s">
        <v>94</v>
      </c>
      <c r="C337" s="25"/>
      <c r="D337" s="26" t="s">
        <v>246</v>
      </c>
      <c r="E337" s="26" t="s">
        <v>31</v>
      </c>
      <c r="F337" s="26" t="s">
        <v>459</v>
      </c>
      <c r="G337" s="26" t="s">
        <v>460</v>
      </c>
      <c r="H337" s="27"/>
      <c r="I337" s="2"/>
      <c r="J337" s="100"/>
      <c r="L337" s="100"/>
      <c r="M337" s="56"/>
      <c r="N337" s="107">
        <f>N338+N339+N340</f>
        <v>3644.9</v>
      </c>
      <c r="R337" s="107">
        <f>R338+R339+R340</f>
        <v>3644.9</v>
      </c>
    </row>
    <row r="338" spans="1:18" s="52" customFormat="1" ht="14.25" customHeight="1">
      <c r="B338" s="49" t="s">
        <v>539</v>
      </c>
      <c r="C338" s="25"/>
      <c r="D338" s="26" t="s">
        <v>246</v>
      </c>
      <c r="E338" s="26" t="s">
        <v>31</v>
      </c>
      <c r="F338" s="26" t="s">
        <v>459</v>
      </c>
      <c r="G338" s="26" t="s">
        <v>460</v>
      </c>
      <c r="H338" s="27"/>
      <c r="I338" s="2"/>
      <c r="J338" s="100"/>
      <c r="L338" s="100"/>
      <c r="M338" s="56">
        <v>250</v>
      </c>
      <c r="N338" s="107">
        <f t="shared" ref="N338:N340" si="144">L338+M338</f>
        <v>250</v>
      </c>
      <c r="R338" s="107">
        <f t="shared" ref="R338:R341" si="145">N338+Q338</f>
        <v>250</v>
      </c>
    </row>
    <row r="339" spans="1:18" s="52" customFormat="1" ht="15.75" customHeight="1">
      <c r="B339" s="49" t="s">
        <v>540</v>
      </c>
      <c r="C339" s="25"/>
      <c r="D339" s="26" t="s">
        <v>246</v>
      </c>
      <c r="E339" s="26" t="s">
        <v>31</v>
      </c>
      <c r="F339" s="26" t="s">
        <v>459</v>
      </c>
      <c r="G339" s="26" t="s">
        <v>460</v>
      </c>
      <c r="H339" s="27"/>
      <c r="I339" s="2"/>
      <c r="J339" s="100"/>
      <c r="L339" s="100"/>
      <c r="M339" s="56">
        <v>2544.9</v>
      </c>
      <c r="N339" s="107">
        <f t="shared" si="144"/>
        <v>2544.9</v>
      </c>
      <c r="R339" s="107">
        <f t="shared" si="145"/>
        <v>2544.9</v>
      </c>
    </row>
    <row r="340" spans="1:18" s="52" customFormat="1">
      <c r="B340" s="49" t="s">
        <v>541</v>
      </c>
      <c r="C340" s="25"/>
      <c r="D340" s="26" t="s">
        <v>246</v>
      </c>
      <c r="E340" s="26" t="s">
        <v>31</v>
      </c>
      <c r="F340" s="26" t="s">
        <v>459</v>
      </c>
      <c r="G340" s="26" t="s">
        <v>460</v>
      </c>
      <c r="H340" s="27"/>
      <c r="I340" s="2"/>
      <c r="J340" s="100"/>
      <c r="L340" s="100"/>
      <c r="M340" s="56">
        <v>850</v>
      </c>
      <c r="N340" s="107">
        <f t="shared" si="144"/>
        <v>850</v>
      </c>
      <c r="R340" s="107">
        <f t="shared" si="145"/>
        <v>850</v>
      </c>
    </row>
    <row r="341" spans="1:18" s="52" customFormat="1" ht="30.75" customHeight="1">
      <c r="B341" s="49" t="s">
        <v>453</v>
      </c>
      <c r="C341" s="25"/>
      <c r="D341" s="26" t="s">
        <v>246</v>
      </c>
      <c r="E341" s="26" t="s">
        <v>31</v>
      </c>
      <c r="F341" s="26" t="s">
        <v>361</v>
      </c>
      <c r="G341" s="26" t="s">
        <v>84</v>
      </c>
      <c r="H341" s="27"/>
      <c r="I341" s="2"/>
      <c r="J341" s="100"/>
      <c r="K341" s="52">
        <v>7154.7</v>
      </c>
      <c r="L341" s="100">
        <f>K341+J341</f>
        <v>7154.7</v>
      </c>
      <c r="M341" s="56">
        <f>10900+177</f>
        <v>11077</v>
      </c>
      <c r="N341" s="107">
        <f t="shared" ref="N341" si="146">L341+M341</f>
        <v>18231.7</v>
      </c>
      <c r="Q341" s="52">
        <v>22185</v>
      </c>
      <c r="R341" s="107">
        <f t="shared" si="145"/>
        <v>40416.699999999997</v>
      </c>
    </row>
    <row r="342" spans="1:18" s="52" customFormat="1">
      <c r="B342" s="97" t="s">
        <v>261</v>
      </c>
      <c r="C342" s="25"/>
      <c r="D342" s="26" t="s">
        <v>57</v>
      </c>
      <c r="E342" s="26" t="s">
        <v>32</v>
      </c>
      <c r="F342" s="26"/>
      <c r="G342" s="26"/>
      <c r="H342" s="27">
        <f>H344</f>
        <v>15317.8</v>
      </c>
      <c r="I342" s="2"/>
      <c r="J342" s="100">
        <f>J343+J346</f>
        <v>21467.1</v>
      </c>
      <c r="L342" s="100">
        <f>L343+L346</f>
        <v>21467.1</v>
      </c>
      <c r="M342" s="56"/>
      <c r="N342" s="100">
        <f>N343+N346+N349</f>
        <v>32069.699999999997</v>
      </c>
      <c r="P342" s="100">
        <f>P343+P346</f>
        <v>0</v>
      </c>
      <c r="R342" s="100">
        <f>R343+R346+R349</f>
        <v>32069.699999999997</v>
      </c>
    </row>
    <row r="343" spans="1:18" s="52" customFormat="1" ht="43.5" customHeight="1">
      <c r="B343" s="3" t="s">
        <v>424</v>
      </c>
      <c r="C343" s="25"/>
      <c r="D343" s="26" t="s">
        <v>57</v>
      </c>
      <c r="E343" s="26" t="s">
        <v>31</v>
      </c>
      <c r="F343" s="26"/>
      <c r="G343" s="26"/>
      <c r="H343" s="27"/>
      <c r="I343" s="2"/>
      <c r="J343" s="100">
        <f>J344</f>
        <v>16467.099999999999</v>
      </c>
      <c r="L343" s="100">
        <f>L344</f>
        <v>16467.099999999999</v>
      </c>
      <c r="M343" s="56"/>
      <c r="N343" s="100">
        <f>N344</f>
        <v>16467.099999999999</v>
      </c>
      <c r="P343" s="100">
        <f>P344</f>
        <v>0</v>
      </c>
      <c r="R343" s="100">
        <f>R344</f>
        <v>16467.099999999999</v>
      </c>
    </row>
    <row r="344" spans="1:18" s="52" customFormat="1" ht="27.75" customHeight="1">
      <c r="B344" s="3" t="s">
        <v>262</v>
      </c>
      <c r="C344" s="25"/>
      <c r="D344" s="26" t="s">
        <v>57</v>
      </c>
      <c r="E344" s="26" t="s">
        <v>31</v>
      </c>
      <c r="F344" s="26" t="s">
        <v>263</v>
      </c>
      <c r="G344" s="26" t="s">
        <v>35</v>
      </c>
      <c r="H344" s="27">
        <f>H345</f>
        <v>15317.8</v>
      </c>
      <c r="I344" s="2"/>
      <c r="J344" s="100">
        <f>J345</f>
        <v>16467.099999999999</v>
      </c>
      <c r="L344" s="100">
        <f>L345</f>
        <v>16467.099999999999</v>
      </c>
      <c r="M344" s="56"/>
      <c r="N344" s="100">
        <f>N345</f>
        <v>16467.099999999999</v>
      </c>
      <c r="P344" s="100">
        <f>P345</f>
        <v>0</v>
      </c>
      <c r="R344" s="100">
        <f>R345</f>
        <v>16467.099999999999</v>
      </c>
    </row>
    <row r="345" spans="1:18" s="52" customFormat="1" ht="13.5" customHeight="1">
      <c r="B345" s="4" t="s">
        <v>264</v>
      </c>
      <c r="C345" s="25"/>
      <c r="D345" s="26" t="s">
        <v>57</v>
      </c>
      <c r="E345" s="26" t="s">
        <v>31</v>
      </c>
      <c r="F345" s="26" t="s">
        <v>263</v>
      </c>
      <c r="G345" s="26" t="s">
        <v>265</v>
      </c>
      <c r="H345" s="27">
        <f>15053.3+264.5</f>
        <v>15317.8</v>
      </c>
      <c r="I345" s="93">
        <v>1149.3</v>
      </c>
      <c r="J345" s="100">
        <f>H345+I345</f>
        <v>16467.099999999999</v>
      </c>
      <c r="L345" s="100">
        <f>K345+J345</f>
        <v>16467.099999999999</v>
      </c>
      <c r="M345" s="56"/>
      <c r="N345" s="107">
        <f t="shared" ref="N345" si="147">L345+M345</f>
        <v>16467.099999999999</v>
      </c>
      <c r="R345" s="107">
        <f t="shared" ref="R345" si="148">N345+Q345</f>
        <v>16467.099999999999</v>
      </c>
    </row>
    <row r="346" spans="1:18" s="52" customFormat="1" ht="14.25" customHeight="1">
      <c r="B346" s="4" t="s">
        <v>425</v>
      </c>
      <c r="C346" s="25"/>
      <c r="D346" s="26" t="s">
        <v>57</v>
      </c>
      <c r="E346" s="26" t="s">
        <v>33</v>
      </c>
      <c r="F346" s="26"/>
      <c r="G346" s="26"/>
      <c r="H346" s="27"/>
      <c r="I346" s="2"/>
      <c r="J346" s="100">
        <f>J347</f>
        <v>5000</v>
      </c>
      <c r="L346" s="100">
        <f>L347</f>
        <v>5000</v>
      </c>
      <c r="M346" s="56"/>
      <c r="N346" s="100">
        <f>N347</f>
        <v>5000</v>
      </c>
      <c r="P346" s="100">
        <f>P347</f>
        <v>0</v>
      </c>
      <c r="R346" s="100">
        <f>R347</f>
        <v>5000</v>
      </c>
    </row>
    <row r="347" spans="1:18" s="52" customFormat="1" ht="27" customHeight="1">
      <c r="B347" s="3" t="s">
        <v>412</v>
      </c>
      <c r="C347" s="25"/>
      <c r="D347" s="26" t="s">
        <v>57</v>
      </c>
      <c r="E347" s="26" t="s">
        <v>33</v>
      </c>
      <c r="F347" s="26" t="s">
        <v>413</v>
      </c>
      <c r="G347" s="26" t="s">
        <v>35</v>
      </c>
      <c r="H347" s="27"/>
      <c r="I347" s="2"/>
      <c r="J347" s="100">
        <f>J348</f>
        <v>5000</v>
      </c>
      <c r="L347" s="100">
        <f>L348</f>
        <v>5000</v>
      </c>
      <c r="M347" s="56"/>
      <c r="N347" s="100">
        <f>N348</f>
        <v>5000</v>
      </c>
      <c r="P347" s="100">
        <f>P348</f>
        <v>0</v>
      </c>
      <c r="R347" s="100">
        <f>R348</f>
        <v>5000</v>
      </c>
    </row>
    <row r="348" spans="1:18" s="52" customFormat="1" ht="14.25" customHeight="1">
      <c r="B348" s="3" t="s">
        <v>415</v>
      </c>
      <c r="C348" s="25"/>
      <c r="D348" s="26" t="s">
        <v>57</v>
      </c>
      <c r="E348" s="26" t="s">
        <v>33</v>
      </c>
      <c r="F348" s="26" t="s">
        <v>413</v>
      </c>
      <c r="G348" s="26" t="s">
        <v>414</v>
      </c>
      <c r="H348" s="27"/>
      <c r="I348" s="2">
        <v>5000</v>
      </c>
      <c r="J348" s="100">
        <f>I348+H348</f>
        <v>5000</v>
      </c>
      <c r="L348" s="100">
        <f>K348+J348</f>
        <v>5000</v>
      </c>
      <c r="M348" s="56"/>
      <c r="N348" s="107">
        <f t="shared" ref="N348:N352" si="149">L348+M348</f>
        <v>5000</v>
      </c>
      <c r="R348" s="107">
        <f t="shared" ref="R348:R352" si="150">N348+Q348</f>
        <v>5000</v>
      </c>
    </row>
    <row r="349" spans="1:18" s="52" customFormat="1" ht="13.5" customHeight="1">
      <c r="B349" s="3" t="s">
        <v>544</v>
      </c>
      <c r="C349" s="25"/>
      <c r="D349" s="26" t="s">
        <v>57</v>
      </c>
      <c r="E349" s="26" t="s">
        <v>39</v>
      </c>
      <c r="F349" s="26"/>
      <c r="G349" s="26"/>
      <c r="H349" s="27">
        <f>H350</f>
        <v>0</v>
      </c>
      <c r="I349" s="2"/>
      <c r="J349" s="100">
        <f>J350</f>
        <v>0</v>
      </c>
      <c r="L349" s="142"/>
      <c r="M349" s="56"/>
      <c r="N349" s="100">
        <f>N350+N351+N352</f>
        <v>10602.6</v>
      </c>
      <c r="R349" s="100">
        <f>R350+R351+R352</f>
        <v>10602.6</v>
      </c>
    </row>
    <row r="350" spans="1:18" s="52" customFormat="1" ht="30.75" customHeight="1">
      <c r="B350" s="3" t="s">
        <v>545</v>
      </c>
      <c r="C350" s="25"/>
      <c r="D350" s="26" t="s">
        <v>57</v>
      </c>
      <c r="E350" s="26" t="s">
        <v>39</v>
      </c>
      <c r="F350" s="26" t="s">
        <v>266</v>
      </c>
      <c r="G350" s="26" t="s">
        <v>35</v>
      </c>
      <c r="H350" s="27"/>
      <c r="I350" s="2"/>
      <c r="J350" s="100"/>
      <c r="L350" s="142"/>
      <c r="M350" s="56">
        <f>7539.32+100</f>
        <v>7639.32</v>
      </c>
      <c r="N350" s="107">
        <f t="shared" si="149"/>
        <v>7639.32</v>
      </c>
      <c r="R350" s="107">
        <f t="shared" si="150"/>
        <v>7639.32</v>
      </c>
    </row>
    <row r="351" spans="1:18" s="52" customFormat="1" ht="27.75" customHeight="1">
      <c r="B351" s="3" t="s">
        <v>546</v>
      </c>
      <c r="C351" s="25"/>
      <c r="D351" s="26" t="s">
        <v>57</v>
      </c>
      <c r="E351" s="26" t="s">
        <v>39</v>
      </c>
      <c r="F351" s="26" t="s">
        <v>266</v>
      </c>
      <c r="G351" s="26" t="s">
        <v>414</v>
      </c>
      <c r="H351" s="27"/>
      <c r="I351" s="2"/>
      <c r="J351" s="100"/>
      <c r="L351" s="142"/>
      <c r="M351" s="56">
        <f>2675.68+23</f>
        <v>2698.68</v>
      </c>
      <c r="N351" s="107">
        <f t="shared" si="149"/>
        <v>2698.68</v>
      </c>
      <c r="R351" s="107">
        <f t="shared" si="150"/>
        <v>2698.68</v>
      </c>
    </row>
    <row r="352" spans="1:18" s="52" customFormat="1" ht="30.75" customHeight="1">
      <c r="B352" s="3" t="s">
        <v>560</v>
      </c>
      <c r="C352" s="25"/>
      <c r="D352" s="26" t="s">
        <v>57</v>
      </c>
      <c r="E352" s="26" t="s">
        <v>39</v>
      </c>
      <c r="F352" s="26" t="s">
        <v>266</v>
      </c>
      <c r="G352" s="26" t="s">
        <v>414</v>
      </c>
      <c r="H352" s="27"/>
      <c r="I352" s="2"/>
      <c r="J352" s="100"/>
      <c r="L352" s="142"/>
      <c r="M352" s="56">
        <v>264.60000000000002</v>
      </c>
      <c r="N352" s="107">
        <f t="shared" si="149"/>
        <v>264.60000000000002</v>
      </c>
      <c r="R352" s="107">
        <f t="shared" si="150"/>
        <v>264.60000000000002</v>
      </c>
    </row>
    <row r="353" spans="2:18" s="52" customFormat="1" ht="15" customHeight="1">
      <c r="B353" s="34" t="s">
        <v>267</v>
      </c>
      <c r="C353" s="22" t="s">
        <v>21</v>
      </c>
      <c r="D353" s="23"/>
      <c r="E353" s="23"/>
      <c r="F353" s="23"/>
      <c r="G353" s="23"/>
      <c r="H353" s="24">
        <f>H354+H357</f>
        <v>9996.5</v>
      </c>
      <c r="I353" s="2"/>
      <c r="J353" s="104">
        <f>J354+J357</f>
        <v>9996.5</v>
      </c>
      <c r="L353" s="104">
        <f>L354+L357</f>
        <v>9996.5</v>
      </c>
      <c r="M353" s="56"/>
      <c r="N353" s="104">
        <f>N354+N357</f>
        <v>9996.5</v>
      </c>
      <c r="P353" s="104">
        <f>P354+P357</f>
        <v>0</v>
      </c>
      <c r="R353" s="104">
        <f>R354+R357</f>
        <v>10059.1</v>
      </c>
    </row>
    <row r="354" spans="2:18" s="52" customFormat="1" ht="17.25" customHeight="1">
      <c r="B354" s="4" t="s">
        <v>56</v>
      </c>
      <c r="C354" s="25"/>
      <c r="D354" s="26" t="s">
        <v>31</v>
      </c>
      <c r="E354" s="26" t="s">
        <v>420</v>
      </c>
      <c r="F354" s="26"/>
      <c r="G354" s="26"/>
      <c r="H354" s="27">
        <f>H355</f>
        <v>7331.5</v>
      </c>
      <c r="I354" s="2"/>
      <c r="J354" s="100">
        <f>J355</f>
        <v>7331.5</v>
      </c>
      <c r="L354" s="100">
        <f>L355</f>
        <v>7331.5</v>
      </c>
      <c r="M354" s="56"/>
      <c r="N354" s="100">
        <f>N355</f>
        <v>7331.5</v>
      </c>
      <c r="P354" s="100">
        <f>P355</f>
        <v>0</v>
      </c>
      <c r="R354" s="100">
        <f>R355</f>
        <v>7394.1</v>
      </c>
    </row>
    <row r="355" spans="2:18" s="52" customFormat="1" ht="31.5" customHeight="1">
      <c r="B355" s="3" t="s">
        <v>40</v>
      </c>
      <c r="C355" s="25"/>
      <c r="D355" s="26" t="s">
        <v>31</v>
      </c>
      <c r="E355" s="26" t="s">
        <v>420</v>
      </c>
      <c r="F355" s="26" t="s">
        <v>93</v>
      </c>
      <c r="G355" s="26" t="s">
        <v>35</v>
      </c>
      <c r="H355" s="27">
        <f>H356</f>
        <v>7331.5</v>
      </c>
      <c r="I355" s="2"/>
      <c r="J355" s="100">
        <f>J356</f>
        <v>7331.5</v>
      </c>
      <c r="L355" s="100">
        <f>L356</f>
        <v>7331.5</v>
      </c>
      <c r="M355" s="56"/>
      <c r="N355" s="100">
        <f>N356</f>
        <v>7331.5</v>
      </c>
      <c r="P355" s="100">
        <f>P356</f>
        <v>0</v>
      </c>
      <c r="R355" s="100">
        <f>R356</f>
        <v>7394.1</v>
      </c>
    </row>
    <row r="356" spans="2:18" s="52" customFormat="1" ht="17.25" customHeight="1">
      <c r="B356" s="3" t="s">
        <v>94</v>
      </c>
      <c r="C356" s="25"/>
      <c r="D356" s="26" t="s">
        <v>31</v>
      </c>
      <c r="E356" s="26" t="s">
        <v>420</v>
      </c>
      <c r="F356" s="26" t="s">
        <v>95</v>
      </c>
      <c r="G356" s="26" t="s">
        <v>97</v>
      </c>
      <c r="H356" s="27">
        <f>7226+105.5</f>
        <v>7331.5</v>
      </c>
      <c r="I356" s="2"/>
      <c r="J356" s="100">
        <f>7226+105.5</f>
        <v>7331.5</v>
      </c>
      <c r="L356" s="100">
        <f>J356+K356</f>
        <v>7331.5</v>
      </c>
      <c r="M356" s="56"/>
      <c r="N356" s="107">
        <f t="shared" ref="N356" si="151">L356+M356</f>
        <v>7331.5</v>
      </c>
      <c r="Q356" s="52">
        <v>62.6</v>
      </c>
      <c r="R356" s="107">
        <f t="shared" ref="R356" si="152">N356+Q356</f>
        <v>7394.1</v>
      </c>
    </row>
    <row r="357" spans="2:18" s="52" customFormat="1" ht="17.25" customHeight="1">
      <c r="B357" s="4" t="s">
        <v>130</v>
      </c>
      <c r="C357" s="25"/>
      <c r="D357" s="26" t="s">
        <v>119</v>
      </c>
      <c r="E357" s="26" t="s">
        <v>45</v>
      </c>
      <c r="F357" s="26"/>
      <c r="G357" s="26"/>
      <c r="H357" s="27">
        <f>H358</f>
        <v>2665</v>
      </c>
      <c r="I357" s="2"/>
      <c r="J357" s="100">
        <f>J358</f>
        <v>2665</v>
      </c>
      <c r="L357" s="100">
        <f>L358</f>
        <v>2665</v>
      </c>
      <c r="M357" s="56"/>
      <c r="N357" s="100">
        <f>N358</f>
        <v>2665</v>
      </c>
      <c r="P357" s="100">
        <f>P358</f>
        <v>0</v>
      </c>
      <c r="R357" s="100">
        <f>R358</f>
        <v>2665</v>
      </c>
    </row>
    <row r="358" spans="2:18" s="52" customFormat="1" ht="16.5" customHeight="1">
      <c r="B358" s="3" t="s">
        <v>153</v>
      </c>
      <c r="C358" s="25"/>
      <c r="D358" s="26" t="s">
        <v>119</v>
      </c>
      <c r="E358" s="26" t="s">
        <v>45</v>
      </c>
      <c r="F358" s="26" t="s">
        <v>199</v>
      </c>
      <c r="G358" s="26" t="s">
        <v>35</v>
      </c>
      <c r="H358" s="27">
        <f>H359</f>
        <v>2665</v>
      </c>
      <c r="I358" s="2"/>
      <c r="J358" s="100">
        <f>J359</f>
        <v>2665</v>
      </c>
      <c r="L358" s="100">
        <f>L359</f>
        <v>2665</v>
      </c>
      <c r="M358" s="56"/>
      <c r="N358" s="100">
        <f>N359</f>
        <v>2665</v>
      </c>
      <c r="P358" s="100">
        <f>P359</f>
        <v>0</v>
      </c>
      <c r="R358" s="100">
        <f>R359</f>
        <v>2665</v>
      </c>
    </row>
    <row r="359" spans="2:18" s="52" customFormat="1" ht="27" customHeight="1">
      <c r="B359" s="3" t="s">
        <v>268</v>
      </c>
      <c r="C359" s="25"/>
      <c r="D359" s="26" t="s">
        <v>119</v>
      </c>
      <c r="E359" s="26" t="s">
        <v>45</v>
      </c>
      <c r="F359" s="26" t="s">
        <v>269</v>
      </c>
      <c r="G359" s="26" t="s">
        <v>35</v>
      </c>
      <c r="H359" s="27">
        <f>H360</f>
        <v>2665</v>
      </c>
      <c r="I359" s="2"/>
      <c r="J359" s="100">
        <f>J360</f>
        <v>2665</v>
      </c>
      <c r="L359" s="100">
        <f>L360</f>
        <v>2665</v>
      </c>
      <c r="M359" s="56"/>
      <c r="N359" s="100">
        <f>N360</f>
        <v>2665</v>
      </c>
      <c r="P359" s="100">
        <f>P360</f>
        <v>0</v>
      </c>
      <c r="R359" s="100">
        <f>R360</f>
        <v>2665</v>
      </c>
    </row>
    <row r="360" spans="2:18" s="52" customFormat="1" ht="15" customHeight="1">
      <c r="B360" s="4" t="s">
        <v>121</v>
      </c>
      <c r="C360" s="25"/>
      <c r="D360" s="26" t="s">
        <v>119</v>
      </c>
      <c r="E360" s="26" t="s">
        <v>45</v>
      </c>
      <c r="F360" s="26" t="s">
        <v>270</v>
      </c>
      <c r="G360" s="26" t="s">
        <v>124</v>
      </c>
      <c r="H360" s="27">
        <v>2665</v>
      </c>
      <c r="I360" s="2"/>
      <c r="J360" s="100">
        <v>2665</v>
      </c>
      <c r="L360" s="100">
        <f>J360+K360</f>
        <v>2665</v>
      </c>
      <c r="M360" s="56"/>
      <c r="N360" s="107">
        <f t="shared" ref="N360" si="153">L360+M360</f>
        <v>2665</v>
      </c>
      <c r="R360" s="107">
        <f t="shared" ref="R360" si="154">N360+Q360</f>
        <v>2665</v>
      </c>
    </row>
    <row r="361" spans="2:18" s="52" customFormat="1" ht="31.5" hidden="1" customHeight="1">
      <c r="B361" s="4" t="s">
        <v>271</v>
      </c>
      <c r="C361" s="25"/>
      <c r="D361" s="26" t="s">
        <v>119</v>
      </c>
      <c r="E361" s="26" t="s">
        <v>45</v>
      </c>
      <c r="F361" s="26" t="s">
        <v>272</v>
      </c>
      <c r="G361" s="26" t="s">
        <v>124</v>
      </c>
      <c r="H361" s="27"/>
      <c r="I361" s="2"/>
      <c r="J361" s="100"/>
      <c r="L361" s="110"/>
      <c r="M361" s="56"/>
      <c r="N361" s="2"/>
      <c r="R361" s="228"/>
    </row>
    <row r="362" spans="2:18" s="52" customFormat="1" ht="31.5" hidden="1" customHeight="1">
      <c r="B362" s="4" t="s">
        <v>273</v>
      </c>
      <c r="C362" s="25"/>
      <c r="D362" s="26" t="s">
        <v>119</v>
      </c>
      <c r="E362" s="26" t="s">
        <v>45</v>
      </c>
      <c r="F362" s="26" t="s">
        <v>274</v>
      </c>
      <c r="G362" s="26" t="s">
        <v>124</v>
      </c>
      <c r="H362" s="27"/>
      <c r="I362" s="2"/>
      <c r="J362" s="100"/>
      <c r="L362" s="110"/>
      <c r="M362" s="56"/>
      <c r="N362" s="2"/>
      <c r="R362" s="228"/>
    </row>
    <row r="363" spans="2:18" s="52" customFormat="1" ht="28.5" customHeight="1">
      <c r="B363" s="34" t="s">
        <v>275</v>
      </c>
      <c r="C363" s="22" t="s">
        <v>276</v>
      </c>
      <c r="D363" s="23"/>
      <c r="E363" s="23"/>
      <c r="F363" s="23"/>
      <c r="G363" s="23"/>
      <c r="H363" s="24">
        <f>H364</f>
        <v>1174</v>
      </c>
      <c r="I363" s="2"/>
      <c r="J363" s="104">
        <f>J364</f>
        <v>2924</v>
      </c>
      <c r="L363" s="104">
        <f>L364</f>
        <v>2924</v>
      </c>
      <c r="M363" s="56"/>
      <c r="N363" s="104">
        <f>N364</f>
        <v>2924</v>
      </c>
      <c r="P363" s="104">
        <f>P364</f>
        <v>0</v>
      </c>
      <c r="R363" s="104">
        <f>R364</f>
        <v>2956.2</v>
      </c>
    </row>
    <row r="364" spans="2:18" s="52" customFormat="1" ht="15.75" customHeight="1">
      <c r="B364" s="4" t="s">
        <v>170</v>
      </c>
      <c r="C364" s="25"/>
      <c r="D364" s="26" t="s">
        <v>75</v>
      </c>
      <c r="E364" s="26" t="s">
        <v>31</v>
      </c>
      <c r="F364" s="26"/>
      <c r="G364" s="26"/>
      <c r="H364" s="27">
        <f>H365</f>
        <v>1174</v>
      </c>
      <c r="I364" s="2"/>
      <c r="J364" s="100">
        <f>J365</f>
        <v>2924</v>
      </c>
      <c r="L364" s="100">
        <f>L365</f>
        <v>2924</v>
      </c>
      <c r="M364" s="56"/>
      <c r="N364" s="100">
        <f>N365</f>
        <v>2924</v>
      </c>
      <c r="P364" s="100">
        <f>P365</f>
        <v>0</v>
      </c>
      <c r="R364" s="100">
        <f>R365</f>
        <v>2956.2</v>
      </c>
    </row>
    <row r="365" spans="2:18" s="52" customFormat="1" ht="14.25" customHeight="1">
      <c r="B365" s="4" t="s">
        <v>277</v>
      </c>
      <c r="C365" s="25"/>
      <c r="D365" s="26" t="s">
        <v>75</v>
      </c>
      <c r="E365" s="26" t="s">
        <v>31</v>
      </c>
      <c r="F365" s="26" t="s">
        <v>278</v>
      </c>
      <c r="G365" s="26" t="s">
        <v>35</v>
      </c>
      <c r="H365" s="27">
        <f>H368</f>
        <v>1174</v>
      </c>
      <c r="I365" s="2"/>
      <c r="J365" s="100">
        <f>J368</f>
        <v>2924</v>
      </c>
      <c r="L365" s="100">
        <f>L368</f>
        <v>2924</v>
      </c>
      <c r="M365" s="56"/>
      <c r="N365" s="100">
        <f>N368</f>
        <v>2924</v>
      </c>
      <c r="P365" s="100">
        <f>P368</f>
        <v>0</v>
      </c>
      <c r="R365" s="100">
        <f>R368+R366</f>
        <v>2956.2</v>
      </c>
    </row>
    <row r="366" spans="2:18" s="52" customFormat="1" ht="27.75" customHeight="1">
      <c r="B366" s="3" t="s">
        <v>645</v>
      </c>
      <c r="C366" s="25"/>
      <c r="D366" s="26" t="s">
        <v>75</v>
      </c>
      <c r="E366" s="26" t="s">
        <v>31</v>
      </c>
      <c r="F366" s="26" t="s">
        <v>278</v>
      </c>
      <c r="G366" s="26" t="s">
        <v>35</v>
      </c>
      <c r="H366" s="27"/>
      <c r="I366" s="2"/>
      <c r="J366" s="100"/>
      <c r="L366" s="100"/>
      <c r="M366" s="56"/>
      <c r="N366" s="100"/>
      <c r="P366" s="100"/>
      <c r="R366" s="100">
        <f>R367</f>
        <v>32.200000000000003</v>
      </c>
    </row>
    <row r="367" spans="2:18" s="52" customFormat="1" ht="15" customHeight="1">
      <c r="B367" s="4" t="s">
        <v>644</v>
      </c>
      <c r="C367" s="25"/>
      <c r="D367" s="26" t="s">
        <v>75</v>
      </c>
      <c r="E367" s="26" t="s">
        <v>31</v>
      </c>
      <c r="F367" s="26" t="s">
        <v>643</v>
      </c>
      <c r="G367" s="26" t="s">
        <v>213</v>
      </c>
      <c r="H367" s="27"/>
      <c r="I367" s="2"/>
      <c r="J367" s="100"/>
      <c r="L367" s="100"/>
      <c r="M367" s="56"/>
      <c r="N367" s="100"/>
      <c r="P367" s="100"/>
      <c r="Q367" s="52">
        <v>32.200000000000003</v>
      </c>
      <c r="R367" s="107">
        <f t="shared" ref="R367" si="155">N367+Q367</f>
        <v>32.200000000000003</v>
      </c>
    </row>
    <row r="368" spans="2:18" s="52" customFormat="1" ht="14.25" customHeight="1">
      <c r="B368" s="3" t="s">
        <v>94</v>
      </c>
      <c r="C368" s="25"/>
      <c r="D368" s="26" t="s">
        <v>75</v>
      </c>
      <c r="E368" s="26" t="s">
        <v>31</v>
      </c>
      <c r="F368" s="26" t="s">
        <v>279</v>
      </c>
      <c r="G368" s="26" t="s">
        <v>35</v>
      </c>
      <c r="H368" s="27">
        <f>H369</f>
        <v>1174</v>
      </c>
      <c r="I368" s="2"/>
      <c r="J368" s="100">
        <f>J369</f>
        <v>2924</v>
      </c>
      <c r="L368" s="100">
        <f>L369</f>
        <v>2924</v>
      </c>
      <c r="M368" s="56"/>
      <c r="N368" s="100">
        <f>N369</f>
        <v>2924</v>
      </c>
      <c r="P368" s="100">
        <f>P369</f>
        <v>0</v>
      </c>
      <c r="R368" s="100">
        <f>R369</f>
        <v>2924</v>
      </c>
    </row>
    <row r="369" spans="2:18" s="52" customFormat="1" ht="13.5" customHeight="1">
      <c r="B369" s="3" t="s">
        <v>103</v>
      </c>
      <c r="C369" s="25"/>
      <c r="D369" s="26" t="s">
        <v>75</v>
      </c>
      <c r="E369" s="26" t="s">
        <v>31</v>
      </c>
      <c r="F369" s="26" t="s">
        <v>279</v>
      </c>
      <c r="G369" s="26" t="s">
        <v>97</v>
      </c>
      <c r="H369" s="27">
        <f>H370+H371+H372</f>
        <v>1174</v>
      </c>
      <c r="I369" s="2"/>
      <c r="J369" s="100">
        <f>J370+J371+J372</f>
        <v>2924</v>
      </c>
      <c r="L369" s="100">
        <f>L370+L371+L372</f>
        <v>2924</v>
      </c>
      <c r="M369" s="56"/>
      <c r="N369" s="100">
        <f>N370+N371+N372</f>
        <v>2924</v>
      </c>
      <c r="P369" s="100">
        <f>P370+P371+P372</f>
        <v>0</v>
      </c>
      <c r="R369" s="100">
        <f>R370+R371+R372</f>
        <v>2924</v>
      </c>
    </row>
    <row r="370" spans="2:18" s="52" customFormat="1" ht="14.25" customHeight="1">
      <c r="B370" s="49" t="s">
        <v>107</v>
      </c>
      <c r="C370" s="77"/>
      <c r="D370" s="50" t="s">
        <v>75</v>
      </c>
      <c r="E370" s="50" t="s">
        <v>31</v>
      </c>
      <c r="F370" s="50" t="s">
        <v>279</v>
      </c>
      <c r="G370" s="50" t="s">
        <v>97</v>
      </c>
      <c r="H370" s="51">
        <v>874</v>
      </c>
      <c r="I370" s="2"/>
      <c r="J370" s="108">
        <v>874</v>
      </c>
      <c r="L370" s="109">
        <f>J370+K370</f>
        <v>874</v>
      </c>
      <c r="M370" s="56"/>
      <c r="N370" s="107">
        <f t="shared" ref="N370:N372" si="156">L370+M370</f>
        <v>874</v>
      </c>
      <c r="R370" s="107">
        <f t="shared" ref="R370:R372" si="157">N370+Q370</f>
        <v>874</v>
      </c>
    </row>
    <row r="371" spans="2:18" s="52" customFormat="1" ht="15" customHeight="1">
      <c r="B371" s="49" t="s">
        <v>5</v>
      </c>
      <c r="C371" s="77"/>
      <c r="D371" s="50" t="s">
        <v>75</v>
      </c>
      <c r="E371" s="50" t="s">
        <v>31</v>
      </c>
      <c r="F371" s="50" t="s">
        <v>279</v>
      </c>
      <c r="G371" s="50" t="s">
        <v>97</v>
      </c>
      <c r="H371" s="51">
        <v>300</v>
      </c>
      <c r="I371" s="91"/>
      <c r="J371" s="108">
        <v>300</v>
      </c>
      <c r="L371" s="109">
        <f>J371+K371</f>
        <v>300</v>
      </c>
      <c r="M371" s="56"/>
      <c r="N371" s="107">
        <f t="shared" si="156"/>
        <v>300</v>
      </c>
      <c r="R371" s="107">
        <f t="shared" si="157"/>
        <v>300</v>
      </c>
    </row>
    <row r="372" spans="2:18" s="52" customFormat="1" ht="13.5" customHeight="1">
      <c r="B372" s="78" t="s">
        <v>252</v>
      </c>
      <c r="C372" s="77"/>
      <c r="D372" s="50" t="s">
        <v>75</v>
      </c>
      <c r="E372" s="50" t="s">
        <v>31</v>
      </c>
      <c r="F372" s="50" t="s">
        <v>279</v>
      </c>
      <c r="G372" s="50" t="s">
        <v>97</v>
      </c>
      <c r="H372" s="51">
        <v>0</v>
      </c>
      <c r="I372" s="101">
        <v>1750</v>
      </c>
      <c r="J372" s="108">
        <f>I372+H372</f>
        <v>1750</v>
      </c>
      <c r="L372" s="109">
        <f>J372+K372</f>
        <v>1750</v>
      </c>
      <c r="M372" s="56"/>
      <c r="N372" s="107">
        <f t="shared" si="156"/>
        <v>1750</v>
      </c>
      <c r="R372" s="107">
        <f t="shared" si="157"/>
        <v>1750</v>
      </c>
    </row>
    <row r="373" spans="2:18" s="52" customFormat="1" ht="29.25" customHeight="1">
      <c r="B373" s="34" t="s">
        <v>280</v>
      </c>
      <c r="C373" s="22" t="s">
        <v>11</v>
      </c>
      <c r="D373" s="23"/>
      <c r="E373" s="23"/>
      <c r="F373" s="23"/>
      <c r="G373" s="23"/>
      <c r="H373" s="24">
        <f>H377+H387+H391+H395</f>
        <v>32848.399999999994</v>
      </c>
      <c r="I373" s="2"/>
      <c r="J373" s="104">
        <f>J377+J387+J391+J395+J374</f>
        <v>33155.399999999994</v>
      </c>
      <c r="L373" s="104">
        <f>L377+L387+L391+L395+L374</f>
        <v>33155.399999999994</v>
      </c>
      <c r="M373" s="56"/>
      <c r="N373" s="104">
        <f>N377+N387+N391+N395+N374</f>
        <v>32728.399999999998</v>
      </c>
      <c r="P373" s="104">
        <f>P377+P387+P391+P395+P374</f>
        <v>0</v>
      </c>
      <c r="R373" s="104">
        <f>R377+R387+R391+R395+R374</f>
        <v>36070.32</v>
      </c>
    </row>
    <row r="374" spans="2:18" s="52" customFormat="1" ht="12.75" customHeight="1">
      <c r="B374" s="4" t="s">
        <v>74</v>
      </c>
      <c r="C374" s="28"/>
      <c r="D374" s="26" t="s">
        <v>45</v>
      </c>
      <c r="E374" s="26"/>
      <c r="F374" s="26"/>
      <c r="G374" s="26"/>
      <c r="H374" s="24"/>
      <c r="I374" s="2"/>
      <c r="J374" s="109">
        <f>J375</f>
        <v>2507</v>
      </c>
      <c r="L374" s="109">
        <f>L375</f>
        <v>2507</v>
      </c>
      <c r="M374" s="56"/>
      <c r="N374" s="109">
        <f>N375</f>
        <v>2507</v>
      </c>
      <c r="P374" s="109">
        <f>P375</f>
        <v>0</v>
      </c>
      <c r="R374" s="109">
        <f>R375</f>
        <v>2507</v>
      </c>
    </row>
    <row r="375" spans="2:18" s="52" customFormat="1" ht="12.75" customHeight="1">
      <c r="B375" s="4" t="s">
        <v>380</v>
      </c>
      <c r="C375" s="28"/>
      <c r="D375" s="26" t="s">
        <v>45</v>
      </c>
      <c r="E375" s="26" t="s">
        <v>33</v>
      </c>
      <c r="F375" s="26"/>
      <c r="G375" s="26"/>
      <c r="H375" s="24"/>
      <c r="I375" s="2"/>
      <c r="J375" s="109">
        <f>J376</f>
        <v>2507</v>
      </c>
      <c r="L375" s="109">
        <f>L376</f>
        <v>2507</v>
      </c>
      <c r="M375" s="56"/>
      <c r="N375" s="109">
        <f>N376</f>
        <v>2507</v>
      </c>
      <c r="P375" s="109">
        <f>P376</f>
        <v>0</v>
      </c>
      <c r="R375" s="109">
        <f>R376</f>
        <v>2507</v>
      </c>
    </row>
    <row r="376" spans="2:18" s="52" customFormat="1" ht="45.75" customHeight="1">
      <c r="B376" s="49" t="s">
        <v>381</v>
      </c>
      <c r="C376" s="77"/>
      <c r="D376" s="50" t="s">
        <v>45</v>
      </c>
      <c r="E376" s="50" t="s">
        <v>33</v>
      </c>
      <c r="F376" s="50" t="s">
        <v>382</v>
      </c>
      <c r="G376" s="50" t="s">
        <v>84</v>
      </c>
      <c r="H376" s="24"/>
      <c r="I376" s="2">
        <v>2507</v>
      </c>
      <c r="J376" s="109">
        <f>I376+H376</f>
        <v>2507</v>
      </c>
      <c r="L376" s="109">
        <f>J376+K376</f>
        <v>2507</v>
      </c>
      <c r="M376" s="56"/>
      <c r="N376" s="107">
        <f t="shared" ref="N376" si="158">L376+M376</f>
        <v>2507</v>
      </c>
      <c r="R376" s="107">
        <f t="shared" ref="R376" si="159">N376+Q376</f>
        <v>2507</v>
      </c>
    </row>
    <row r="377" spans="2:18" s="52" customFormat="1" ht="15" customHeight="1">
      <c r="B377" s="4" t="s">
        <v>157</v>
      </c>
      <c r="C377" s="25"/>
      <c r="D377" s="26" t="s">
        <v>99</v>
      </c>
      <c r="E377" s="26" t="s">
        <v>33</v>
      </c>
      <c r="F377" s="26"/>
      <c r="G377" s="26"/>
      <c r="H377" s="27">
        <f>H378</f>
        <v>30607.199999999997</v>
      </c>
      <c r="I377" s="2"/>
      <c r="J377" s="100">
        <f>J378</f>
        <v>28407.199999999997</v>
      </c>
      <c r="L377" s="100">
        <f>L378</f>
        <v>28407.199999999997</v>
      </c>
      <c r="M377" s="56"/>
      <c r="N377" s="100">
        <f>N378</f>
        <v>27980.199999999997</v>
      </c>
      <c r="P377" s="100">
        <f>P378</f>
        <v>0</v>
      </c>
      <c r="R377" s="100">
        <f>R378+R385</f>
        <v>31310.12</v>
      </c>
    </row>
    <row r="378" spans="2:18" s="52" customFormat="1" ht="30" customHeight="1">
      <c r="B378" s="3" t="s">
        <v>281</v>
      </c>
      <c r="C378" s="25"/>
      <c r="D378" s="26" t="s">
        <v>99</v>
      </c>
      <c r="E378" s="26" t="s">
        <v>33</v>
      </c>
      <c r="F378" s="26" t="s">
        <v>282</v>
      </c>
      <c r="G378" s="26" t="s">
        <v>35</v>
      </c>
      <c r="H378" s="27">
        <f>H381</f>
        <v>30607.199999999997</v>
      </c>
      <c r="I378" s="2"/>
      <c r="J378" s="100">
        <f>J381</f>
        <v>28407.199999999997</v>
      </c>
      <c r="L378" s="100">
        <f>L381</f>
        <v>28407.199999999997</v>
      </c>
      <c r="M378" s="56"/>
      <c r="N378" s="100">
        <f>N381</f>
        <v>27980.199999999997</v>
      </c>
      <c r="P378" s="100">
        <f>P381</f>
        <v>0</v>
      </c>
      <c r="R378" s="100">
        <f>R381+R379+R380</f>
        <v>30828.42</v>
      </c>
    </row>
    <row r="379" spans="2:18" s="52" customFormat="1" ht="29.25" customHeight="1">
      <c r="B379" s="3" t="s">
        <v>641</v>
      </c>
      <c r="C379" s="25"/>
      <c r="D379" s="26" t="s">
        <v>99</v>
      </c>
      <c r="E379" s="26" t="s">
        <v>33</v>
      </c>
      <c r="F379" s="26" t="s">
        <v>640</v>
      </c>
      <c r="G379" s="26" t="s">
        <v>97</v>
      </c>
      <c r="H379" s="27"/>
      <c r="I379" s="2"/>
      <c r="J379" s="100"/>
      <c r="L379" s="100"/>
      <c r="M379" s="56"/>
      <c r="N379" s="100"/>
      <c r="P379" s="100"/>
      <c r="Q379" s="52">
        <v>61</v>
      </c>
      <c r="R379" s="107">
        <f t="shared" ref="R379:R386" si="160">N379+Q379</f>
        <v>61</v>
      </c>
    </row>
    <row r="380" spans="2:18" s="52" customFormat="1" ht="13.5" customHeight="1">
      <c r="B380" s="3" t="s">
        <v>298</v>
      </c>
      <c r="C380" s="25"/>
      <c r="D380" s="26" t="s">
        <v>99</v>
      </c>
      <c r="E380" s="26" t="s">
        <v>33</v>
      </c>
      <c r="F380" s="26" t="s">
        <v>642</v>
      </c>
      <c r="G380" s="26" t="s">
        <v>97</v>
      </c>
      <c r="H380" s="27"/>
      <c r="I380" s="2"/>
      <c r="J380" s="100"/>
      <c r="L380" s="100"/>
      <c r="M380" s="56"/>
      <c r="N380" s="100"/>
      <c r="P380" s="100"/>
      <c r="Q380" s="52">
        <v>2049.5</v>
      </c>
      <c r="R380" s="107">
        <f t="shared" si="160"/>
        <v>2049.5</v>
      </c>
    </row>
    <row r="381" spans="2:18" s="52" customFormat="1" ht="14.25" customHeight="1">
      <c r="B381" s="3" t="s">
        <v>94</v>
      </c>
      <c r="C381" s="25"/>
      <c r="D381" s="26" t="s">
        <v>99</v>
      </c>
      <c r="E381" s="26" t="s">
        <v>33</v>
      </c>
      <c r="F381" s="26" t="s">
        <v>283</v>
      </c>
      <c r="G381" s="26" t="s">
        <v>35</v>
      </c>
      <c r="H381" s="27">
        <f>H382+H383+H385</f>
        <v>30607.199999999997</v>
      </c>
      <c r="I381" s="2"/>
      <c r="J381" s="100">
        <f>J382+J383+J385</f>
        <v>28407.199999999997</v>
      </c>
      <c r="L381" s="100">
        <f>L382+L383+L385</f>
        <v>28407.199999999997</v>
      </c>
      <c r="M381" s="56"/>
      <c r="N381" s="100">
        <f>N382+N383+N385</f>
        <v>27980.199999999997</v>
      </c>
      <c r="P381" s="100">
        <f>P382+P383+P385</f>
        <v>0</v>
      </c>
      <c r="R381" s="100">
        <f>R382+R383</f>
        <v>28717.919999999998</v>
      </c>
    </row>
    <row r="382" spans="2:18" s="52" customFormat="1" ht="14.25" customHeight="1">
      <c r="B382" s="3" t="s">
        <v>103</v>
      </c>
      <c r="C382" s="25"/>
      <c r="D382" s="26" t="s">
        <v>99</v>
      </c>
      <c r="E382" s="26" t="s">
        <v>33</v>
      </c>
      <c r="F382" s="26" t="s">
        <v>283</v>
      </c>
      <c r="G382" s="26" t="s">
        <v>97</v>
      </c>
      <c r="H382" s="27">
        <f>4792.3+3054.1</f>
        <v>7846.4</v>
      </c>
      <c r="I382" s="2">
        <v>-2200</v>
      </c>
      <c r="J382" s="100">
        <f>H382+I382</f>
        <v>5646.4</v>
      </c>
      <c r="L382" s="109">
        <f>J382+K382</f>
        <v>5646.4</v>
      </c>
      <c r="M382" s="56">
        <f>-427</f>
        <v>-427</v>
      </c>
      <c r="N382" s="107">
        <f t="shared" ref="N382:N384" si="161">L382+M382</f>
        <v>5219.3999999999996</v>
      </c>
      <c r="Q382" s="52">
        <f>691.42+107.3-61</f>
        <v>737.71999999999991</v>
      </c>
      <c r="R382" s="107">
        <f t="shared" si="160"/>
        <v>5957.12</v>
      </c>
    </row>
    <row r="383" spans="2:18" s="52" customFormat="1" ht="76.5" customHeight="1">
      <c r="B383" s="3" t="s">
        <v>284</v>
      </c>
      <c r="C383" s="25"/>
      <c r="D383" s="26" t="s">
        <v>99</v>
      </c>
      <c r="E383" s="26" t="s">
        <v>33</v>
      </c>
      <c r="F383" s="26" t="s">
        <v>285</v>
      </c>
      <c r="G383" s="26" t="s">
        <v>35</v>
      </c>
      <c r="H383" s="27">
        <f>H384</f>
        <v>22760.799999999999</v>
      </c>
      <c r="I383" s="2"/>
      <c r="J383" s="100">
        <f>J384</f>
        <v>22760.799999999999</v>
      </c>
      <c r="L383" s="100">
        <f>L384</f>
        <v>22760.799999999999</v>
      </c>
      <c r="M383" s="56"/>
      <c r="N383" s="100">
        <f>N384</f>
        <v>22760.799999999999</v>
      </c>
      <c r="P383" s="100">
        <f>P384</f>
        <v>0</v>
      </c>
      <c r="R383" s="100">
        <f>R384</f>
        <v>22760.799999999999</v>
      </c>
    </row>
    <row r="384" spans="2:18" s="52" customFormat="1" ht="14.25" customHeight="1">
      <c r="B384" s="3" t="s">
        <v>103</v>
      </c>
      <c r="C384" s="25"/>
      <c r="D384" s="26" t="s">
        <v>99</v>
      </c>
      <c r="E384" s="26" t="s">
        <v>33</v>
      </c>
      <c r="F384" s="26" t="s">
        <v>285</v>
      </c>
      <c r="G384" s="26" t="s">
        <v>97</v>
      </c>
      <c r="H384" s="27">
        <v>22760.799999999999</v>
      </c>
      <c r="I384" s="2"/>
      <c r="J384" s="100">
        <v>22760.799999999999</v>
      </c>
      <c r="L384" s="109">
        <f>J384+K384</f>
        <v>22760.799999999999</v>
      </c>
      <c r="M384" s="56"/>
      <c r="N384" s="107">
        <f t="shared" si="161"/>
        <v>22760.799999999999</v>
      </c>
      <c r="R384" s="107">
        <f t="shared" si="160"/>
        <v>22760.799999999999</v>
      </c>
    </row>
    <row r="385" spans="2:18" s="52" customFormat="1" ht="15.75" customHeight="1">
      <c r="B385" s="3" t="s">
        <v>471</v>
      </c>
      <c r="C385" s="25"/>
      <c r="D385" s="26" t="s">
        <v>99</v>
      </c>
      <c r="E385" s="26" t="s">
        <v>33</v>
      </c>
      <c r="F385" s="26" t="s">
        <v>289</v>
      </c>
      <c r="G385" s="26"/>
      <c r="H385" s="27">
        <f>H386</f>
        <v>0</v>
      </c>
      <c r="I385" s="2"/>
      <c r="J385" s="100">
        <f>J386</f>
        <v>0</v>
      </c>
      <c r="L385" s="100">
        <f>L386</f>
        <v>0</v>
      </c>
      <c r="M385" s="56"/>
      <c r="N385" s="2"/>
      <c r="R385" s="228">
        <f>R386</f>
        <v>481.7</v>
      </c>
    </row>
    <row r="386" spans="2:18" s="52" customFormat="1" ht="15.75" customHeight="1">
      <c r="B386" s="3" t="s">
        <v>103</v>
      </c>
      <c r="C386" s="25"/>
      <c r="D386" s="26" t="s">
        <v>99</v>
      </c>
      <c r="E386" s="26" t="s">
        <v>33</v>
      </c>
      <c r="F386" s="26" t="s">
        <v>289</v>
      </c>
      <c r="G386" s="26" t="s">
        <v>97</v>
      </c>
      <c r="H386" s="27"/>
      <c r="I386" s="2"/>
      <c r="J386" s="100"/>
      <c r="L386" s="100"/>
      <c r="M386" s="56"/>
      <c r="N386" s="2"/>
      <c r="Q386" s="52">
        <v>481.7</v>
      </c>
      <c r="R386" s="107">
        <f t="shared" si="160"/>
        <v>481.7</v>
      </c>
    </row>
    <row r="387" spans="2:18" s="52" customFormat="1" ht="30" customHeight="1">
      <c r="B387" s="3" t="s">
        <v>145</v>
      </c>
      <c r="C387" s="25"/>
      <c r="D387" s="26" t="s">
        <v>99</v>
      </c>
      <c r="E387" s="26" t="s">
        <v>80</v>
      </c>
      <c r="F387" s="26"/>
      <c r="G387" s="26"/>
      <c r="H387" s="27">
        <f>H388</f>
        <v>21.2</v>
      </c>
      <c r="I387" s="2"/>
      <c r="J387" s="100">
        <f>J388</f>
        <v>21.2</v>
      </c>
      <c r="L387" s="100">
        <f>L388</f>
        <v>21.2</v>
      </c>
      <c r="M387" s="56"/>
      <c r="N387" s="100">
        <f>N388</f>
        <v>21.2</v>
      </c>
      <c r="P387" s="100">
        <f>P388</f>
        <v>0</v>
      </c>
      <c r="R387" s="100">
        <f>R388</f>
        <v>21.2</v>
      </c>
    </row>
    <row r="388" spans="2:18" s="52" customFormat="1" ht="15" customHeight="1">
      <c r="B388" s="3" t="s">
        <v>291</v>
      </c>
      <c r="C388" s="25"/>
      <c r="D388" s="26" t="s">
        <v>99</v>
      </c>
      <c r="E388" s="26" t="s">
        <v>80</v>
      </c>
      <c r="F388" s="26" t="s">
        <v>292</v>
      </c>
      <c r="G388" s="26" t="s">
        <v>35</v>
      </c>
      <c r="H388" s="27">
        <f>H389</f>
        <v>21.2</v>
      </c>
      <c r="I388" s="2"/>
      <c r="J388" s="100">
        <f>J389</f>
        <v>21.2</v>
      </c>
      <c r="L388" s="100">
        <f>L389</f>
        <v>21.2</v>
      </c>
      <c r="M388" s="56"/>
      <c r="N388" s="100">
        <f>N389</f>
        <v>21.2</v>
      </c>
      <c r="P388" s="100">
        <f>P389</f>
        <v>0</v>
      </c>
      <c r="R388" s="100">
        <f>R389</f>
        <v>21.2</v>
      </c>
    </row>
    <row r="389" spans="2:18" s="52" customFormat="1" ht="13.5" customHeight="1">
      <c r="B389" s="3" t="s">
        <v>146</v>
      </c>
      <c r="C389" s="25"/>
      <c r="D389" s="26" t="s">
        <v>99</v>
      </c>
      <c r="E389" s="26" t="s">
        <v>80</v>
      </c>
      <c r="F389" s="26" t="s">
        <v>147</v>
      </c>
      <c r="G389" s="26" t="s">
        <v>35</v>
      </c>
      <c r="H389" s="27">
        <f>H390</f>
        <v>21.2</v>
      </c>
      <c r="I389" s="2"/>
      <c r="J389" s="100">
        <f>J390</f>
        <v>21.2</v>
      </c>
      <c r="L389" s="100">
        <f>L390</f>
        <v>21.2</v>
      </c>
      <c r="M389" s="56"/>
      <c r="N389" s="100">
        <f>N390</f>
        <v>21.2</v>
      </c>
      <c r="P389" s="100">
        <f>P390</f>
        <v>0</v>
      </c>
      <c r="R389" s="100">
        <f>R390</f>
        <v>21.2</v>
      </c>
    </row>
    <row r="390" spans="2:18" s="52" customFormat="1" ht="15" customHeight="1">
      <c r="B390" s="3" t="s">
        <v>148</v>
      </c>
      <c r="C390" s="25"/>
      <c r="D390" s="26" t="s">
        <v>99</v>
      </c>
      <c r="E390" s="26" t="s">
        <v>80</v>
      </c>
      <c r="F390" s="26" t="s">
        <v>147</v>
      </c>
      <c r="G390" s="26" t="s">
        <v>149</v>
      </c>
      <c r="H390" s="27">
        <v>21.2</v>
      </c>
      <c r="I390" s="2"/>
      <c r="J390" s="100">
        <v>21.2</v>
      </c>
      <c r="L390" s="109">
        <f>J390+K390</f>
        <v>21.2</v>
      </c>
      <c r="M390" s="56"/>
      <c r="N390" s="107">
        <f t="shared" ref="N390" si="162">L390+M390</f>
        <v>21.2</v>
      </c>
      <c r="R390" s="107">
        <f t="shared" ref="R390" si="163">N390+Q390</f>
        <v>21.2</v>
      </c>
    </row>
    <row r="391" spans="2:18" s="52" customFormat="1">
      <c r="B391" s="4" t="s">
        <v>104</v>
      </c>
      <c r="C391" s="25"/>
      <c r="D391" s="26" t="s">
        <v>99</v>
      </c>
      <c r="E391" s="26" t="s">
        <v>99</v>
      </c>
      <c r="F391" s="26"/>
      <c r="G391" s="26"/>
      <c r="H391" s="27">
        <f>H392</f>
        <v>400</v>
      </c>
      <c r="I391" s="2"/>
      <c r="J391" s="100">
        <f>J392</f>
        <v>400</v>
      </c>
      <c r="L391" s="100">
        <f>L392</f>
        <v>400</v>
      </c>
      <c r="M391" s="56"/>
      <c r="N391" s="100">
        <f>N392</f>
        <v>400</v>
      </c>
      <c r="P391" s="100">
        <f>P392</f>
        <v>0</v>
      </c>
      <c r="R391" s="100">
        <f>R392</f>
        <v>400</v>
      </c>
    </row>
    <row r="392" spans="2:18" s="52" customFormat="1" ht="16.5" customHeight="1">
      <c r="B392" s="3" t="s">
        <v>164</v>
      </c>
      <c r="C392" s="25"/>
      <c r="D392" s="26" t="s">
        <v>99</v>
      </c>
      <c r="E392" s="26" t="s">
        <v>99</v>
      </c>
      <c r="F392" s="26" t="s">
        <v>293</v>
      </c>
      <c r="G392" s="26" t="s">
        <v>35</v>
      </c>
      <c r="H392" s="27">
        <f>H393</f>
        <v>400</v>
      </c>
      <c r="I392" s="2"/>
      <c r="J392" s="100">
        <f>J393</f>
        <v>400</v>
      </c>
      <c r="L392" s="100">
        <f>L393</f>
        <v>400</v>
      </c>
      <c r="M392" s="56"/>
      <c r="N392" s="100">
        <f>N393</f>
        <v>400</v>
      </c>
      <c r="P392" s="100">
        <f>P393</f>
        <v>0</v>
      </c>
      <c r="R392" s="100">
        <f>R393</f>
        <v>400</v>
      </c>
    </row>
    <row r="393" spans="2:18" s="52" customFormat="1" ht="13.5" customHeight="1">
      <c r="B393" s="4" t="s">
        <v>166</v>
      </c>
      <c r="C393" s="25"/>
      <c r="D393" s="26" t="s">
        <v>99</v>
      </c>
      <c r="E393" s="26" t="s">
        <v>99</v>
      </c>
      <c r="F393" s="26" t="s">
        <v>167</v>
      </c>
      <c r="G393" s="26" t="s">
        <v>35</v>
      </c>
      <c r="H393" s="27">
        <f>H394</f>
        <v>400</v>
      </c>
      <c r="I393" s="2"/>
      <c r="J393" s="100">
        <f>J394</f>
        <v>400</v>
      </c>
      <c r="L393" s="100">
        <f>L394</f>
        <v>400</v>
      </c>
      <c r="M393" s="56"/>
      <c r="N393" s="100">
        <f>N394</f>
        <v>400</v>
      </c>
      <c r="P393" s="100">
        <f>P394</f>
        <v>0</v>
      </c>
      <c r="R393" s="100">
        <f>R394</f>
        <v>400</v>
      </c>
    </row>
    <row r="394" spans="2:18" s="52" customFormat="1" ht="12.75" customHeight="1">
      <c r="B394" s="3" t="s">
        <v>36</v>
      </c>
      <c r="C394" s="25"/>
      <c r="D394" s="26" t="s">
        <v>99</v>
      </c>
      <c r="E394" s="26" t="s">
        <v>99</v>
      </c>
      <c r="F394" s="26" t="s">
        <v>167</v>
      </c>
      <c r="G394" s="26" t="s">
        <v>37</v>
      </c>
      <c r="H394" s="27">
        <v>400</v>
      </c>
      <c r="I394" s="2"/>
      <c r="J394" s="100">
        <v>400</v>
      </c>
      <c r="L394" s="109">
        <f>J394+K394</f>
        <v>400</v>
      </c>
      <c r="M394" s="56"/>
      <c r="N394" s="107">
        <f t="shared" ref="N394" si="164">L394+M394</f>
        <v>400</v>
      </c>
      <c r="R394" s="107">
        <f t="shared" ref="R394" si="165">N394+Q394</f>
        <v>400</v>
      </c>
    </row>
    <row r="395" spans="2:18" s="52" customFormat="1" ht="13.5" customHeight="1">
      <c r="B395" s="4" t="s">
        <v>108</v>
      </c>
      <c r="C395" s="25"/>
      <c r="D395" s="26" t="s">
        <v>99</v>
      </c>
      <c r="E395" s="26" t="s">
        <v>109</v>
      </c>
      <c r="F395" s="26"/>
      <c r="G395" s="26"/>
      <c r="H395" s="27">
        <f>H396</f>
        <v>1820</v>
      </c>
      <c r="I395" s="2"/>
      <c r="J395" s="100">
        <f>J396</f>
        <v>1820</v>
      </c>
      <c r="L395" s="100">
        <f>L396</f>
        <v>1820</v>
      </c>
      <c r="M395" s="56"/>
      <c r="N395" s="100">
        <f>N396</f>
        <v>1820</v>
      </c>
      <c r="P395" s="100">
        <f>P396</f>
        <v>0</v>
      </c>
      <c r="R395" s="100">
        <f>R396+R399</f>
        <v>1832</v>
      </c>
    </row>
    <row r="396" spans="2:18" s="52" customFormat="1" ht="29.25" customHeight="1">
      <c r="B396" s="3" t="s">
        <v>294</v>
      </c>
      <c r="C396" s="25"/>
      <c r="D396" s="26" t="s">
        <v>99</v>
      </c>
      <c r="E396" s="26" t="s">
        <v>109</v>
      </c>
      <c r="F396" s="26" t="s">
        <v>295</v>
      </c>
      <c r="G396" s="26" t="s">
        <v>35</v>
      </c>
      <c r="H396" s="27">
        <f>H397</f>
        <v>1820</v>
      </c>
      <c r="I396" s="2"/>
      <c r="J396" s="100">
        <f>J397</f>
        <v>1820</v>
      </c>
      <c r="L396" s="100">
        <f>L397</f>
        <v>1820</v>
      </c>
      <c r="M396" s="56"/>
      <c r="N396" s="100">
        <f>N397</f>
        <v>1820</v>
      </c>
      <c r="P396" s="100">
        <f>P397</f>
        <v>0</v>
      </c>
      <c r="R396" s="100">
        <f>R397</f>
        <v>1820</v>
      </c>
    </row>
    <row r="397" spans="2:18" s="52" customFormat="1" ht="15.75" customHeight="1">
      <c r="B397" s="3" t="s">
        <v>94</v>
      </c>
      <c r="C397" s="25"/>
      <c r="D397" s="26" t="s">
        <v>99</v>
      </c>
      <c r="E397" s="26" t="s">
        <v>109</v>
      </c>
      <c r="F397" s="26" t="s">
        <v>296</v>
      </c>
      <c r="G397" s="26" t="s">
        <v>35</v>
      </c>
      <c r="H397" s="27">
        <f>H398</f>
        <v>1820</v>
      </c>
      <c r="I397" s="2"/>
      <c r="J397" s="100">
        <f>J398</f>
        <v>1820</v>
      </c>
      <c r="L397" s="100">
        <f>L398</f>
        <v>1820</v>
      </c>
      <c r="M397" s="56"/>
      <c r="N397" s="100">
        <f>N398</f>
        <v>1820</v>
      </c>
      <c r="P397" s="100">
        <f>P398</f>
        <v>0</v>
      </c>
      <c r="R397" s="100">
        <f>R398</f>
        <v>1820</v>
      </c>
    </row>
    <row r="398" spans="2:18" s="52" customFormat="1" ht="14.25" customHeight="1">
      <c r="B398" s="3" t="s">
        <v>103</v>
      </c>
      <c r="C398" s="25"/>
      <c r="D398" s="26" t="s">
        <v>99</v>
      </c>
      <c r="E398" s="26" t="s">
        <v>109</v>
      </c>
      <c r="F398" s="26" t="s">
        <v>296</v>
      </c>
      <c r="G398" s="26" t="s">
        <v>97</v>
      </c>
      <c r="H398" s="27">
        <v>1820</v>
      </c>
      <c r="I398" s="2"/>
      <c r="J398" s="100">
        <v>1820</v>
      </c>
      <c r="L398" s="109">
        <f>J398+K398</f>
        <v>1820</v>
      </c>
      <c r="M398" s="56"/>
      <c r="N398" s="107">
        <f t="shared" ref="N398" si="166">L398+M398</f>
        <v>1820</v>
      </c>
      <c r="R398" s="107">
        <f t="shared" ref="R398:R400" si="167">N398+Q398</f>
        <v>1820</v>
      </c>
    </row>
    <row r="399" spans="2:18" s="52" customFormat="1" ht="12" customHeight="1">
      <c r="B399" s="4" t="s">
        <v>108</v>
      </c>
      <c r="C399" s="25"/>
      <c r="D399" s="26" t="s">
        <v>99</v>
      </c>
      <c r="E399" s="26" t="s">
        <v>109</v>
      </c>
      <c r="F399" s="26"/>
      <c r="G399" s="26"/>
      <c r="H399" s="27"/>
      <c r="I399" s="2"/>
      <c r="J399" s="100"/>
      <c r="L399" s="109"/>
      <c r="M399" s="56"/>
      <c r="N399" s="107"/>
      <c r="R399" s="107">
        <f>R400</f>
        <v>12</v>
      </c>
    </row>
    <row r="400" spans="2:18" s="52" customFormat="1" ht="13.5" customHeight="1">
      <c r="B400" s="3" t="s">
        <v>105</v>
      </c>
      <c r="C400" s="25"/>
      <c r="D400" s="26" t="s">
        <v>99</v>
      </c>
      <c r="E400" s="26" t="s">
        <v>109</v>
      </c>
      <c r="F400" s="26" t="s">
        <v>110</v>
      </c>
      <c r="G400" s="26" t="s">
        <v>97</v>
      </c>
      <c r="H400" s="27"/>
      <c r="I400" s="2"/>
      <c r="J400" s="100"/>
      <c r="L400" s="109"/>
      <c r="M400" s="56"/>
      <c r="N400" s="107"/>
      <c r="Q400" s="52">
        <v>12</v>
      </c>
      <c r="R400" s="107">
        <f t="shared" si="167"/>
        <v>12</v>
      </c>
    </row>
    <row r="401" spans="2:18" s="52" customFormat="1" ht="13.5" customHeight="1">
      <c r="B401" s="34" t="s">
        <v>297</v>
      </c>
      <c r="C401" s="22" t="s">
        <v>12</v>
      </c>
      <c r="D401" s="37" t="s">
        <v>99</v>
      </c>
      <c r="E401" s="37"/>
      <c r="F401" s="37"/>
      <c r="G401" s="37"/>
      <c r="H401" s="24">
        <f>H405+H424+H428</f>
        <v>11500.9</v>
      </c>
      <c r="I401" s="2"/>
      <c r="J401" s="104">
        <f>J405+J424+J428+J402</f>
        <v>12780.9</v>
      </c>
      <c r="L401" s="104">
        <f>L405+L424+L428+L402</f>
        <v>12780.9</v>
      </c>
      <c r="M401" s="56"/>
      <c r="N401" s="104">
        <f>N405+N424+N428+N402</f>
        <v>13207.9</v>
      </c>
      <c r="P401" s="104">
        <f>P405+P424+P428+P402</f>
        <v>0</v>
      </c>
      <c r="R401" s="104">
        <f>R405+R424+R428+R402+R432</f>
        <v>13964.5</v>
      </c>
    </row>
    <row r="402" spans="2:18" s="52" customFormat="1">
      <c r="B402" s="4" t="s">
        <v>74</v>
      </c>
      <c r="C402" s="28"/>
      <c r="D402" s="26" t="s">
        <v>45</v>
      </c>
      <c r="E402" s="26"/>
      <c r="F402" s="26"/>
      <c r="G402" s="26"/>
      <c r="H402" s="24"/>
      <c r="I402" s="2"/>
      <c r="J402" s="109">
        <f>J403</f>
        <v>1280</v>
      </c>
      <c r="L402" s="109">
        <f>L403</f>
        <v>1280</v>
      </c>
      <c r="M402" s="56"/>
      <c r="N402" s="109">
        <f>N403</f>
        <v>1280</v>
      </c>
      <c r="P402" s="109">
        <f>P403</f>
        <v>0</v>
      </c>
      <c r="R402" s="109">
        <f>R403</f>
        <v>1280</v>
      </c>
    </row>
    <row r="403" spans="2:18" s="52" customFormat="1">
      <c r="B403" s="4" t="s">
        <v>380</v>
      </c>
      <c r="C403" s="28"/>
      <c r="D403" s="26" t="s">
        <v>45</v>
      </c>
      <c r="E403" s="26" t="s">
        <v>33</v>
      </c>
      <c r="F403" s="26"/>
      <c r="G403" s="26"/>
      <c r="H403" s="24"/>
      <c r="I403" s="2"/>
      <c r="J403" s="109">
        <f>J404</f>
        <v>1280</v>
      </c>
      <c r="L403" s="109">
        <f>L404</f>
        <v>1280</v>
      </c>
      <c r="M403" s="56"/>
      <c r="N403" s="109">
        <f>N404</f>
        <v>1280</v>
      </c>
      <c r="P403" s="109">
        <f>P404</f>
        <v>0</v>
      </c>
      <c r="R403" s="109">
        <f>R404</f>
        <v>1280</v>
      </c>
    </row>
    <row r="404" spans="2:18" s="52" customFormat="1" ht="45" customHeight="1">
      <c r="B404" s="49" t="s">
        <v>381</v>
      </c>
      <c r="C404" s="77"/>
      <c r="D404" s="50" t="s">
        <v>45</v>
      </c>
      <c r="E404" s="50" t="s">
        <v>33</v>
      </c>
      <c r="F404" s="50" t="s">
        <v>382</v>
      </c>
      <c r="G404" s="50" t="s">
        <v>84</v>
      </c>
      <c r="H404" s="24"/>
      <c r="I404" s="2">
        <v>1280</v>
      </c>
      <c r="J404" s="109">
        <f>I404+H404</f>
        <v>1280</v>
      </c>
      <c r="L404" s="109">
        <f>J404+K404</f>
        <v>1280</v>
      </c>
      <c r="M404" s="56"/>
      <c r="N404" s="107">
        <f t="shared" ref="N404" si="168">L404+M404</f>
        <v>1280</v>
      </c>
      <c r="R404" s="107">
        <f t="shared" ref="R404:R407" si="169">N404+Q404</f>
        <v>1280</v>
      </c>
    </row>
    <row r="405" spans="2:18" s="52" customFormat="1" ht="14.25" customHeight="1">
      <c r="B405" s="4" t="s">
        <v>157</v>
      </c>
      <c r="C405" s="25"/>
      <c r="D405" s="26" t="s">
        <v>99</v>
      </c>
      <c r="E405" s="26" t="s">
        <v>33</v>
      </c>
      <c r="F405" s="26"/>
      <c r="G405" s="26"/>
      <c r="H405" s="27">
        <f>H408+H415</f>
        <v>11337.9</v>
      </c>
      <c r="I405" s="2"/>
      <c r="J405" s="100">
        <f>J408+J415</f>
        <v>11337.9</v>
      </c>
      <c r="L405" s="100">
        <f>L408+L415</f>
        <v>11337.9</v>
      </c>
      <c r="M405" s="56"/>
      <c r="N405" s="100">
        <f>N408+N415</f>
        <v>11764.9</v>
      </c>
      <c r="P405" s="100">
        <f>P408+P415</f>
        <v>0</v>
      </c>
      <c r="R405" s="100">
        <f>R408+R415+R406+R407</f>
        <v>12505.5</v>
      </c>
    </row>
    <row r="406" spans="2:18" s="52" customFormat="1" ht="29.25" customHeight="1">
      <c r="B406" s="3" t="s">
        <v>641</v>
      </c>
      <c r="C406" s="25"/>
      <c r="D406" s="26" t="s">
        <v>99</v>
      </c>
      <c r="E406" s="26" t="s">
        <v>33</v>
      </c>
      <c r="F406" s="26" t="s">
        <v>640</v>
      </c>
      <c r="G406" s="26" t="s">
        <v>97</v>
      </c>
      <c r="H406" s="27"/>
      <c r="I406" s="2"/>
      <c r="J406" s="100"/>
      <c r="L406" s="100"/>
      <c r="M406" s="56"/>
      <c r="N406" s="100"/>
      <c r="P406" s="100"/>
      <c r="Q406" s="52">
        <v>30</v>
      </c>
      <c r="R406" s="107">
        <f t="shared" si="169"/>
        <v>30</v>
      </c>
    </row>
    <row r="407" spans="2:18" s="52" customFormat="1" ht="14.25" customHeight="1">
      <c r="B407" s="3" t="s">
        <v>298</v>
      </c>
      <c r="C407" s="25"/>
      <c r="D407" s="26" t="s">
        <v>99</v>
      </c>
      <c r="E407" s="26" t="s">
        <v>33</v>
      </c>
      <c r="F407" s="26" t="s">
        <v>642</v>
      </c>
      <c r="G407" s="26" t="s">
        <v>97</v>
      </c>
      <c r="H407" s="27"/>
      <c r="I407" s="2"/>
      <c r="J407" s="100"/>
      <c r="L407" s="100"/>
      <c r="M407" s="56"/>
      <c r="N407" s="100"/>
      <c r="P407" s="100"/>
      <c r="Q407" s="52">
        <v>538.5</v>
      </c>
      <c r="R407" s="107">
        <f t="shared" si="169"/>
        <v>538.5</v>
      </c>
    </row>
    <row r="408" spans="2:18" s="52" customFormat="1" ht="30" customHeight="1">
      <c r="B408" s="3" t="s">
        <v>281</v>
      </c>
      <c r="C408" s="25"/>
      <c r="D408" s="26" t="s">
        <v>99</v>
      </c>
      <c r="E408" s="26" t="s">
        <v>33</v>
      </c>
      <c r="F408" s="26" t="s">
        <v>282</v>
      </c>
      <c r="G408" s="26" t="s">
        <v>35</v>
      </c>
      <c r="H408" s="27">
        <f>H409</f>
        <v>11337.9</v>
      </c>
      <c r="I408" s="2"/>
      <c r="J408" s="100">
        <f>J409</f>
        <v>11337.9</v>
      </c>
      <c r="L408" s="100">
        <f>L409</f>
        <v>11337.9</v>
      </c>
      <c r="M408" s="56"/>
      <c r="N408" s="100">
        <f>N409</f>
        <v>11764.9</v>
      </c>
      <c r="P408" s="100">
        <f>P409</f>
        <v>0</v>
      </c>
      <c r="R408" s="100">
        <f>R409</f>
        <v>11774.9</v>
      </c>
    </row>
    <row r="409" spans="2:18" s="52" customFormat="1" ht="12.75" customHeight="1">
      <c r="B409" s="3" t="s">
        <v>94</v>
      </c>
      <c r="C409" s="25"/>
      <c r="D409" s="26" t="s">
        <v>99</v>
      </c>
      <c r="E409" s="26" t="s">
        <v>33</v>
      </c>
      <c r="F409" s="26" t="s">
        <v>283</v>
      </c>
      <c r="G409" s="26" t="s">
        <v>35</v>
      </c>
      <c r="H409" s="27">
        <f>H410+H411+H413</f>
        <v>11337.9</v>
      </c>
      <c r="I409" s="2"/>
      <c r="J409" s="100">
        <f>J410+J411+J413</f>
        <v>11337.9</v>
      </c>
      <c r="L409" s="100">
        <f>L410+L411+L413</f>
        <v>11337.9</v>
      </c>
      <c r="M409" s="56"/>
      <c r="N409" s="100">
        <f>N410+N411+N413</f>
        <v>11764.9</v>
      </c>
      <c r="P409" s="100">
        <f>P410+P411+P413</f>
        <v>0</v>
      </c>
      <c r="R409" s="100">
        <f>R410+R411+R413</f>
        <v>11774.9</v>
      </c>
    </row>
    <row r="410" spans="2:18" s="52" customFormat="1" ht="13.5" customHeight="1">
      <c r="B410" s="3" t="s">
        <v>103</v>
      </c>
      <c r="C410" s="25"/>
      <c r="D410" s="26" t="s">
        <v>99</v>
      </c>
      <c r="E410" s="26" t="s">
        <v>33</v>
      </c>
      <c r="F410" s="26" t="s">
        <v>283</v>
      </c>
      <c r="G410" s="26" t="s">
        <v>97</v>
      </c>
      <c r="H410" s="27">
        <v>2397.9</v>
      </c>
      <c r="I410" s="2"/>
      <c r="J410" s="100">
        <v>2397.9</v>
      </c>
      <c r="L410" s="109">
        <f>J410+K410</f>
        <v>2397.9</v>
      </c>
      <c r="M410" s="56">
        <f>427</f>
        <v>427</v>
      </c>
      <c r="N410" s="107">
        <f t="shared" ref="N410:N412" si="170">L410+M410</f>
        <v>2824.9</v>
      </c>
      <c r="Q410" s="52">
        <v>10</v>
      </c>
      <c r="R410" s="107">
        <f t="shared" ref="R410:R412" si="171">N410+Q410</f>
        <v>2834.9</v>
      </c>
    </row>
    <row r="411" spans="2:18" s="52" customFormat="1" ht="77.25" customHeight="1">
      <c r="B411" s="3" t="s">
        <v>284</v>
      </c>
      <c r="C411" s="25"/>
      <c r="D411" s="26" t="s">
        <v>99</v>
      </c>
      <c r="E411" s="26" t="s">
        <v>33</v>
      </c>
      <c r="F411" s="26" t="s">
        <v>285</v>
      </c>
      <c r="G411" s="26" t="s">
        <v>35</v>
      </c>
      <c r="H411" s="27">
        <f>H412</f>
        <v>8940</v>
      </c>
      <c r="I411" s="2"/>
      <c r="J411" s="100">
        <f>J412</f>
        <v>8940</v>
      </c>
      <c r="L411" s="100">
        <f>L412</f>
        <v>8940</v>
      </c>
      <c r="M411" s="56"/>
      <c r="N411" s="100">
        <f>N412</f>
        <v>8940</v>
      </c>
      <c r="P411" s="100">
        <f>P412</f>
        <v>0</v>
      </c>
      <c r="R411" s="100">
        <f>R412</f>
        <v>8940</v>
      </c>
    </row>
    <row r="412" spans="2:18" s="52" customFormat="1" ht="14.25" customHeight="1">
      <c r="B412" s="3" t="s">
        <v>103</v>
      </c>
      <c r="C412" s="25"/>
      <c r="D412" s="26" t="s">
        <v>99</v>
      </c>
      <c r="E412" s="26" t="s">
        <v>33</v>
      </c>
      <c r="F412" s="26" t="s">
        <v>285</v>
      </c>
      <c r="G412" s="26" t="s">
        <v>97</v>
      </c>
      <c r="H412" s="27">
        <v>8940</v>
      </c>
      <c r="I412" s="2"/>
      <c r="J412" s="100">
        <v>8940</v>
      </c>
      <c r="L412" s="109">
        <f>J412+K412</f>
        <v>8940</v>
      </c>
      <c r="M412" s="56"/>
      <c r="N412" s="107">
        <f t="shared" si="170"/>
        <v>8940</v>
      </c>
      <c r="R412" s="107">
        <f t="shared" si="171"/>
        <v>8940</v>
      </c>
    </row>
    <row r="413" spans="2:18" s="52" customFormat="1" ht="47.25" hidden="1">
      <c r="B413" s="3" t="s">
        <v>286</v>
      </c>
      <c r="C413" s="25"/>
      <c r="D413" s="26" t="s">
        <v>99</v>
      </c>
      <c r="E413" s="26" t="s">
        <v>33</v>
      </c>
      <c r="F413" s="26" t="s">
        <v>287</v>
      </c>
      <c r="G413" s="26" t="s">
        <v>35</v>
      </c>
      <c r="H413" s="27">
        <f>H414</f>
        <v>0</v>
      </c>
      <c r="I413" s="2"/>
      <c r="J413" s="100">
        <f>J414</f>
        <v>0</v>
      </c>
      <c r="L413" s="100">
        <f>L414</f>
        <v>0</v>
      </c>
      <c r="M413" s="56"/>
      <c r="N413" s="2"/>
      <c r="R413" s="228"/>
    </row>
    <row r="414" spans="2:18" s="52" customFormat="1" hidden="1">
      <c r="B414" s="3" t="s">
        <v>103</v>
      </c>
      <c r="C414" s="25"/>
      <c r="D414" s="26" t="s">
        <v>99</v>
      </c>
      <c r="E414" s="26" t="s">
        <v>33</v>
      </c>
      <c r="F414" s="26" t="s">
        <v>287</v>
      </c>
      <c r="G414" s="26" t="s">
        <v>97</v>
      </c>
      <c r="H414" s="27"/>
      <c r="I414" s="2"/>
      <c r="J414" s="100"/>
      <c r="L414" s="100"/>
      <c r="M414" s="56"/>
      <c r="N414" s="2"/>
      <c r="R414" s="228"/>
    </row>
    <row r="415" spans="2:18" s="52" customFormat="1" ht="14.25" customHeight="1">
      <c r="B415" s="3" t="s">
        <v>153</v>
      </c>
      <c r="C415" s="25"/>
      <c r="D415" s="26" t="s">
        <v>99</v>
      </c>
      <c r="E415" s="26" t="s">
        <v>33</v>
      </c>
      <c r="F415" s="26" t="s">
        <v>199</v>
      </c>
      <c r="G415" s="26" t="s">
        <v>35</v>
      </c>
      <c r="H415" s="27">
        <f>H416+H419</f>
        <v>0</v>
      </c>
      <c r="I415" s="2"/>
      <c r="J415" s="100">
        <f>J416+J419</f>
        <v>0</v>
      </c>
      <c r="L415" s="100">
        <f>L416+L419</f>
        <v>0</v>
      </c>
      <c r="M415" s="56"/>
      <c r="N415" s="2"/>
      <c r="R415" s="228">
        <f>R416</f>
        <v>162.1</v>
      </c>
    </row>
    <row r="416" spans="2:18" s="52" customFormat="1" ht="29.25" customHeight="1">
      <c r="B416" s="3" t="s">
        <v>288</v>
      </c>
      <c r="C416" s="25"/>
      <c r="D416" s="26" t="s">
        <v>99</v>
      </c>
      <c r="E416" s="26" t="s">
        <v>33</v>
      </c>
      <c r="F416" s="26" t="s">
        <v>289</v>
      </c>
      <c r="G416" s="26" t="s">
        <v>35</v>
      </c>
      <c r="H416" s="27">
        <f>H417</f>
        <v>0</v>
      </c>
      <c r="I416" s="2"/>
      <c r="J416" s="100">
        <f>J417</f>
        <v>0</v>
      </c>
      <c r="L416" s="100">
        <f>L417</f>
        <v>0</v>
      </c>
      <c r="M416" s="56"/>
      <c r="N416" s="2"/>
      <c r="R416" s="228">
        <f>R417</f>
        <v>162.1</v>
      </c>
    </row>
    <row r="417" spans="2:18" s="52" customFormat="1" ht="13.5" customHeight="1">
      <c r="B417" s="3" t="s">
        <v>103</v>
      </c>
      <c r="C417" s="25"/>
      <c r="D417" s="26" t="s">
        <v>99</v>
      </c>
      <c r="E417" s="26" t="s">
        <v>33</v>
      </c>
      <c r="F417" s="26" t="s">
        <v>289</v>
      </c>
      <c r="G417" s="26" t="s">
        <v>97</v>
      </c>
      <c r="H417" s="27"/>
      <c r="I417" s="2"/>
      <c r="J417" s="100"/>
      <c r="L417" s="100"/>
      <c r="M417" s="56"/>
      <c r="N417" s="2"/>
      <c r="Q417" s="52">
        <v>162.1</v>
      </c>
      <c r="R417" s="107">
        <f t="shared" ref="R417" si="172">N417+Q417</f>
        <v>162.1</v>
      </c>
    </row>
    <row r="418" spans="2:18" s="52" customFormat="1" hidden="1">
      <c r="B418" s="3" t="s">
        <v>158</v>
      </c>
      <c r="C418" s="25"/>
      <c r="D418" s="26" t="s">
        <v>99</v>
      </c>
      <c r="E418" s="26" t="s">
        <v>33</v>
      </c>
      <c r="F418" s="26" t="s">
        <v>159</v>
      </c>
      <c r="G418" s="26" t="s">
        <v>55</v>
      </c>
      <c r="H418" s="27"/>
      <c r="I418" s="2"/>
      <c r="J418" s="100"/>
      <c r="L418" s="100"/>
      <c r="M418" s="56"/>
      <c r="N418" s="2"/>
      <c r="R418" s="228"/>
    </row>
    <row r="419" spans="2:18" s="52" customFormat="1" hidden="1">
      <c r="B419" s="3" t="s">
        <v>298</v>
      </c>
      <c r="C419" s="25"/>
      <c r="D419" s="26" t="s">
        <v>99</v>
      </c>
      <c r="E419" s="26" t="s">
        <v>33</v>
      </c>
      <c r="F419" s="26" t="s">
        <v>299</v>
      </c>
      <c r="G419" s="26" t="s">
        <v>35</v>
      </c>
      <c r="H419" s="27">
        <f>H420</f>
        <v>0</v>
      </c>
      <c r="I419" s="2"/>
      <c r="J419" s="100">
        <f>J420</f>
        <v>0</v>
      </c>
      <c r="L419" s="100">
        <f>L420</f>
        <v>0</v>
      </c>
      <c r="M419" s="56"/>
      <c r="N419" s="2"/>
      <c r="R419" s="228"/>
    </row>
    <row r="420" spans="2:18" s="52" customFormat="1" hidden="1">
      <c r="B420" s="3" t="s">
        <v>103</v>
      </c>
      <c r="C420" s="25"/>
      <c r="D420" s="26" t="s">
        <v>99</v>
      </c>
      <c r="E420" s="26" t="s">
        <v>33</v>
      </c>
      <c r="F420" s="26" t="s">
        <v>299</v>
      </c>
      <c r="G420" s="26" t="s">
        <v>97</v>
      </c>
      <c r="H420" s="27"/>
      <c r="I420" s="2"/>
      <c r="J420" s="100"/>
      <c r="L420" s="100"/>
      <c r="M420" s="56"/>
      <c r="N420" s="2"/>
      <c r="R420" s="228"/>
    </row>
    <row r="421" spans="2:18" s="52" customFormat="1" ht="31.5" hidden="1">
      <c r="B421" s="3" t="s">
        <v>300</v>
      </c>
      <c r="C421" s="25"/>
      <c r="D421" s="26" t="s">
        <v>99</v>
      </c>
      <c r="E421" s="26" t="s">
        <v>33</v>
      </c>
      <c r="F421" s="26" t="s">
        <v>290</v>
      </c>
      <c r="G421" s="26" t="s">
        <v>97</v>
      </c>
      <c r="H421" s="27"/>
      <c r="I421" s="2"/>
      <c r="J421" s="100"/>
      <c r="L421" s="100"/>
      <c r="M421" s="56"/>
      <c r="N421" s="2"/>
      <c r="R421" s="228"/>
    </row>
    <row r="422" spans="2:18" s="52" customFormat="1" hidden="1">
      <c r="B422" s="4" t="s">
        <v>82</v>
      </c>
      <c r="C422" s="25"/>
      <c r="D422" s="26" t="s">
        <v>99</v>
      </c>
      <c r="E422" s="26" t="s">
        <v>33</v>
      </c>
      <c r="F422" s="26" t="s">
        <v>253</v>
      </c>
      <c r="G422" s="26" t="s">
        <v>35</v>
      </c>
      <c r="H422" s="27"/>
      <c r="I422" s="2"/>
      <c r="J422" s="100"/>
      <c r="L422" s="100"/>
      <c r="M422" s="56"/>
      <c r="N422" s="2"/>
      <c r="R422" s="228"/>
    </row>
    <row r="423" spans="2:18" s="52" customFormat="1" ht="31.5" hidden="1">
      <c r="B423" s="3" t="s">
        <v>254</v>
      </c>
      <c r="C423" s="25"/>
      <c r="D423" s="26" t="s">
        <v>99</v>
      </c>
      <c r="E423" s="26" t="s">
        <v>33</v>
      </c>
      <c r="F423" s="26" t="s">
        <v>255</v>
      </c>
      <c r="G423" s="26" t="s">
        <v>97</v>
      </c>
      <c r="H423" s="27"/>
      <c r="I423" s="2"/>
      <c r="J423" s="100"/>
      <c r="L423" s="100"/>
      <c r="M423" s="56"/>
      <c r="N423" s="2"/>
      <c r="R423" s="228"/>
    </row>
    <row r="424" spans="2:18" s="52" customFormat="1" ht="27.75" customHeight="1">
      <c r="B424" s="3" t="s">
        <v>145</v>
      </c>
      <c r="C424" s="25"/>
      <c r="D424" s="26" t="s">
        <v>99</v>
      </c>
      <c r="E424" s="26" t="s">
        <v>80</v>
      </c>
      <c r="F424" s="26"/>
      <c r="G424" s="26"/>
      <c r="H424" s="27">
        <f>H425</f>
        <v>13</v>
      </c>
      <c r="I424" s="2"/>
      <c r="J424" s="100">
        <f>J425</f>
        <v>13</v>
      </c>
      <c r="L424" s="100">
        <f>L425</f>
        <v>13</v>
      </c>
      <c r="M424" s="56"/>
      <c r="N424" s="100">
        <f>N425</f>
        <v>13</v>
      </c>
      <c r="P424" s="100">
        <f>P425</f>
        <v>0</v>
      </c>
      <c r="R424" s="100">
        <f>R425</f>
        <v>13</v>
      </c>
    </row>
    <row r="425" spans="2:18" s="52" customFormat="1" ht="15" customHeight="1">
      <c r="B425" s="3" t="s">
        <v>291</v>
      </c>
      <c r="C425" s="25"/>
      <c r="D425" s="26" t="s">
        <v>99</v>
      </c>
      <c r="E425" s="26" t="s">
        <v>80</v>
      </c>
      <c r="F425" s="26" t="s">
        <v>292</v>
      </c>
      <c r="G425" s="26" t="s">
        <v>35</v>
      </c>
      <c r="H425" s="27">
        <f>H426</f>
        <v>13</v>
      </c>
      <c r="I425" s="2"/>
      <c r="J425" s="100">
        <f>J426</f>
        <v>13</v>
      </c>
      <c r="L425" s="100">
        <f>L426</f>
        <v>13</v>
      </c>
      <c r="M425" s="56"/>
      <c r="N425" s="100">
        <f>N426</f>
        <v>13</v>
      </c>
      <c r="P425" s="100">
        <f>P426</f>
        <v>0</v>
      </c>
      <c r="R425" s="100">
        <f>R426</f>
        <v>13</v>
      </c>
    </row>
    <row r="426" spans="2:18" s="52" customFormat="1" ht="13.5" customHeight="1">
      <c r="B426" s="3" t="s">
        <v>146</v>
      </c>
      <c r="C426" s="25"/>
      <c r="D426" s="26" t="s">
        <v>99</v>
      </c>
      <c r="E426" s="26" t="s">
        <v>80</v>
      </c>
      <c r="F426" s="26" t="s">
        <v>147</v>
      </c>
      <c r="G426" s="26" t="s">
        <v>35</v>
      </c>
      <c r="H426" s="27">
        <f>H427</f>
        <v>13</v>
      </c>
      <c r="I426" s="2"/>
      <c r="J426" s="100">
        <f>J427</f>
        <v>13</v>
      </c>
      <c r="L426" s="100">
        <f>L427</f>
        <v>13</v>
      </c>
      <c r="M426" s="56"/>
      <c r="N426" s="100">
        <f>N427</f>
        <v>13</v>
      </c>
      <c r="P426" s="100">
        <f>P427</f>
        <v>0</v>
      </c>
      <c r="R426" s="100">
        <f>R427</f>
        <v>13</v>
      </c>
    </row>
    <row r="427" spans="2:18" s="52" customFormat="1" ht="13.5" customHeight="1">
      <c r="B427" s="3" t="s">
        <v>148</v>
      </c>
      <c r="C427" s="25"/>
      <c r="D427" s="26" t="s">
        <v>99</v>
      </c>
      <c r="E427" s="26" t="s">
        <v>80</v>
      </c>
      <c r="F427" s="26" t="s">
        <v>147</v>
      </c>
      <c r="G427" s="26" t="s">
        <v>149</v>
      </c>
      <c r="H427" s="27">
        <v>13</v>
      </c>
      <c r="I427" s="2"/>
      <c r="J427" s="100">
        <v>13</v>
      </c>
      <c r="L427" s="109">
        <f>J427+K427</f>
        <v>13</v>
      </c>
      <c r="M427" s="56"/>
      <c r="N427" s="107">
        <f t="shared" ref="N427" si="173">L427+M427</f>
        <v>13</v>
      </c>
      <c r="R427" s="107">
        <f t="shared" ref="R427" si="174">N427+Q427</f>
        <v>13</v>
      </c>
    </row>
    <row r="428" spans="2:18" s="52" customFormat="1">
      <c r="B428" s="4" t="s">
        <v>104</v>
      </c>
      <c r="C428" s="25"/>
      <c r="D428" s="26" t="s">
        <v>99</v>
      </c>
      <c r="E428" s="26" t="s">
        <v>99</v>
      </c>
      <c r="F428" s="26"/>
      <c r="G428" s="26"/>
      <c r="H428" s="27">
        <f>H429</f>
        <v>150</v>
      </c>
      <c r="I428" s="2"/>
      <c r="J428" s="100">
        <f>J429</f>
        <v>150</v>
      </c>
      <c r="L428" s="100">
        <f>L429</f>
        <v>150</v>
      </c>
      <c r="M428" s="56"/>
      <c r="N428" s="100">
        <f>N429</f>
        <v>150</v>
      </c>
      <c r="P428" s="100">
        <f>P429</f>
        <v>0</v>
      </c>
      <c r="R428" s="100">
        <f>R429</f>
        <v>150</v>
      </c>
    </row>
    <row r="429" spans="2:18" s="52" customFormat="1" ht="16.5" customHeight="1">
      <c r="B429" s="3" t="s">
        <v>164</v>
      </c>
      <c r="C429" s="25"/>
      <c r="D429" s="26" t="s">
        <v>99</v>
      </c>
      <c r="E429" s="26" t="s">
        <v>99</v>
      </c>
      <c r="F429" s="26" t="s">
        <v>293</v>
      </c>
      <c r="G429" s="26" t="s">
        <v>35</v>
      </c>
      <c r="H429" s="27">
        <f>H430</f>
        <v>150</v>
      </c>
      <c r="I429" s="2"/>
      <c r="J429" s="100">
        <f>J430</f>
        <v>150</v>
      </c>
      <c r="L429" s="100">
        <f>L430</f>
        <v>150</v>
      </c>
      <c r="M429" s="56"/>
      <c r="N429" s="100">
        <f>N430</f>
        <v>150</v>
      </c>
      <c r="P429" s="100">
        <f>P430</f>
        <v>0</v>
      </c>
      <c r="R429" s="100">
        <f>R430</f>
        <v>150</v>
      </c>
    </row>
    <row r="430" spans="2:18" s="52" customFormat="1">
      <c r="B430" s="4" t="s">
        <v>166</v>
      </c>
      <c r="C430" s="25"/>
      <c r="D430" s="26" t="s">
        <v>99</v>
      </c>
      <c r="E430" s="26" t="s">
        <v>99</v>
      </c>
      <c r="F430" s="26" t="s">
        <v>167</v>
      </c>
      <c r="G430" s="26" t="s">
        <v>35</v>
      </c>
      <c r="H430" s="27">
        <f>H431</f>
        <v>150</v>
      </c>
      <c r="I430" s="2"/>
      <c r="J430" s="100">
        <f>J431</f>
        <v>150</v>
      </c>
      <c r="L430" s="100">
        <f>L431</f>
        <v>150</v>
      </c>
      <c r="M430" s="56"/>
      <c r="N430" s="100">
        <f>N431</f>
        <v>150</v>
      </c>
      <c r="P430" s="100">
        <f>P431</f>
        <v>0</v>
      </c>
      <c r="R430" s="100">
        <f>R431</f>
        <v>150</v>
      </c>
    </row>
    <row r="431" spans="2:18" s="52" customFormat="1" ht="15.75" customHeight="1">
      <c r="B431" s="3" t="s">
        <v>36</v>
      </c>
      <c r="C431" s="25"/>
      <c r="D431" s="26" t="s">
        <v>99</v>
      </c>
      <c r="E431" s="26" t="s">
        <v>99</v>
      </c>
      <c r="F431" s="26" t="s">
        <v>167</v>
      </c>
      <c r="G431" s="26" t="s">
        <v>37</v>
      </c>
      <c r="H431" s="27">
        <v>150</v>
      </c>
      <c r="I431" s="2"/>
      <c r="J431" s="100">
        <v>150</v>
      </c>
      <c r="L431" s="109">
        <f>J431+K431</f>
        <v>150</v>
      </c>
      <c r="M431" s="56"/>
      <c r="N431" s="107">
        <f t="shared" ref="N431" si="175">L431+M431</f>
        <v>150</v>
      </c>
      <c r="R431" s="107">
        <f t="shared" ref="R431:R433" si="176">N431+Q431</f>
        <v>150</v>
      </c>
    </row>
    <row r="432" spans="2:18" s="52" customFormat="1">
      <c r="B432" s="4" t="s">
        <v>108</v>
      </c>
      <c r="C432" s="25"/>
      <c r="D432" s="26" t="s">
        <v>99</v>
      </c>
      <c r="E432" s="26" t="s">
        <v>109</v>
      </c>
      <c r="F432" s="26"/>
      <c r="G432" s="26"/>
      <c r="H432" s="27"/>
      <c r="I432" s="2"/>
      <c r="J432" s="100"/>
      <c r="L432" s="109"/>
      <c r="M432" s="56"/>
      <c r="N432" s="107"/>
      <c r="R432" s="107">
        <f>R433</f>
        <v>16</v>
      </c>
    </row>
    <row r="433" spans="2:18" s="52" customFormat="1" ht="15" customHeight="1">
      <c r="B433" s="3" t="s">
        <v>105</v>
      </c>
      <c r="C433" s="25"/>
      <c r="D433" s="26" t="s">
        <v>99</v>
      </c>
      <c r="E433" s="26" t="s">
        <v>109</v>
      </c>
      <c r="F433" s="26" t="s">
        <v>110</v>
      </c>
      <c r="G433" s="26" t="s">
        <v>97</v>
      </c>
      <c r="H433" s="27"/>
      <c r="I433" s="2"/>
      <c r="J433" s="100"/>
      <c r="L433" s="109"/>
      <c r="M433" s="56"/>
      <c r="N433" s="107"/>
      <c r="Q433" s="52">
        <v>16</v>
      </c>
      <c r="R433" s="107">
        <f t="shared" si="176"/>
        <v>16</v>
      </c>
    </row>
    <row r="434" spans="2:18" s="52" customFormat="1" ht="30" customHeight="1">
      <c r="B434" s="34" t="s">
        <v>301</v>
      </c>
      <c r="C434" s="22" t="s">
        <v>411</v>
      </c>
      <c r="D434" s="23"/>
      <c r="E434" s="23"/>
      <c r="F434" s="23"/>
      <c r="G434" s="23"/>
      <c r="H434" s="24">
        <f>H438+H451+H455</f>
        <v>5792.0999999999995</v>
      </c>
      <c r="I434" s="2"/>
      <c r="J434" s="104">
        <f>J438+J451+J455+J435</f>
        <v>6292.0999999999995</v>
      </c>
      <c r="L434" s="104">
        <f>L438+L451+L455+L435</f>
        <v>6292.0999999999995</v>
      </c>
      <c r="M434" s="56"/>
      <c r="N434" s="104">
        <f>N438+N451+N455+N435</f>
        <v>6292.0999999999995</v>
      </c>
      <c r="R434" s="104">
        <f>R438+R451+R455+R435+R459</f>
        <v>6411.9</v>
      </c>
    </row>
    <row r="435" spans="2:18" s="52" customFormat="1">
      <c r="B435" s="97" t="s">
        <v>74</v>
      </c>
      <c r="C435" s="28"/>
      <c r="D435" s="26" t="s">
        <v>45</v>
      </c>
      <c r="E435" s="26"/>
      <c r="F435" s="26"/>
      <c r="G435" s="26"/>
      <c r="H435" s="24"/>
      <c r="I435" s="2"/>
      <c r="J435" s="109">
        <f>J436</f>
        <v>500</v>
      </c>
      <c r="L435" s="109">
        <f>L436</f>
        <v>500</v>
      </c>
      <c r="M435" s="56"/>
      <c r="N435" s="109">
        <f>N436</f>
        <v>500</v>
      </c>
      <c r="R435" s="109">
        <f>R436</f>
        <v>500</v>
      </c>
    </row>
    <row r="436" spans="2:18" s="52" customFormat="1">
      <c r="B436" s="4" t="s">
        <v>380</v>
      </c>
      <c r="C436" s="28"/>
      <c r="D436" s="26" t="s">
        <v>45</v>
      </c>
      <c r="E436" s="26" t="s">
        <v>33</v>
      </c>
      <c r="F436" s="26"/>
      <c r="G436" s="26"/>
      <c r="H436" s="24"/>
      <c r="I436" s="2"/>
      <c r="J436" s="109">
        <f>J437</f>
        <v>500</v>
      </c>
      <c r="L436" s="109">
        <f>L437</f>
        <v>500</v>
      </c>
      <c r="M436" s="56"/>
      <c r="N436" s="109">
        <f>N437</f>
        <v>500</v>
      </c>
      <c r="R436" s="109">
        <f>R437</f>
        <v>500</v>
      </c>
    </row>
    <row r="437" spans="2:18" s="52" customFormat="1" ht="43.5" customHeight="1">
      <c r="B437" s="49" t="s">
        <v>381</v>
      </c>
      <c r="C437" s="77"/>
      <c r="D437" s="50" t="s">
        <v>45</v>
      </c>
      <c r="E437" s="50" t="s">
        <v>33</v>
      </c>
      <c r="F437" s="50" t="s">
        <v>382</v>
      </c>
      <c r="G437" s="50" t="s">
        <v>84</v>
      </c>
      <c r="H437" s="24"/>
      <c r="I437" s="2">
        <v>500</v>
      </c>
      <c r="J437" s="109">
        <f>I437+H437</f>
        <v>500</v>
      </c>
      <c r="L437" s="109">
        <f>J437+K437</f>
        <v>500</v>
      </c>
      <c r="M437" s="56"/>
      <c r="N437" s="107">
        <f t="shared" ref="N437" si="177">L437+M437</f>
        <v>500</v>
      </c>
      <c r="R437" s="107">
        <f t="shared" ref="R437" si="178">N437+Q437</f>
        <v>500</v>
      </c>
    </row>
    <row r="438" spans="2:18" s="52" customFormat="1">
      <c r="B438" s="4" t="s">
        <v>157</v>
      </c>
      <c r="C438" s="25"/>
      <c r="D438" s="26" t="s">
        <v>99</v>
      </c>
      <c r="E438" s="26" t="s">
        <v>33</v>
      </c>
      <c r="F438" s="26"/>
      <c r="G438" s="26"/>
      <c r="H438" s="27">
        <f>H440+H447</f>
        <v>5711.4</v>
      </c>
      <c r="I438" s="2"/>
      <c r="J438" s="100">
        <f>J440+J447</f>
        <v>5711.4</v>
      </c>
      <c r="L438" s="100">
        <f>L440+L447</f>
        <v>5711.4</v>
      </c>
      <c r="M438" s="56"/>
      <c r="N438" s="100">
        <f>N440+N447</f>
        <v>5711.4</v>
      </c>
      <c r="R438" s="100">
        <f>R440+R447+R439</f>
        <v>5827.2</v>
      </c>
    </row>
    <row r="439" spans="2:18" s="52" customFormat="1" ht="29.25" customHeight="1">
      <c r="B439" s="3" t="s">
        <v>641</v>
      </c>
      <c r="C439" s="25"/>
      <c r="D439" s="26" t="s">
        <v>99</v>
      </c>
      <c r="E439" s="26" t="s">
        <v>33</v>
      </c>
      <c r="F439" s="26" t="s">
        <v>640</v>
      </c>
      <c r="G439" s="26" t="s">
        <v>97</v>
      </c>
      <c r="H439" s="27"/>
      <c r="I439" s="2"/>
      <c r="J439" s="100"/>
      <c r="L439" s="100"/>
      <c r="M439" s="56"/>
      <c r="N439" s="100"/>
      <c r="Q439" s="52">
        <v>16</v>
      </c>
      <c r="R439" s="107">
        <f t="shared" ref="R439" si="179">N439+Q439</f>
        <v>16</v>
      </c>
    </row>
    <row r="440" spans="2:18" s="52" customFormat="1" ht="28.5" customHeight="1">
      <c r="B440" s="3" t="s">
        <v>281</v>
      </c>
      <c r="C440" s="25"/>
      <c r="D440" s="26" t="s">
        <v>99</v>
      </c>
      <c r="E440" s="26" t="s">
        <v>33</v>
      </c>
      <c r="F440" s="26" t="s">
        <v>282</v>
      </c>
      <c r="G440" s="26" t="s">
        <v>35</v>
      </c>
      <c r="H440" s="27">
        <f>H441</f>
        <v>5711.4</v>
      </c>
      <c r="I440" s="2"/>
      <c r="J440" s="100">
        <f>J441</f>
        <v>5711.4</v>
      </c>
      <c r="L440" s="100">
        <f>L441</f>
        <v>5711.4</v>
      </c>
      <c r="M440" s="56"/>
      <c r="N440" s="100">
        <f>N441</f>
        <v>5711.4</v>
      </c>
      <c r="R440" s="100">
        <f>R441</f>
        <v>5695.4</v>
      </c>
    </row>
    <row r="441" spans="2:18" s="52" customFormat="1" ht="14.25" customHeight="1">
      <c r="B441" s="3" t="s">
        <v>94</v>
      </c>
      <c r="C441" s="25"/>
      <c r="D441" s="26" t="s">
        <v>99</v>
      </c>
      <c r="E441" s="26" t="s">
        <v>33</v>
      </c>
      <c r="F441" s="26" t="s">
        <v>283</v>
      </c>
      <c r="G441" s="26" t="s">
        <v>35</v>
      </c>
      <c r="H441" s="27">
        <f>H442+H443+H445</f>
        <v>5711.4</v>
      </c>
      <c r="I441" s="2"/>
      <c r="J441" s="100">
        <f>J442+J443+J445</f>
        <v>5711.4</v>
      </c>
      <c r="L441" s="100">
        <f>L442+L443+L445</f>
        <v>5711.4</v>
      </c>
      <c r="M441" s="56"/>
      <c r="N441" s="100">
        <f>N442+N443+N445</f>
        <v>5711.4</v>
      </c>
      <c r="R441" s="100">
        <f>R442+R443+R445</f>
        <v>5695.4</v>
      </c>
    </row>
    <row r="442" spans="2:18" s="52" customFormat="1" ht="14.25" customHeight="1">
      <c r="B442" s="3" t="s">
        <v>103</v>
      </c>
      <c r="C442" s="25"/>
      <c r="D442" s="26" t="s">
        <v>99</v>
      </c>
      <c r="E442" s="26" t="s">
        <v>33</v>
      </c>
      <c r="F442" s="26" t="s">
        <v>283</v>
      </c>
      <c r="G442" s="26" t="s">
        <v>97</v>
      </c>
      <c r="H442" s="27">
        <v>1511.4</v>
      </c>
      <c r="I442" s="2"/>
      <c r="J442" s="100">
        <v>1511.4</v>
      </c>
      <c r="L442" s="109">
        <f>J442+K442</f>
        <v>1511.4</v>
      </c>
      <c r="M442" s="56"/>
      <c r="N442" s="107">
        <f t="shared" ref="N442:N444" si="180">L442+M442</f>
        <v>1511.4</v>
      </c>
      <c r="Q442" s="52">
        <v>-16</v>
      </c>
      <c r="R442" s="107">
        <f t="shared" ref="R442:R444" si="181">N442+Q442</f>
        <v>1495.4</v>
      </c>
    </row>
    <row r="443" spans="2:18" s="52" customFormat="1" ht="75" customHeight="1">
      <c r="B443" s="3" t="s">
        <v>284</v>
      </c>
      <c r="C443" s="25"/>
      <c r="D443" s="26" t="s">
        <v>99</v>
      </c>
      <c r="E443" s="26" t="s">
        <v>33</v>
      </c>
      <c r="F443" s="26" t="s">
        <v>285</v>
      </c>
      <c r="G443" s="26" t="s">
        <v>35</v>
      </c>
      <c r="H443" s="27">
        <f>H444</f>
        <v>4200</v>
      </c>
      <c r="I443" s="2"/>
      <c r="J443" s="100">
        <f>J444</f>
        <v>4200</v>
      </c>
      <c r="L443" s="100">
        <f>L444</f>
        <v>4200</v>
      </c>
      <c r="M443" s="56"/>
      <c r="N443" s="100">
        <f>N444</f>
        <v>4200</v>
      </c>
      <c r="R443" s="100">
        <f>R444</f>
        <v>4200</v>
      </c>
    </row>
    <row r="444" spans="2:18" s="52" customFormat="1" ht="15" customHeight="1">
      <c r="B444" s="3" t="s">
        <v>103</v>
      </c>
      <c r="C444" s="25"/>
      <c r="D444" s="26" t="s">
        <v>99</v>
      </c>
      <c r="E444" s="26" t="s">
        <v>33</v>
      </c>
      <c r="F444" s="26" t="s">
        <v>285</v>
      </c>
      <c r="G444" s="26" t="s">
        <v>97</v>
      </c>
      <c r="H444" s="27">
        <v>4200</v>
      </c>
      <c r="I444" s="2"/>
      <c r="J444" s="100">
        <v>4200</v>
      </c>
      <c r="L444" s="109">
        <f>J444+K444</f>
        <v>4200</v>
      </c>
      <c r="M444" s="56"/>
      <c r="N444" s="107">
        <f t="shared" si="180"/>
        <v>4200</v>
      </c>
      <c r="R444" s="107">
        <f t="shared" si="181"/>
        <v>4200</v>
      </c>
    </row>
    <row r="445" spans="2:18" s="52" customFormat="1" ht="45.75" hidden="1" customHeight="1">
      <c r="B445" s="3" t="s">
        <v>286</v>
      </c>
      <c r="C445" s="25"/>
      <c r="D445" s="26" t="s">
        <v>99</v>
      </c>
      <c r="E445" s="26" t="s">
        <v>33</v>
      </c>
      <c r="F445" s="26" t="s">
        <v>287</v>
      </c>
      <c r="G445" s="26" t="s">
        <v>35</v>
      </c>
      <c r="H445" s="27">
        <f>H446</f>
        <v>0</v>
      </c>
      <c r="I445" s="2"/>
      <c r="J445" s="100">
        <f>J446</f>
        <v>0</v>
      </c>
      <c r="L445" s="100">
        <f>L446</f>
        <v>0</v>
      </c>
      <c r="M445" s="56"/>
      <c r="N445" s="2"/>
      <c r="R445" s="228"/>
    </row>
    <row r="446" spans="2:18" s="52" customFormat="1" ht="45.75" hidden="1" customHeight="1">
      <c r="B446" s="4" t="s">
        <v>103</v>
      </c>
      <c r="C446" s="25"/>
      <c r="D446" s="26" t="s">
        <v>99</v>
      </c>
      <c r="E446" s="26" t="s">
        <v>33</v>
      </c>
      <c r="F446" s="26" t="s">
        <v>287</v>
      </c>
      <c r="G446" s="26" t="s">
        <v>97</v>
      </c>
      <c r="H446" s="27"/>
      <c r="I446" s="2"/>
      <c r="J446" s="100"/>
      <c r="L446" s="100"/>
      <c r="M446" s="56"/>
      <c r="N446" s="2"/>
      <c r="R446" s="228"/>
    </row>
    <row r="447" spans="2:18" s="52" customFormat="1" ht="14.25" customHeight="1">
      <c r="B447" s="3" t="s">
        <v>153</v>
      </c>
      <c r="C447" s="25"/>
      <c r="D447" s="26" t="s">
        <v>99</v>
      </c>
      <c r="E447" s="26" t="s">
        <v>33</v>
      </c>
      <c r="F447" s="26" t="s">
        <v>199</v>
      </c>
      <c r="G447" s="26" t="s">
        <v>35</v>
      </c>
      <c r="H447" s="27">
        <f>H448</f>
        <v>0</v>
      </c>
      <c r="I447" s="2"/>
      <c r="J447" s="100">
        <f>J448</f>
        <v>0</v>
      </c>
      <c r="L447" s="100">
        <f>L448</f>
        <v>0</v>
      </c>
      <c r="M447" s="56"/>
      <c r="N447" s="2"/>
      <c r="R447" s="107">
        <f>R448</f>
        <v>115.8</v>
      </c>
    </row>
    <row r="448" spans="2:18" s="52" customFormat="1" ht="27.75" customHeight="1">
      <c r="B448" s="3" t="s">
        <v>288</v>
      </c>
      <c r="C448" s="25"/>
      <c r="D448" s="26" t="s">
        <v>99</v>
      </c>
      <c r="E448" s="26" t="s">
        <v>33</v>
      </c>
      <c r="F448" s="26" t="s">
        <v>289</v>
      </c>
      <c r="G448" s="26" t="s">
        <v>35</v>
      </c>
      <c r="H448" s="27">
        <f>H449</f>
        <v>0</v>
      </c>
      <c r="I448" s="2"/>
      <c r="J448" s="100">
        <f>J449</f>
        <v>0</v>
      </c>
      <c r="L448" s="100">
        <f>L449</f>
        <v>0</v>
      </c>
      <c r="M448" s="56"/>
      <c r="N448" s="2"/>
      <c r="R448" s="107">
        <f>R449</f>
        <v>115.8</v>
      </c>
    </row>
    <row r="449" spans="1:18" s="52" customFormat="1" ht="13.5" customHeight="1">
      <c r="B449" s="3" t="s">
        <v>103</v>
      </c>
      <c r="C449" s="25"/>
      <c r="D449" s="26" t="s">
        <v>99</v>
      </c>
      <c r="E449" s="26" t="s">
        <v>33</v>
      </c>
      <c r="F449" s="26" t="s">
        <v>289</v>
      </c>
      <c r="G449" s="26" t="s">
        <v>97</v>
      </c>
      <c r="H449" s="27"/>
      <c r="I449" s="2"/>
      <c r="J449" s="100"/>
      <c r="L449" s="100"/>
      <c r="M449" s="56"/>
      <c r="N449" s="2"/>
      <c r="Q449" s="52">
        <v>115.8</v>
      </c>
      <c r="R449" s="107">
        <f t="shared" ref="R449" si="182">N449+Q449</f>
        <v>115.8</v>
      </c>
    </row>
    <row r="450" spans="1:18" s="52" customFormat="1" ht="45.75" hidden="1" customHeight="1">
      <c r="B450" s="3" t="s">
        <v>300</v>
      </c>
      <c r="C450" s="25"/>
      <c r="D450" s="26" t="s">
        <v>99</v>
      </c>
      <c r="E450" s="26" t="s">
        <v>33</v>
      </c>
      <c r="F450" s="26" t="s">
        <v>290</v>
      </c>
      <c r="G450" s="26" t="s">
        <v>97</v>
      </c>
      <c r="H450" s="27"/>
      <c r="I450" s="2"/>
      <c r="J450" s="100"/>
      <c r="L450" s="100"/>
      <c r="M450" s="56"/>
      <c r="N450" s="2"/>
      <c r="R450" s="228"/>
    </row>
    <row r="451" spans="1:18" s="52" customFormat="1" ht="28.5" customHeight="1">
      <c r="B451" s="3" t="s">
        <v>145</v>
      </c>
      <c r="C451" s="25"/>
      <c r="D451" s="26" t="s">
        <v>99</v>
      </c>
      <c r="E451" s="26" t="s">
        <v>80</v>
      </c>
      <c r="F451" s="26"/>
      <c r="G451" s="26"/>
      <c r="H451" s="27">
        <f>H452</f>
        <v>10.7</v>
      </c>
      <c r="I451" s="2"/>
      <c r="J451" s="100">
        <f>J452</f>
        <v>10.7</v>
      </c>
      <c r="L451" s="100">
        <f>L452</f>
        <v>10.7</v>
      </c>
      <c r="M451" s="56"/>
      <c r="N451" s="100">
        <f>N452</f>
        <v>10.7</v>
      </c>
      <c r="R451" s="100">
        <f>R452</f>
        <v>10.7</v>
      </c>
    </row>
    <row r="452" spans="1:18" s="52" customFormat="1" ht="13.5" customHeight="1">
      <c r="B452" s="3" t="s">
        <v>291</v>
      </c>
      <c r="C452" s="25"/>
      <c r="D452" s="26" t="s">
        <v>99</v>
      </c>
      <c r="E452" s="26" t="s">
        <v>80</v>
      </c>
      <c r="F452" s="26" t="s">
        <v>292</v>
      </c>
      <c r="G452" s="26" t="s">
        <v>35</v>
      </c>
      <c r="H452" s="27">
        <f>H453</f>
        <v>10.7</v>
      </c>
      <c r="I452" s="2"/>
      <c r="J452" s="100">
        <f>J453</f>
        <v>10.7</v>
      </c>
      <c r="L452" s="100">
        <f>L453</f>
        <v>10.7</v>
      </c>
      <c r="M452" s="56"/>
      <c r="N452" s="100">
        <f>N453</f>
        <v>10.7</v>
      </c>
      <c r="R452" s="100">
        <f>R453</f>
        <v>10.7</v>
      </c>
    </row>
    <row r="453" spans="1:18" s="52" customFormat="1" ht="14.25" customHeight="1">
      <c r="B453" s="3" t="s">
        <v>146</v>
      </c>
      <c r="C453" s="25"/>
      <c r="D453" s="26" t="s">
        <v>99</v>
      </c>
      <c r="E453" s="26" t="s">
        <v>80</v>
      </c>
      <c r="F453" s="26" t="s">
        <v>147</v>
      </c>
      <c r="G453" s="26" t="s">
        <v>35</v>
      </c>
      <c r="H453" s="27">
        <f>H454</f>
        <v>10.7</v>
      </c>
      <c r="I453" s="2"/>
      <c r="J453" s="100">
        <f>J454</f>
        <v>10.7</v>
      </c>
      <c r="L453" s="100">
        <f>L454</f>
        <v>10.7</v>
      </c>
      <c r="M453" s="56"/>
      <c r="N453" s="100">
        <f>N454</f>
        <v>10.7</v>
      </c>
      <c r="R453" s="100">
        <f>R454</f>
        <v>10.7</v>
      </c>
    </row>
    <row r="454" spans="1:18" s="52" customFormat="1" ht="13.5" customHeight="1">
      <c r="B454" s="3" t="s">
        <v>148</v>
      </c>
      <c r="C454" s="25"/>
      <c r="D454" s="26" t="s">
        <v>99</v>
      </c>
      <c r="E454" s="26" t="s">
        <v>80</v>
      </c>
      <c r="F454" s="26" t="s">
        <v>147</v>
      </c>
      <c r="G454" s="26" t="s">
        <v>149</v>
      </c>
      <c r="H454" s="27">
        <v>10.7</v>
      </c>
      <c r="I454" s="2"/>
      <c r="J454" s="100">
        <v>10.7</v>
      </c>
      <c r="L454" s="109">
        <f>J454+K454</f>
        <v>10.7</v>
      </c>
      <c r="M454" s="56"/>
      <c r="N454" s="107">
        <f t="shared" ref="N454" si="183">L454+M454</f>
        <v>10.7</v>
      </c>
      <c r="R454" s="107">
        <f t="shared" ref="R454" si="184">N454+Q454</f>
        <v>10.7</v>
      </c>
    </row>
    <row r="455" spans="1:18" s="52" customFormat="1" ht="14.25" customHeight="1">
      <c r="B455" s="4" t="s">
        <v>104</v>
      </c>
      <c r="C455" s="25"/>
      <c r="D455" s="26" t="s">
        <v>99</v>
      </c>
      <c r="E455" s="26" t="s">
        <v>99</v>
      </c>
      <c r="F455" s="26"/>
      <c r="G455" s="26"/>
      <c r="H455" s="27">
        <f>H456</f>
        <v>70</v>
      </c>
      <c r="I455" s="2"/>
      <c r="J455" s="100">
        <f>J456</f>
        <v>70</v>
      </c>
      <c r="L455" s="100">
        <f>L456</f>
        <v>70</v>
      </c>
      <c r="M455" s="56"/>
      <c r="N455" s="100">
        <f>N456</f>
        <v>70</v>
      </c>
      <c r="R455" s="100">
        <f>R456</f>
        <v>70</v>
      </c>
    </row>
    <row r="456" spans="1:18" s="52" customFormat="1" ht="15.75" customHeight="1">
      <c r="B456" s="3" t="s">
        <v>164</v>
      </c>
      <c r="C456" s="25"/>
      <c r="D456" s="26" t="s">
        <v>99</v>
      </c>
      <c r="E456" s="26" t="s">
        <v>99</v>
      </c>
      <c r="F456" s="26" t="s">
        <v>293</v>
      </c>
      <c r="G456" s="26" t="s">
        <v>35</v>
      </c>
      <c r="H456" s="27">
        <f>H457</f>
        <v>70</v>
      </c>
      <c r="I456" s="2"/>
      <c r="J456" s="100">
        <f>J457</f>
        <v>70</v>
      </c>
      <c r="L456" s="100">
        <f>L457</f>
        <v>70</v>
      </c>
      <c r="M456" s="56"/>
      <c r="N456" s="100">
        <f>N457</f>
        <v>70</v>
      </c>
      <c r="R456" s="100">
        <f>R457</f>
        <v>70</v>
      </c>
    </row>
    <row r="457" spans="1:18" s="52" customFormat="1" ht="14.25" customHeight="1">
      <c r="B457" s="4" t="s">
        <v>166</v>
      </c>
      <c r="C457" s="25"/>
      <c r="D457" s="26" t="s">
        <v>99</v>
      </c>
      <c r="E457" s="26" t="s">
        <v>99</v>
      </c>
      <c r="F457" s="26" t="s">
        <v>167</v>
      </c>
      <c r="G457" s="26" t="s">
        <v>35</v>
      </c>
      <c r="H457" s="27">
        <f>H458</f>
        <v>70</v>
      </c>
      <c r="I457" s="2"/>
      <c r="J457" s="100">
        <f>J458</f>
        <v>70</v>
      </c>
      <c r="L457" s="100">
        <f>L458</f>
        <v>70</v>
      </c>
      <c r="M457" s="56"/>
      <c r="N457" s="100">
        <f>N458</f>
        <v>70</v>
      </c>
      <c r="R457" s="100">
        <f>R458</f>
        <v>70</v>
      </c>
    </row>
    <row r="458" spans="1:18" s="52" customFormat="1" ht="13.5" customHeight="1">
      <c r="B458" s="3" t="s">
        <v>36</v>
      </c>
      <c r="C458" s="25"/>
      <c r="D458" s="26" t="s">
        <v>99</v>
      </c>
      <c r="E458" s="26" t="s">
        <v>99</v>
      </c>
      <c r="F458" s="26" t="s">
        <v>167</v>
      </c>
      <c r="G458" s="26" t="s">
        <v>37</v>
      </c>
      <c r="H458" s="27">
        <v>70</v>
      </c>
      <c r="I458" s="2"/>
      <c r="J458" s="100">
        <v>70</v>
      </c>
      <c r="L458" s="109">
        <f>J458+K458</f>
        <v>70</v>
      </c>
      <c r="M458" s="56"/>
      <c r="N458" s="107">
        <f t="shared" ref="N458" si="185">L458+M458</f>
        <v>70</v>
      </c>
      <c r="R458" s="107">
        <f t="shared" ref="R458:R460" si="186">N458+Q458</f>
        <v>70</v>
      </c>
    </row>
    <row r="459" spans="1:18" s="52" customFormat="1" ht="13.5" customHeight="1">
      <c r="B459" s="4" t="s">
        <v>108</v>
      </c>
      <c r="C459" s="25"/>
      <c r="D459" s="26" t="s">
        <v>99</v>
      </c>
      <c r="E459" s="26" t="s">
        <v>109</v>
      </c>
      <c r="F459" s="26"/>
      <c r="G459" s="26"/>
      <c r="H459" s="27"/>
      <c r="I459" s="2"/>
      <c r="J459" s="100"/>
      <c r="L459" s="109"/>
      <c r="M459" s="56"/>
      <c r="N459" s="107"/>
      <c r="R459" s="107">
        <f>R460</f>
        <v>4</v>
      </c>
    </row>
    <row r="460" spans="1:18" s="52" customFormat="1" ht="14.25" customHeight="1">
      <c r="B460" s="3" t="s">
        <v>105</v>
      </c>
      <c r="C460" s="25"/>
      <c r="D460" s="26" t="s">
        <v>99</v>
      </c>
      <c r="E460" s="26" t="s">
        <v>109</v>
      </c>
      <c r="F460" s="26" t="s">
        <v>110</v>
      </c>
      <c r="G460" s="26" t="s">
        <v>97</v>
      </c>
      <c r="H460" s="27">
        <v>0</v>
      </c>
      <c r="I460" s="2"/>
      <c r="J460" s="100">
        <v>0</v>
      </c>
      <c r="L460" s="100">
        <v>0</v>
      </c>
      <c r="M460" s="56"/>
      <c r="N460" s="2"/>
      <c r="Q460" s="52">
        <v>4</v>
      </c>
      <c r="R460" s="107">
        <f t="shared" si="186"/>
        <v>4</v>
      </c>
    </row>
    <row r="461" spans="1:18" s="52" customFormat="1" ht="18" customHeight="1">
      <c r="B461" s="303" t="s">
        <v>302</v>
      </c>
      <c r="C461" s="304"/>
      <c r="D461" s="304"/>
      <c r="E461" s="304"/>
      <c r="F461" s="304"/>
      <c r="G461" s="305"/>
      <c r="H461" s="29">
        <f>H23+H117+H121+H129+H137+H142+H150+H158+H169+H180+H194+H199+H204+H215+H227+H232+H267+H353+H363+H373+H401+H434+H110</f>
        <v>373787.70000000007</v>
      </c>
      <c r="I461" s="95">
        <f>SUM(I23:I460)</f>
        <v>10109.949999999999</v>
      </c>
      <c r="J461" s="103">
        <f>J23+J117+J121+J129+J137+J142+J150+J158+J169+J180+J194+J199+J204+J215+J227+J232+J267+J353+J363+J373+J401+J434+J110</f>
        <v>383897.65</v>
      </c>
      <c r="K461" s="52">
        <f>SUM(K23:K460)</f>
        <v>7154.74</v>
      </c>
      <c r="L461" s="103">
        <f>L23+L117+L121+L129+L137+L142+L150+L158+L169+L180+L194+L199+L204+L215+L227+L232+L267+L353+L363+L373+L401+L434+L110</f>
        <v>391052.39</v>
      </c>
      <c r="M461" s="56">
        <f>SUM(M23:M460)</f>
        <v>24490.3</v>
      </c>
      <c r="N461" s="103">
        <f>N23+N117+N121+N129+N137+N142+N150+N158+N169+N180+N194+N199+N204+N215+N227+N232+N267+N353+N363+N373+N401+N434+N110</f>
        <v>412467.39000000007</v>
      </c>
      <c r="Q461" s="142">
        <f>SUM(Q22:Q460)</f>
        <v>52647.199999999997</v>
      </c>
      <c r="R461" s="103">
        <f>R23+R117+R121+R129+R137+R142+R150+R158+R169+R180+R194+R199+R204+R215+R227+R232+R267+R353+R363+R373+R401+R434+R110</f>
        <v>465114.59000000008</v>
      </c>
    </row>
    <row r="462" spans="1:18" s="52" customFormat="1" ht="12.75" customHeight="1">
      <c r="B462" s="54"/>
      <c r="D462" s="55"/>
      <c r="E462" s="55"/>
      <c r="F462" s="55"/>
      <c r="G462" s="55"/>
      <c r="H462" s="46"/>
      <c r="J462" s="110"/>
      <c r="K462" s="110">
        <f>L461-J461</f>
        <v>7154.7399999999907</v>
      </c>
      <c r="L462" s="110"/>
      <c r="M462" s="56"/>
      <c r="R462" s="229"/>
    </row>
    <row r="463" spans="1:18" s="52" customFormat="1" ht="12.75" customHeight="1">
      <c r="B463" s="5"/>
      <c r="C463" s="64"/>
      <c r="D463" s="62"/>
      <c r="E463" s="62"/>
      <c r="F463" s="62"/>
      <c r="G463" s="62"/>
      <c r="H463" s="61"/>
      <c r="J463" s="110"/>
      <c r="L463" s="110"/>
      <c r="M463" s="56"/>
      <c r="R463" s="229"/>
    </row>
    <row r="464" spans="1:18" s="57" customFormat="1" ht="12.75" customHeight="1">
      <c r="A464" s="52"/>
      <c r="B464" s="65"/>
      <c r="C464" s="66"/>
      <c r="D464" s="67"/>
      <c r="E464" s="67"/>
      <c r="F464" s="67"/>
      <c r="G464" s="67"/>
      <c r="H464" s="68"/>
      <c r="J464" s="111"/>
      <c r="L464" s="111"/>
      <c r="M464" s="139"/>
      <c r="Q464" s="111"/>
      <c r="R464" s="230"/>
    </row>
    <row r="465" spans="1:18" s="52" customFormat="1" ht="12.75" customHeight="1">
      <c r="A465" s="57"/>
      <c r="B465" s="35"/>
      <c r="C465" s="64"/>
      <c r="D465" s="62"/>
      <c r="E465" s="62"/>
      <c r="F465" s="62"/>
      <c r="G465" s="62"/>
      <c r="H465" s="61"/>
      <c r="J465" s="110"/>
      <c r="L465" s="110"/>
      <c r="M465" s="56"/>
      <c r="R465" s="229"/>
    </row>
    <row r="466" spans="1:18" s="52" customFormat="1" ht="12.75" customHeight="1">
      <c r="B466" s="35"/>
      <c r="C466" s="64"/>
      <c r="D466" s="62"/>
      <c r="E466" s="62"/>
      <c r="F466" s="62"/>
      <c r="G466" s="62"/>
      <c r="H466" s="61"/>
      <c r="J466" s="110"/>
      <c r="L466" s="110"/>
      <c r="M466" s="56"/>
      <c r="R466" s="229"/>
    </row>
    <row r="467" spans="1:18" s="52" customFormat="1" ht="12.75" customHeight="1">
      <c r="B467" s="35"/>
      <c r="C467" s="64"/>
      <c r="D467" s="62"/>
      <c r="E467" s="62"/>
      <c r="F467" s="62"/>
      <c r="G467" s="62"/>
      <c r="H467" s="61"/>
      <c r="J467" s="110"/>
      <c r="L467" s="110"/>
      <c r="M467" s="56"/>
      <c r="R467" s="229"/>
    </row>
    <row r="468" spans="1:18" s="52" customFormat="1">
      <c r="B468" s="54"/>
      <c r="C468" s="6"/>
      <c r="D468" s="55"/>
      <c r="E468" s="55"/>
      <c r="F468" s="55"/>
      <c r="G468" s="55"/>
      <c r="H468" s="46"/>
      <c r="J468" s="110"/>
      <c r="L468" s="110"/>
      <c r="M468" s="56"/>
      <c r="R468" s="229"/>
    </row>
    <row r="469" spans="1:18" s="52" customFormat="1">
      <c r="B469" s="54"/>
      <c r="C469" s="6"/>
      <c r="D469" s="55"/>
      <c r="E469" s="55"/>
      <c r="F469" s="55"/>
      <c r="G469" s="55"/>
      <c r="H469" s="46"/>
      <c r="J469" s="110"/>
      <c r="L469" s="110"/>
      <c r="M469" s="56"/>
      <c r="R469" s="229"/>
    </row>
    <row r="470" spans="1:18" s="52" customFormat="1">
      <c r="B470" s="54"/>
      <c r="C470" s="6"/>
      <c r="D470" s="55"/>
      <c r="E470" s="55"/>
      <c r="F470" s="55"/>
      <c r="G470" s="55"/>
      <c r="H470" s="46"/>
      <c r="J470" s="110"/>
      <c r="L470" s="110"/>
      <c r="M470" s="56"/>
      <c r="R470" s="229"/>
    </row>
    <row r="471" spans="1:18" s="52" customFormat="1">
      <c r="B471" s="6"/>
      <c r="C471" s="6"/>
      <c r="D471" s="55"/>
      <c r="E471" s="55"/>
      <c r="F471" s="55"/>
      <c r="G471" s="55"/>
      <c r="H471" s="46"/>
      <c r="J471" s="110"/>
      <c r="L471" s="110"/>
      <c r="M471" s="56"/>
      <c r="R471" s="229"/>
    </row>
    <row r="472" spans="1:18" s="52" customFormat="1">
      <c r="B472" s="30"/>
      <c r="D472" s="55"/>
      <c r="E472" s="55"/>
      <c r="F472" s="55"/>
      <c r="G472" s="55"/>
      <c r="H472" s="46"/>
      <c r="J472" s="110"/>
      <c r="L472" s="110"/>
      <c r="M472" s="56"/>
      <c r="R472" s="229"/>
    </row>
    <row r="473" spans="1:18" s="52" customFormat="1">
      <c r="B473" s="30"/>
      <c r="D473" s="55"/>
      <c r="E473" s="55"/>
      <c r="F473" s="55"/>
      <c r="G473" s="55"/>
      <c r="H473" s="46"/>
      <c r="J473" s="110"/>
      <c r="L473" s="110"/>
      <c r="M473" s="56"/>
      <c r="R473" s="229"/>
    </row>
    <row r="474" spans="1:18" s="52" customFormat="1" ht="12.75" hidden="1" customHeight="1">
      <c r="B474" s="30"/>
      <c r="D474" s="55"/>
      <c r="E474" s="55"/>
      <c r="F474" s="55"/>
      <c r="G474" s="55"/>
      <c r="H474" s="46"/>
      <c r="J474" s="110"/>
      <c r="L474" s="110"/>
      <c r="M474" s="56"/>
      <c r="R474" s="229"/>
    </row>
    <row r="475" spans="1:18" s="52" customFormat="1" ht="12.75" hidden="1" customHeight="1">
      <c r="B475" s="33"/>
      <c r="D475" s="55"/>
      <c r="E475" s="55"/>
      <c r="F475" s="55"/>
      <c r="G475" s="55"/>
      <c r="H475" s="46"/>
      <c r="J475" s="110"/>
      <c r="L475" s="110"/>
      <c r="M475" s="56"/>
      <c r="R475" s="229"/>
    </row>
    <row r="476" spans="1:18" s="52" customFormat="1" ht="12.75" hidden="1" customHeight="1">
      <c r="B476" s="33"/>
      <c r="D476" s="55"/>
      <c r="E476" s="55"/>
      <c r="F476" s="55"/>
      <c r="G476" s="55"/>
      <c r="H476" s="46"/>
      <c r="J476" s="110"/>
      <c r="L476" s="110"/>
      <c r="M476" s="56"/>
      <c r="R476" s="229"/>
    </row>
    <row r="477" spans="1:18" s="52" customFormat="1">
      <c r="B477" s="6"/>
      <c r="D477" s="55"/>
      <c r="E477" s="55"/>
      <c r="F477" s="55"/>
      <c r="G477" s="55"/>
      <c r="H477" s="46"/>
      <c r="J477" s="110"/>
      <c r="L477" s="110"/>
      <c r="M477" s="56"/>
      <c r="R477" s="229"/>
    </row>
    <row r="478" spans="1:18" s="52" customFormat="1">
      <c r="B478" s="6"/>
      <c r="D478" s="55"/>
      <c r="E478" s="55"/>
      <c r="F478" s="55"/>
      <c r="G478" s="55"/>
      <c r="H478" s="46"/>
      <c r="J478" s="110"/>
      <c r="L478" s="110"/>
      <c r="M478" s="56"/>
      <c r="R478" s="229"/>
    </row>
    <row r="479" spans="1:18" s="52" customFormat="1">
      <c r="B479" s="54"/>
      <c r="D479" s="55"/>
      <c r="E479" s="55"/>
      <c r="F479" s="55"/>
      <c r="G479" s="55"/>
      <c r="H479" s="46"/>
      <c r="J479" s="110"/>
      <c r="L479" s="110"/>
      <c r="M479" s="56"/>
      <c r="R479" s="229"/>
    </row>
    <row r="480" spans="1:18" s="52" customFormat="1">
      <c r="B480" s="54"/>
      <c r="D480" s="55"/>
      <c r="E480" s="55"/>
      <c r="F480" s="55"/>
      <c r="G480" s="55"/>
      <c r="H480" s="46"/>
      <c r="J480" s="110"/>
      <c r="L480" s="110"/>
      <c r="M480" s="56"/>
      <c r="R480" s="229"/>
    </row>
    <row r="481" spans="2:18" s="52" customFormat="1">
      <c r="B481" s="30"/>
      <c r="D481" s="55"/>
      <c r="E481" s="55"/>
      <c r="F481" s="55"/>
      <c r="G481" s="55"/>
      <c r="H481" s="46"/>
      <c r="J481" s="110"/>
      <c r="L481" s="110"/>
      <c r="M481" s="56"/>
      <c r="R481" s="229"/>
    </row>
    <row r="482" spans="2:18" s="52" customFormat="1">
      <c r="B482" s="30"/>
      <c r="D482" s="55"/>
      <c r="E482" s="55"/>
      <c r="F482" s="55"/>
      <c r="G482" s="55"/>
      <c r="H482" s="46"/>
      <c r="J482" s="110"/>
      <c r="L482" s="110"/>
      <c r="M482" s="56"/>
      <c r="R482" s="229"/>
    </row>
    <row r="483" spans="2:18" s="52" customFormat="1">
      <c r="B483" s="33"/>
      <c r="D483" s="55"/>
      <c r="E483" s="55"/>
      <c r="F483" s="55"/>
      <c r="G483" s="55"/>
      <c r="H483" s="46"/>
      <c r="J483" s="110"/>
      <c r="L483" s="110"/>
      <c r="M483" s="56"/>
      <c r="R483" s="229"/>
    </row>
    <row r="484" spans="2:18" s="52" customFormat="1">
      <c r="B484" s="6"/>
      <c r="D484" s="55"/>
      <c r="E484" s="55"/>
      <c r="F484" s="55"/>
      <c r="G484" s="55"/>
      <c r="H484" s="46"/>
      <c r="J484" s="110"/>
      <c r="L484" s="110"/>
      <c r="M484" s="56"/>
      <c r="R484" s="229"/>
    </row>
    <row r="485" spans="2:18" s="52" customFormat="1">
      <c r="B485" s="6"/>
      <c r="D485" s="55"/>
      <c r="E485" s="55"/>
      <c r="F485" s="55"/>
      <c r="G485" s="55"/>
      <c r="H485" s="46"/>
      <c r="J485" s="110"/>
      <c r="L485" s="110"/>
      <c r="M485" s="56"/>
      <c r="R485" s="229"/>
    </row>
    <row r="486" spans="2:18" s="52" customFormat="1">
      <c r="B486" s="54"/>
      <c r="D486" s="55"/>
      <c r="E486" s="55"/>
      <c r="F486" s="55"/>
      <c r="G486" s="55"/>
      <c r="H486" s="46"/>
      <c r="J486" s="110"/>
      <c r="L486" s="110"/>
      <c r="M486" s="56"/>
      <c r="R486" s="229"/>
    </row>
    <row r="487" spans="2:18" s="52" customFormat="1">
      <c r="B487" s="30"/>
      <c r="D487" s="55"/>
      <c r="E487" s="55"/>
      <c r="F487" s="55"/>
      <c r="G487" s="55"/>
      <c r="H487" s="46"/>
      <c r="J487" s="110"/>
      <c r="L487" s="110"/>
      <c r="M487" s="56"/>
      <c r="R487" s="229"/>
    </row>
    <row r="488" spans="2:18" s="52" customFormat="1">
      <c r="B488" s="54"/>
      <c r="D488" s="55"/>
      <c r="E488" s="55"/>
      <c r="F488" s="55"/>
      <c r="G488" s="55"/>
      <c r="H488" s="46"/>
      <c r="J488" s="110"/>
      <c r="L488" s="110"/>
      <c r="M488" s="56"/>
      <c r="R488" s="229"/>
    </row>
    <row r="489" spans="2:18" s="52" customFormat="1">
      <c r="B489" s="54"/>
      <c r="D489" s="55"/>
      <c r="E489" s="55"/>
      <c r="F489" s="55"/>
      <c r="G489" s="55"/>
      <c r="H489" s="46"/>
      <c r="J489" s="110"/>
      <c r="L489" s="110"/>
      <c r="M489" s="56"/>
      <c r="R489" s="229"/>
    </row>
    <row r="490" spans="2:18" s="52" customFormat="1">
      <c r="B490" s="30"/>
      <c r="D490" s="55"/>
      <c r="E490" s="55"/>
      <c r="F490" s="55"/>
      <c r="G490" s="55"/>
      <c r="H490" s="46"/>
      <c r="J490" s="110"/>
      <c r="L490" s="110"/>
      <c r="M490" s="56"/>
      <c r="R490" s="229"/>
    </row>
    <row r="491" spans="2:18" s="52" customFormat="1">
      <c r="B491" s="54"/>
      <c r="D491" s="55"/>
      <c r="E491" s="55"/>
      <c r="F491" s="55"/>
      <c r="G491" s="55"/>
      <c r="H491" s="46"/>
      <c r="J491" s="110"/>
      <c r="L491" s="110"/>
      <c r="M491" s="56"/>
      <c r="R491" s="229"/>
    </row>
    <row r="492" spans="2:18" s="52" customFormat="1">
      <c r="B492" s="54"/>
      <c r="D492" s="55"/>
      <c r="E492" s="55"/>
      <c r="F492" s="55"/>
      <c r="G492" s="55"/>
      <c r="H492" s="46"/>
      <c r="J492" s="110"/>
      <c r="L492" s="110"/>
      <c r="M492" s="56"/>
      <c r="R492" s="229"/>
    </row>
    <row r="493" spans="2:18" s="52" customFormat="1">
      <c r="B493" s="7"/>
      <c r="D493" s="55"/>
      <c r="E493" s="55"/>
      <c r="F493" s="55"/>
      <c r="G493" s="55"/>
      <c r="H493" s="46"/>
      <c r="J493" s="110"/>
      <c r="L493" s="110"/>
      <c r="M493" s="56"/>
      <c r="R493" s="229"/>
    </row>
    <row r="494" spans="2:18" s="52" customFormat="1">
      <c r="B494" s="30"/>
      <c r="D494" s="55"/>
      <c r="E494" s="55"/>
      <c r="F494" s="55"/>
      <c r="G494" s="55"/>
      <c r="H494" s="46"/>
      <c r="J494" s="110"/>
      <c r="L494" s="110"/>
      <c r="M494" s="56"/>
      <c r="R494" s="229"/>
    </row>
    <row r="495" spans="2:18" s="52" customFormat="1">
      <c r="B495" s="30"/>
      <c r="D495" s="55"/>
      <c r="E495" s="55"/>
      <c r="F495" s="55"/>
      <c r="G495" s="55"/>
      <c r="H495" s="46"/>
      <c r="J495" s="110"/>
      <c r="L495" s="110"/>
      <c r="M495" s="56"/>
      <c r="R495" s="229"/>
    </row>
    <row r="496" spans="2:18" s="52" customFormat="1">
      <c r="B496" s="54"/>
      <c r="D496" s="55"/>
      <c r="E496" s="55"/>
      <c r="F496" s="55"/>
      <c r="G496" s="55"/>
      <c r="H496" s="46"/>
      <c r="J496" s="110"/>
      <c r="L496" s="110"/>
      <c r="M496" s="56"/>
      <c r="R496" s="229"/>
    </row>
    <row r="497" spans="2:18" s="52" customFormat="1">
      <c r="B497" s="6"/>
      <c r="D497" s="55"/>
      <c r="E497" s="55"/>
      <c r="F497" s="55"/>
      <c r="G497" s="55"/>
      <c r="H497" s="46"/>
      <c r="J497" s="110"/>
      <c r="L497" s="110"/>
      <c r="M497" s="56"/>
      <c r="R497" s="229"/>
    </row>
    <row r="498" spans="2:18" s="52" customFormat="1">
      <c r="B498" s="7"/>
      <c r="D498" s="55"/>
      <c r="E498" s="55"/>
      <c r="F498" s="55"/>
      <c r="G498" s="55"/>
      <c r="H498" s="46"/>
      <c r="J498" s="110"/>
      <c r="L498" s="110"/>
      <c r="M498" s="56"/>
      <c r="R498" s="229"/>
    </row>
    <row r="499" spans="2:18" s="52" customFormat="1">
      <c r="B499" s="30"/>
      <c r="D499" s="55"/>
      <c r="E499" s="55"/>
      <c r="F499" s="55"/>
      <c r="G499" s="55"/>
      <c r="H499" s="46"/>
      <c r="J499" s="110"/>
      <c r="L499" s="110"/>
      <c r="M499" s="56"/>
      <c r="R499" s="229"/>
    </row>
    <row r="500" spans="2:18" s="52" customFormat="1">
      <c r="B500" s="30"/>
      <c r="D500" s="55"/>
      <c r="E500" s="55"/>
      <c r="F500" s="55"/>
      <c r="G500" s="55"/>
      <c r="H500" s="46"/>
      <c r="J500" s="110"/>
      <c r="L500" s="110"/>
      <c r="M500" s="56"/>
      <c r="R500" s="229"/>
    </row>
    <row r="501" spans="2:18" s="52" customFormat="1">
      <c r="B501" s="30"/>
      <c r="D501" s="55"/>
      <c r="E501" s="55"/>
      <c r="F501" s="55"/>
      <c r="G501" s="55"/>
      <c r="H501" s="46"/>
      <c r="J501" s="110"/>
      <c r="L501" s="110"/>
      <c r="M501" s="56"/>
      <c r="R501" s="229"/>
    </row>
    <row r="502" spans="2:18" s="52" customFormat="1">
      <c r="B502" s="54"/>
      <c r="D502" s="55"/>
      <c r="E502" s="55"/>
      <c r="F502" s="55"/>
      <c r="G502" s="55"/>
      <c r="H502" s="46"/>
      <c r="J502" s="110"/>
      <c r="L502" s="110"/>
      <c r="M502" s="56"/>
      <c r="R502" s="229"/>
    </row>
    <row r="503" spans="2:18" s="52" customFormat="1">
      <c r="B503" s="54"/>
      <c r="D503" s="55"/>
      <c r="E503" s="55"/>
      <c r="F503" s="55"/>
      <c r="G503" s="55"/>
      <c r="H503" s="46"/>
      <c r="J503" s="110"/>
      <c r="L503" s="110"/>
      <c r="M503" s="56"/>
      <c r="R503" s="229"/>
    </row>
    <row r="504" spans="2:18" s="52" customFormat="1">
      <c r="B504" s="30"/>
      <c r="D504" s="55"/>
      <c r="E504" s="55"/>
      <c r="F504" s="55"/>
      <c r="G504" s="55"/>
      <c r="H504" s="46"/>
      <c r="J504" s="110"/>
      <c r="L504" s="110"/>
      <c r="M504" s="56"/>
      <c r="R504" s="229"/>
    </row>
    <row r="505" spans="2:18" s="52" customFormat="1">
      <c r="B505" s="54"/>
      <c r="D505" s="55"/>
      <c r="E505" s="55"/>
      <c r="F505" s="55"/>
      <c r="G505" s="55"/>
      <c r="H505" s="46"/>
      <c r="J505" s="110"/>
      <c r="L505" s="110"/>
      <c r="M505" s="56"/>
      <c r="R505" s="229"/>
    </row>
    <row r="506" spans="2:18" s="52" customFormat="1">
      <c r="B506" s="7"/>
      <c r="D506" s="55"/>
      <c r="E506" s="55"/>
      <c r="F506" s="55"/>
      <c r="G506" s="55"/>
      <c r="H506" s="46"/>
      <c r="J506" s="110"/>
      <c r="L506" s="110"/>
      <c r="M506" s="56"/>
      <c r="R506" s="229"/>
    </row>
    <row r="507" spans="2:18" s="52" customFormat="1">
      <c r="B507" s="30"/>
      <c r="D507" s="55"/>
      <c r="E507" s="55"/>
      <c r="F507" s="55"/>
      <c r="G507" s="55"/>
      <c r="H507" s="46"/>
      <c r="J507" s="110"/>
      <c r="L507" s="110"/>
      <c r="M507" s="56"/>
      <c r="R507" s="229"/>
    </row>
    <row r="508" spans="2:18" s="52" customFormat="1">
      <c r="B508" s="54"/>
      <c r="D508" s="55"/>
      <c r="E508" s="55"/>
      <c r="F508" s="55"/>
      <c r="G508" s="55"/>
      <c r="H508" s="46"/>
      <c r="J508" s="110"/>
      <c r="L508" s="110"/>
      <c r="M508" s="56"/>
      <c r="R508" s="229"/>
    </row>
    <row r="509" spans="2:18" s="52" customFormat="1">
      <c r="B509" s="30"/>
      <c r="D509" s="55"/>
      <c r="E509" s="55"/>
      <c r="F509" s="55"/>
      <c r="G509" s="55"/>
      <c r="H509" s="46"/>
      <c r="J509" s="110"/>
      <c r="L509" s="110"/>
      <c r="M509" s="56"/>
      <c r="R509" s="229"/>
    </row>
    <row r="510" spans="2:18" s="52" customFormat="1">
      <c r="B510" s="54"/>
      <c r="D510" s="55"/>
      <c r="E510" s="55"/>
      <c r="F510" s="55"/>
      <c r="G510" s="55"/>
      <c r="H510" s="46"/>
      <c r="J510" s="110"/>
      <c r="L510" s="110"/>
      <c r="M510" s="56"/>
      <c r="R510" s="229"/>
    </row>
    <row r="511" spans="2:18" s="52" customFormat="1">
      <c r="B511" s="54"/>
      <c r="D511" s="55"/>
      <c r="E511" s="55"/>
      <c r="F511" s="55"/>
      <c r="G511" s="55"/>
      <c r="H511" s="46"/>
      <c r="J511" s="110"/>
      <c r="L511" s="110"/>
      <c r="M511" s="56"/>
      <c r="R511" s="229"/>
    </row>
    <row r="512" spans="2:18" s="52" customFormat="1">
      <c r="B512" s="54"/>
      <c r="D512" s="55"/>
      <c r="E512" s="55"/>
      <c r="F512" s="55"/>
      <c r="G512" s="55"/>
      <c r="H512" s="46"/>
      <c r="J512" s="110"/>
      <c r="L512" s="110"/>
      <c r="M512" s="56"/>
      <c r="R512" s="229"/>
    </row>
    <row r="513" spans="2:18" s="52" customFormat="1">
      <c r="B513" s="6"/>
      <c r="D513" s="55"/>
      <c r="E513" s="55"/>
      <c r="F513" s="55"/>
      <c r="G513" s="55"/>
      <c r="H513" s="46"/>
      <c r="J513" s="110"/>
      <c r="L513" s="110"/>
      <c r="M513" s="56"/>
      <c r="R513" s="229"/>
    </row>
    <row r="514" spans="2:18" s="52" customFormat="1">
      <c r="B514" s="7"/>
      <c r="D514" s="55"/>
      <c r="E514" s="55"/>
      <c r="F514" s="55"/>
      <c r="G514" s="55"/>
      <c r="H514" s="46"/>
      <c r="J514" s="110"/>
      <c r="L514" s="110"/>
      <c r="M514" s="56"/>
      <c r="R514" s="229"/>
    </row>
    <row r="515" spans="2:18" s="52" customFormat="1">
      <c r="B515" s="30"/>
      <c r="D515" s="55"/>
      <c r="E515" s="55"/>
      <c r="F515" s="55"/>
      <c r="G515" s="55"/>
      <c r="H515" s="46"/>
      <c r="J515" s="110"/>
      <c r="L515" s="110"/>
      <c r="M515" s="56"/>
      <c r="R515" s="229"/>
    </row>
    <row r="516" spans="2:18" s="52" customFormat="1">
      <c r="B516" s="6"/>
      <c r="C516" s="57"/>
      <c r="D516" s="67"/>
      <c r="E516" s="67"/>
      <c r="F516" s="67"/>
      <c r="G516" s="67"/>
      <c r="H516" s="70"/>
      <c r="J516" s="110"/>
      <c r="L516" s="110"/>
      <c r="M516" s="56"/>
      <c r="R516" s="229"/>
    </row>
    <row r="517" spans="2:18" s="52" customFormat="1">
      <c r="B517" s="6"/>
      <c r="C517" s="57"/>
      <c r="D517" s="67"/>
      <c r="E517" s="67"/>
      <c r="F517" s="67"/>
      <c r="G517" s="67"/>
      <c r="H517" s="70"/>
      <c r="J517" s="110"/>
      <c r="L517" s="110"/>
      <c r="M517" s="56"/>
      <c r="R517" s="229"/>
    </row>
    <row r="518" spans="2:18" s="52" customFormat="1">
      <c r="B518" s="6"/>
      <c r="C518" s="57"/>
      <c r="D518" s="67"/>
      <c r="E518" s="67"/>
      <c r="F518" s="67"/>
      <c r="G518" s="67"/>
      <c r="H518" s="70"/>
      <c r="J518" s="110"/>
      <c r="L518" s="110"/>
      <c r="M518" s="56"/>
      <c r="R518" s="229"/>
    </row>
    <row r="519" spans="2:18" s="52" customFormat="1">
      <c r="B519" s="6"/>
      <c r="C519" s="57"/>
      <c r="D519" s="67"/>
      <c r="E519" s="67"/>
      <c r="F519" s="67"/>
      <c r="G519" s="67"/>
      <c r="H519" s="70"/>
      <c r="J519" s="110"/>
      <c r="L519" s="110"/>
      <c r="M519" s="56"/>
      <c r="R519" s="229"/>
    </row>
    <row r="520" spans="2:18" s="52" customFormat="1">
      <c r="B520" s="6"/>
      <c r="C520" s="57"/>
      <c r="D520" s="67"/>
      <c r="E520" s="67"/>
      <c r="F520" s="67"/>
      <c r="G520" s="67"/>
      <c r="H520" s="70"/>
      <c r="J520" s="110"/>
      <c r="L520" s="110"/>
      <c r="M520" s="56"/>
      <c r="R520" s="229"/>
    </row>
    <row r="521" spans="2:18" s="52" customFormat="1">
      <c r="B521" s="5"/>
      <c r="C521" s="53"/>
      <c r="D521" s="62"/>
      <c r="E521" s="62"/>
      <c r="F521" s="62"/>
      <c r="G521" s="62"/>
      <c r="H521" s="61"/>
      <c r="J521" s="110"/>
      <c r="L521" s="110"/>
      <c r="M521" s="56"/>
      <c r="R521" s="229"/>
    </row>
    <row r="522" spans="2:18" s="52" customFormat="1">
      <c r="B522" s="54"/>
      <c r="D522" s="55"/>
      <c r="E522" s="55"/>
      <c r="F522" s="55"/>
      <c r="G522" s="55"/>
      <c r="H522" s="46"/>
      <c r="J522" s="110"/>
      <c r="L522" s="110"/>
      <c r="M522" s="56"/>
      <c r="R522" s="229"/>
    </row>
    <row r="523" spans="2:18" s="52" customFormat="1">
      <c r="B523" s="54"/>
      <c r="D523" s="55"/>
      <c r="E523" s="55"/>
      <c r="F523" s="55"/>
      <c r="G523" s="55"/>
      <c r="H523" s="46"/>
      <c r="J523" s="110"/>
      <c r="L523" s="110"/>
      <c r="M523" s="56"/>
      <c r="R523" s="229"/>
    </row>
    <row r="524" spans="2:18" s="52" customFormat="1">
      <c r="B524" s="6"/>
      <c r="D524" s="55"/>
      <c r="E524" s="55"/>
      <c r="F524" s="55"/>
      <c r="G524" s="55"/>
      <c r="H524" s="46"/>
      <c r="J524" s="110"/>
      <c r="L524" s="110"/>
      <c r="M524" s="56"/>
      <c r="R524" s="229"/>
    </row>
    <row r="525" spans="2:18" s="52" customFormat="1">
      <c r="B525" s="54"/>
      <c r="D525" s="55"/>
      <c r="E525" s="55"/>
      <c r="F525" s="55"/>
      <c r="G525" s="55"/>
      <c r="H525" s="46"/>
      <c r="J525" s="110"/>
      <c r="L525" s="110"/>
      <c r="M525" s="56"/>
      <c r="R525" s="229"/>
    </row>
    <row r="526" spans="2:18" s="52" customFormat="1">
      <c r="B526" s="54"/>
      <c r="D526" s="55"/>
      <c r="E526" s="55"/>
      <c r="F526" s="55"/>
      <c r="G526" s="55"/>
      <c r="H526" s="46"/>
      <c r="J526" s="110"/>
      <c r="L526" s="110"/>
      <c r="M526" s="56"/>
      <c r="R526" s="229"/>
    </row>
    <row r="527" spans="2:18" s="52" customFormat="1">
      <c r="B527" s="54"/>
      <c r="D527" s="55"/>
      <c r="E527" s="55"/>
      <c r="F527" s="55"/>
      <c r="G527" s="55"/>
      <c r="H527" s="46"/>
      <c r="J527" s="110"/>
      <c r="L527" s="110"/>
      <c r="M527" s="56"/>
      <c r="R527" s="229"/>
    </row>
    <row r="528" spans="2:18" s="52" customFormat="1" ht="12.75" hidden="1" customHeight="1">
      <c r="B528" s="54"/>
      <c r="D528" s="55"/>
      <c r="E528" s="55"/>
      <c r="F528" s="55"/>
      <c r="G528" s="55"/>
      <c r="H528" s="46"/>
      <c r="J528" s="110"/>
      <c r="L528" s="110"/>
      <c r="M528" s="56"/>
      <c r="R528" s="229"/>
    </row>
    <row r="529" spans="2:18" s="52" customFormat="1" ht="12.75" hidden="1" customHeight="1">
      <c r="B529" s="54"/>
      <c r="D529" s="55"/>
      <c r="E529" s="55"/>
      <c r="F529" s="55"/>
      <c r="G529" s="55"/>
      <c r="H529" s="46"/>
      <c r="J529" s="110"/>
      <c r="L529" s="110"/>
      <c r="M529" s="56"/>
      <c r="R529" s="229"/>
    </row>
    <row r="530" spans="2:18" s="52" customFormat="1" ht="12.75" hidden="1" customHeight="1">
      <c r="B530" s="54"/>
      <c r="D530" s="55"/>
      <c r="E530" s="55"/>
      <c r="F530" s="55"/>
      <c r="G530" s="55"/>
      <c r="H530" s="46"/>
      <c r="J530" s="110"/>
      <c r="L530" s="110"/>
      <c r="M530" s="56"/>
      <c r="R530" s="229"/>
    </row>
    <row r="531" spans="2:18" s="52" customFormat="1" ht="12.75" hidden="1" customHeight="1">
      <c r="B531" s="54"/>
      <c r="D531" s="55"/>
      <c r="E531" s="55"/>
      <c r="F531" s="55"/>
      <c r="G531" s="55"/>
      <c r="H531" s="46"/>
      <c r="J531" s="110"/>
      <c r="L531" s="110"/>
      <c r="M531" s="56"/>
      <c r="R531" s="229"/>
    </row>
    <row r="532" spans="2:18" s="52" customFormat="1">
      <c r="B532" s="54"/>
      <c r="D532" s="55"/>
      <c r="E532" s="55"/>
      <c r="F532" s="55"/>
      <c r="G532" s="55"/>
      <c r="H532" s="46"/>
      <c r="J532" s="110"/>
      <c r="L532" s="110"/>
      <c r="M532" s="56"/>
      <c r="R532" s="229"/>
    </row>
    <row r="533" spans="2:18" s="52" customFormat="1">
      <c r="B533" s="54"/>
      <c r="D533" s="55"/>
      <c r="E533" s="55"/>
      <c r="F533" s="55"/>
      <c r="G533" s="55"/>
      <c r="H533" s="46"/>
      <c r="J533" s="110"/>
      <c r="L533" s="110"/>
      <c r="M533" s="56"/>
      <c r="R533" s="229"/>
    </row>
    <row r="534" spans="2:18" s="52" customFormat="1">
      <c r="B534" s="54"/>
      <c r="D534" s="55"/>
      <c r="E534" s="55"/>
      <c r="F534" s="55"/>
      <c r="G534" s="55"/>
      <c r="H534" s="46"/>
      <c r="J534" s="110"/>
      <c r="L534" s="110"/>
      <c r="M534" s="56"/>
      <c r="R534" s="229"/>
    </row>
    <row r="535" spans="2:18" s="52" customFormat="1">
      <c r="B535" s="54"/>
      <c r="D535" s="55"/>
      <c r="E535" s="55"/>
      <c r="F535" s="55"/>
      <c r="G535" s="55"/>
      <c r="H535" s="46"/>
      <c r="J535" s="110"/>
      <c r="L535" s="110"/>
      <c r="M535" s="56"/>
      <c r="R535" s="229"/>
    </row>
    <row r="536" spans="2:18" s="52" customFormat="1">
      <c r="B536" s="6"/>
      <c r="D536" s="55"/>
      <c r="E536" s="55"/>
      <c r="F536" s="55"/>
      <c r="G536" s="55"/>
      <c r="H536" s="46"/>
      <c r="J536" s="110"/>
      <c r="L536" s="110"/>
      <c r="M536" s="56"/>
      <c r="R536" s="229"/>
    </row>
    <row r="537" spans="2:18" s="52" customFormat="1">
      <c r="B537" s="54"/>
      <c r="D537" s="55"/>
      <c r="E537" s="55"/>
      <c r="F537" s="55"/>
      <c r="G537" s="55"/>
      <c r="H537" s="46"/>
      <c r="J537" s="110"/>
      <c r="L537" s="110"/>
      <c r="M537" s="56"/>
      <c r="R537" s="229"/>
    </row>
    <row r="538" spans="2:18" s="52" customFormat="1">
      <c r="B538" s="54"/>
      <c r="D538" s="55"/>
      <c r="E538" s="55"/>
      <c r="F538" s="55"/>
      <c r="G538" s="55"/>
      <c r="H538" s="46"/>
      <c r="J538" s="110"/>
      <c r="L538" s="110"/>
      <c r="M538" s="56"/>
      <c r="R538" s="229"/>
    </row>
    <row r="539" spans="2:18" s="52" customFormat="1">
      <c r="B539" s="6"/>
      <c r="D539" s="55"/>
      <c r="E539" s="55"/>
      <c r="F539" s="55"/>
      <c r="G539" s="55"/>
      <c r="H539" s="46"/>
      <c r="J539" s="110"/>
      <c r="L539" s="110"/>
      <c r="M539" s="56"/>
      <c r="R539" s="229"/>
    </row>
    <row r="540" spans="2:18" s="52" customFormat="1">
      <c r="B540" s="6"/>
      <c r="D540" s="55"/>
      <c r="E540" s="55"/>
      <c r="F540" s="55"/>
      <c r="G540" s="55"/>
      <c r="H540" s="46"/>
      <c r="J540" s="110"/>
      <c r="L540" s="110"/>
      <c r="M540" s="56"/>
      <c r="R540" s="229"/>
    </row>
    <row r="541" spans="2:18" s="52" customFormat="1" ht="12.75" hidden="1" customHeight="1">
      <c r="B541" s="54"/>
      <c r="D541" s="55"/>
      <c r="E541" s="55"/>
      <c r="F541" s="55"/>
      <c r="G541" s="55"/>
      <c r="H541" s="46"/>
      <c r="J541" s="110"/>
      <c r="L541" s="110"/>
      <c r="M541" s="56"/>
      <c r="R541" s="229"/>
    </row>
    <row r="542" spans="2:18" s="52" customFormat="1" ht="12.75" hidden="1" customHeight="1">
      <c r="B542" s="54"/>
      <c r="D542" s="55"/>
      <c r="E542" s="55"/>
      <c r="F542" s="55"/>
      <c r="G542" s="55"/>
      <c r="H542" s="46"/>
      <c r="J542" s="110"/>
      <c r="L542" s="110"/>
      <c r="M542" s="56"/>
      <c r="R542" s="229"/>
    </row>
    <row r="543" spans="2:18" s="52" customFormat="1" ht="12.75" hidden="1" customHeight="1">
      <c r="B543" s="54"/>
      <c r="D543" s="55"/>
      <c r="E543" s="55"/>
      <c r="F543" s="55"/>
      <c r="G543" s="55"/>
      <c r="H543" s="46"/>
      <c r="J543" s="110"/>
      <c r="L543" s="110"/>
      <c r="M543" s="56"/>
      <c r="R543" s="229"/>
    </row>
    <row r="544" spans="2:18" s="52" customFormat="1" ht="12.75" hidden="1" customHeight="1">
      <c r="B544" s="54"/>
      <c r="D544" s="55"/>
      <c r="E544" s="55"/>
      <c r="F544" s="55"/>
      <c r="G544" s="55"/>
      <c r="H544" s="46"/>
      <c r="J544" s="110"/>
      <c r="L544" s="110"/>
      <c r="M544" s="56"/>
      <c r="R544" s="229"/>
    </row>
    <row r="545" spans="2:18" s="52" customFormat="1" ht="12.75" hidden="1" customHeight="1">
      <c r="B545" s="54"/>
      <c r="D545" s="55"/>
      <c r="E545" s="55"/>
      <c r="F545" s="55"/>
      <c r="G545" s="55"/>
      <c r="H545" s="46"/>
      <c r="J545" s="110"/>
      <c r="L545" s="110"/>
      <c r="M545" s="56"/>
      <c r="R545" s="229"/>
    </row>
    <row r="546" spans="2:18" s="52" customFormat="1" ht="12.75" hidden="1" customHeight="1">
      <c r="B546" s="54"/>
      <c r="D546" s="55"/>
      <c r="E546" s="55"/>
      <c r="F546" s="55"/>
      <c r="G546" s="55"/>
      <c r="H546" s="46"/>
      <c r="J546" s="110"/>
      <c r="L546" s="110"/>
      <c r="M546" s="56"/>
      <c r="R546" s="229"/>
    </row>
    <row r="547" spans="2:18" s="52" customFormat="1" ht="12.75" hidden="1" customHeight="1">
      <c r="B547" s="54"/>
      <c r="D547" s="55"/>
      <c r="E547" s="55"/>
      <c r="F547" s="55"/>
      <c r="G547" s="55"/>
      <c r="H547" s="46"/>
      <c r="J547" s="110"/>
      <c r="L547" s="110"/>
      <c r="M547" s="56"/>
      <c r="R547" s="229"/>
    </row>
    <row r="548" spans="2:18" s="52" customFormat="1" ht="12.75" hidden="1" customHeight="1">
      <c r="B548" s="54"/>
      <c r="D548" s="55"/>
      <c r="E548" s="55"/>
      <c r="F548" s="55"/>
      <c r="G548" s="55"/>
      <c r="H548" s="46"/>
      <c r="J548" s="110"/>
      <c r="L548" s="110"/>
      <c r="M548" s="56"/>
      <c r="R548" s="229"/>
    </row>
    <row r="549" spans="2:18" s="52" customFormat="1" ht="12.75" hidden="1" customHeight="1">
      <c r="B549" s="54"/>
      <c r="D549" s="55"/>
      <c r="E549" s="55"/>
      <c r="F549" s="55"/>
      <c r="G549" s="55"/>
      <c r="H549" s="46"/>
      <c r="J549" s="110"/>
      <c r="L549" s="110"/>
      <c r="M549" s="56"/>
      <c r="R549" s="229"/>
    </row>
    <row r="550" spans="2:18" s="52" customFormat="1">
      <c r="B550" s="54"/>
      <c r="D550" s="55"/>
      <c r="E550" s="55"/>
      <c r="F550" s="55"/>
      <c r="G550" s="55"/>
      <c r="H550" s="46"/>
      <c r="J550" s="110"/>
      <c r="L550" s="110"/>
      <c r="M550" s="56"/>
      <c r="R550" s="229"/>
    </row>
    <row r="551" spans="2:18" s="52" customFormat="1">
      <c r="B551" s="6"/>
      <c r="D551" s="55"/>
      <c r="E551" s="55"/>
      <c r="F551" s="55"/>
      <c r="G551" s="55"/>
      <c r="H551" s="46"/>
      <c r="J551" s="110"/>
      <c r="L551" s="110"/>
      <c r="M551" s="56"/>
      <c r="R551" s="229"/>
    </row>
    <row r="552" spans="2:18" s="52" customFormat="1">
      <c r="B552" s="6"/>
      <c r="D552" s="55"/>
      <c r="E552" s="55"/>
      <c r="F552" s="55"/>
      <c r="G552" s="55"/>
      <c r="H552" s="46"/>
      <c r="J552" s="110"/>
      <c r="L552" s="110"/>
      <c r="M552" s="56"/>
      <c r="R552" s="229"/>
    </row>
    <row r="553" spans="2:18" s="52" customFormat="1">
      <c r="B553" s="7"/>
      <c r="D553" s="55"/>
      <c r="E553" s="55"/>
      <c r="F553" s="55"/>
      <c r="G553" s="55"/>
      <c r="H553" s="46"/>
      <c r="J553" s="110"/>
      <c r="L553" s="110"/>
      <c r="M553" s="56"/>
      <c r="R553" s="229"/>
    </row>
    <row r="554" spans="2:18" s="52" customFormat="1">
      <c r="B554" s="30"/>
      <c r="D554" s="55"/>
      <c r="E554" s="55"/>
      <c r="F554" s="55"/>
      <c r="G554" s="55"/>
      <c r="H554" s="46"/>
      <c r="J554" s="110"/>
      <c r="L554" s="110"/>
      <c r="M554" s="56"/>
      <c r="R554" s="229"/>
    </row>
    <row r="555" spans="2:18" s="52" customFormat="1">
      <c r="B555" s="30"/>
      <c r="D555" s="55"/>
      <c r="E555" s="55"/>
      <c r="F555" s="55"/>
      <c r="G555" s="55"/>
      <c r="H555" s="46"/>
      <c r="J555" s="110"/>
      <c r="L555" s="110"/>
      <c r="M555" s="56"/>
      <c r="R555" s="229"/>
    </row>
    <row r="556" spans="2:18" s="52" customFormat="1">
      <c r="B556" s="6"/>
      <c r="D556" s="55"/>
      <c r="E556" s="55"/>
      <c r="F556" s="55"/>
      <c r="G556" s="55"/>
      <c r="H556" s="46"/>
      <c r="J556" s="110"/>
      <c r="L556" s="110"/>
      <c r="M556" s="56"/>
      <c r="R556" s="229"/>
    </row>
    <row r="557" spans="2:18" s="52" customFormat="1">
      <c r="B557" s="6"/>
      <c r="D557" s="55"/>
      <c r="E557" s="55"/>
      <c r="F557" s="55"/>
      <c r="G557" s="55"/>
      <c r="H557" s="46"/>
      <c r="J557" s="110"/>
      <c r="L557" s="110"/>
      <c r="M557" s="56"/>
      <c r="R557" s="229"/>
    </row>
    <row r="558" spans="2:18" s="52" customFormat="1" ht="12.75" hidden="1" customHeight="1">
      <c r="B558" s="54"/>
      <c r="D558" s="55"/>
      <c r="E558" s="55"/>
      <c r="F558" s="55"/>
      <c r="G558" s="55"/>
      <c r="H558" s="46"/>
      <c r="J558" s="110"/>
      <c r="L558" s="110"/>
      <c r="M558" s="56"/>
      <c r="R558" s="229"/>
    </row>
    <row r="559" spans="2:18" s="52" customFormat="1" ht="12.75" hidden="1" customHeight="1">
      <c r="B559" s="54"/>
      <c r="D559" s="55"/>
      <c r="E559" s="55"/>
      <c r="F559" s="55"/>
      <c r="G559" s="55"/>
      <c r="H559" s="46"/>
      <c r="J559" s="110"/>
      <c r="L559" s="110"/>
      <c r="M559" s="56"/>
      <c r="R559" s="229"/>
    </row>
    <row r="560" spans="2:18" s="52" customFormat="1" ht="12.75" hidden="1" customHeight="1">
      <c r="B560" s="54"/>
      <c r="D560" s="55"/>
      <c r="E560" s="55"/>
      <c r="F560" s="55"/>
      <c r="G560" s="55"/>
      <c r="H560" s="46"/>
      <c r="J560" s="110"/>
      <c r="L560" s="110"/>
      <c r="M560" s="56"/>
      <c r="R560" s="229"/>
    </row>
    <row r="561" spans="2:18" s="52" customFormat="1" ht="12.75" hidden="1" customHeight="1">
      <c r="B561" s="54"/>
      <c r="D561" s="55"/>
      <c r="E561" s="55"/>
      <c r="F561" s="55"/>
      <c r="G561" s="55"/>
      <c r="H561" s="46"/>
      <c r="J561" s="110"/>
      <c r="L561" s="110"/>
      <c r="M561" s="56"/>
      <c r="R561" s="229"/>
    </row>
    <row r="562" spans="2:18" s="52" customFormat="1">
      <c r="B562" s="54"/>
      <c r="D562" s="55"/>
      <c r="E562" s="55"/>
      <c r="F562" s="55"/>
      <c r="G562" s="55"/>
      <c r="H562" s="46"/>
      <c r="J562" s="110"/>
      <c r="L562" s="110"/>
      <c r="M562" s="56"/>
      <c r="R562" s="229"/>
    </row>
    <row r="563" spans="2:18" s="52" customFormat="1">
      <c r="B563" s="54"/>
      <c r="D563" s="55"/>
      <c r="E563" s="55"/>
      <c r="F563" s="55"/>
      <c r="G563" s="55"/>
      <c r="H563" s="46"/>
      <c r="J563" s="110"/>
      <c r="L563" s="110"/>
      <c r="M563" s="56"/>
      <c r="R563" s="229"/>
    </row>
    <row r="564" spans="2:18" s="52" customFormat="1">
      <c r="B564" s="54"/>
      <c r="D564" s="55"/>
      <c r="E564" s="55"/>
      <c r="F564" s="55"/>
      <c r="G564" s="55"/>
      <c r="H564" s="46"/>
      <c r="J564" s="110"/>
      <c r="L564" s="110"/>
      <c r="M564" s="56"/>
      <c r="R564" s="229"/>
    </row>
    <row r="565" spans="2:18" s="52" customFormat="1">
      <c r="B565" s="6"/>
      <c r="D565" s="55"/>
      <c r="E565" s="55"/>
      <c r="F565" s="55"/>
      <c r="G565" s="55"/>
      <c r="H565" s="46"/>
      <c r="J565" s="110"/>
      <c r="L565" s="110"/>
      <c r="M565" s="56"/>
      <c r="R565" s="229"/>
    </row>
    <row r="566" spans="2:18" s="52" customFormat="1">
      <c r="B566" s="54"/>
      <c r="D566" s="55"/>
      <c r="E566" s="55"/>
      <c r="F566" s="55"/>
      <c r="G566" s="55"/>
      <c r="H566" s="46"/>
      <c r="J566" s="110"/>
      <c r="L566" s="110"/>
      <c r="M566" s="56"/>
      <c r="R566" s="229"/>
    </row>
    <row r="567" spans="2:18" s="52" customFormat="1">
      <c r="B567" s="54"/>
      <c r="D567" s="55"/>
      <c r="E567" s="55"/>
      <c r="F567" s="55"/>
      <c r="G567" s="55"/>
      <c r="H567" s="46"/>
      <c r="J567" s="110"/>
      <c r="L567" s="110"/>
      <c r="M567" s="56"/>
      <c r="R567" s="229"/>
    </row>
    <row r="568" spans="2:18" s="52" customFormat="1">
      <c r="B568" s="54"/>
      <c r="D568" s="55"/>
      <c r="E568" s="55"/>
      <c r="F568" s="55"/>
      <c r="G568" s="55"/>
      <c r="H568" s="46"/>
      <c r="J568" s="110"/>
      <c r="L568" s="110"/>
      <c r="M568" s="56"/>
      <c r="R568" s="229"/>
    </row>
    <row r="569" spans="2:18" s="52" customFormat="1" ht="12.75" hidden="1" customHeight="1">
      <c r="B569" s="54"/>
      <c r="D569" s="55"/>
      <c r="E569" s="55"/>
      <c r="F569" s="55"/>
      <c r="G569" s="55"/>
      <c r="H569" s="46"/>
      <c r="J569" s="110"/>
      <c r="L569" s="110"/>
      <c r="M569" s="56"/>
      <c r="R569" s="229"/>
    </row>
    <row r="570" spans="2:18" s="52" customFormat="1" ht="12.75" hidden="1" customHeight="1">
      <c r="B570" s="5"/>
      <c r="C570" s="64"/>
      <c r="D570" s="62"/>
      <c r="E570" s="62"/>
      <c r="F570" s="62"/>
      <c r="G570" s="62"/>
      <c r="H570" s="61"/>
      <c r="J570" s="110"/>
      <c r="L570" s="110"/>
      <c r="M570" s="56"/>
      <c r="R570" s="229"/>
    </row>
    <row r="571" spans="2:18" s="52" customFormat="1" ht="12.75" hidden="1" customHeight="1">
      <c r="B571" s="6"/>
      <c r="D571" s="55"/>
      <c r="E571" s="55"/>
      <c r="F571" s="55"/>
      <c r="G571" s="55"/>
      <c r="H571" s="46"/>
      <c r="J571" s="110"/>
      <c r="L571" s="110"/>
      <c r="M571" s="56"/>
      <c r="R571" s="229"/>
    </row>
    <row r="572" spans="2:18" s="52" customFormat="1" ht="12.75" hidden="1" customHeight="1">
      <c r="B572" s="54"/>
      <c r="D572" s="55"/>
      <c r="E572" s="55"/>
      <c r="F572" s="55"/>
      <c r="G572" s="55"/>
      <c r="H572" s="46"/>
      <c r="J572" s="110"/>
      <c r="L572" s="110"/>
      <c r="M572" s="56"/>
      <c r="R572" s="229"/>
    </row>
    <row r="573" spans="2:18" s="52" customFormat="1" ht="12.75" hidden="1" customHeight="1">
      <c r="B573" s="54"/>
      <c r="D573" s="55"/>
      <c r="E573" s="55"/>
      <c r="F573" s="55"/>
      <c r="G573" s="55"/>
      <c r="H573" s="46"/>
      <c r="J573" s="110"/>
      <c r="L573" s="110"/>
      <c r="M573" s="56"/>
      <c r="R573" s="229"/>
    </row>
    <row r="574" spans="2:18" s="52" customFormat="1" ht="12.75" hidden="1" customHeight="1">
      <c r="B574" s="54"/>
      <c r="D574" s="55"/>
      <c r="E574" s="55"/>
      <c r="F574" s="55"/>
      <c r="G574" s="55"/>
      <c r="H574" s="46"/>
      <c r="J574" s="110"/>
      <c r="L574" s="110"/>
      <c r="M574" s="56"/>
      <c r="R574" s="229"/>
    </row>
    <row r="575" spans="2:18" s="52" customFormat="1">
      <c r="B575" s="54"/>
      <c r="D575" s="55"/>
      <c r="E575" s="55"/>
      <c r="F575" s="55"/>
      <c r="G575" s="55"/>
      <c r="H575" s="46"/>
      <c r="J575" s="110"/>
      <c r="L575" s="110"/>
      <c r="M575" s="56"/>
      <c r="R575" s="229"/>
    </row>
    <row r="576" spans="2:18" s="52" customFormat="1">
      <c r="B576" s="54"/>
      <c r="D576" s="55"/>
      <c r="E576" s="55"/>
      <c r="F576" s="55"/>
      <c r="G576" s="55"/>
      <c r="H576" s="46"/>
      <c r="J576" s="110"/>
      <c r="L576" s="110"/>
      <c r="M576" s="56"/>
      <c r="R576" s="229"/>
    </row>
    <row r="577" spans="2:18" s="52" customFormat="1">
      <c r="B577" s="6"/>
      <c r="D577" s="55"/>
      <c r="E577" s="55"/>
      <c r="F577" s="55"/>
      <c r="G577" s="55"/>
      <c r="H577" s="46"/>
      <c r="J577" s="110"/>
      <c r="L577" s="110"/>
      <c r="M577" s="56"/>
      <c r="R577" s="229"/>
    </row>
    <row r="578" spans="2:18" s="52" customFormat="1">
      <c r="B578" s="54"/>
      <c r="D578" s="55"/>
      <c r="E578" s="55"/>
      <c r="F578" s="55"/>
      <c r="G578" s="55"/>
      <c r="H578" s="46"/>
      <c r="J578" s="110"/>
      <c r="L578" s="110"/>
      <c r="M578" s="56"/>
      <c r="R578" s="229"/>
    </row>
    <row r="579" spans="2:18" s="52" customFormat="1">
      <c r="B579" s="54"/>
      <c r="D579" s="55"/>
      <c r="E579" s="55"/>
      <c r="F579" s="55"/>
      <c r="G579" s="55"/>
      <c r="H579" s="46"/>
      <c r="J579" s="110"/>
      <c r="L579" s="110"/>
      <c r="M579" s="56"/>
      <c r="R579" s="229"/>
    </row>
    <row r="580" spans="2:18" s="52" customFormat="1">
      <c r="B580" s="6"/>
      <c r="D580" s="55"/>
      <c r="E580" s="55"/>
      <c r="H580" s="46"/>
      <c r="J580" s="110"/>
      <c r="L580" s="110"/>
      <c r="M580" s="56"/>
      <c r="R580" s="229"/>
    </row>
    <row r="581" spans="2:18" s="52" customFormat="1">
      <c r="B581" s="6"/>
      <c r="C581" s="6"/>
      <c r="D581" s="55"/>
      <c r="E581" s="55"/>
      <c r="F581" s="55"/>
      <c r="G581" s="55"/>
      <c r="H581" s="46"/>
      <c r="J581" s="110"/>
      <c r="L581" s="110"/>
      <c r="M581" s="56"/>
      <c r="R581" s="229"/>
    </row>
    <row r="582" spans="2:18" s="52" customFormat="1">
      <c r="B582" s="54"/>
      <c r="C582" s="6"/>
      <c r="D582" s="55"/>
      <c r="E582" s="55"/>
      <c r="F582" s="55"/>
      <c r="G582" s="55"/>
      <c r="H582" s="46"/>
      <c r="J582" s="110"/>
      <c r="L582" s="110"/>
      <c r="M582" s="56"/>
      <c r="R582" s="229"/>
    </row>
    <row r="583" spans="2:18" s="52" customFormat="1">
      <c r="B583" s="54"/>
      <c r="C583" s="6"/>
      <c r="D583" s="55"/>
      <c r="E583" s="55"/>
      <c r="F583" s="55"/>
      <c r="G583" s="55"/>
      <c r="H583" s="46"/>
      <c r="J583" s="110"/>
      <c r="L583" s="110"/>
      <c r="M583" s="56"/>
      <c r="R583" s="229"/>
    </row>
    <row r="584" spans="2:18" s="52" customFormat="1">
      <c r="B584" s="6"/>
      <c r="C584" s="6"/>
      <c r="D584" s="55"/>
      <c r="E584" s="55"/>
      <c r="F584" s="55"/>
      <c r="G584" s="55"/>
      <c r="H584" s="46"/>
      <c r="J584" s="110"/>
      <c r="L584" s="110"/>
      <c r="M584" s="56"/>
      <c r="R584" s="229"/>
    </row>
    <row r="585" spans="2:18" s="52" customFormat="1">
      <c r="B585" s="54"/>
      <c r="C585" s="6"/>
      <c r="D585" s="55"/>
      <c r="E585" s="55"/>
      <c r="F585" s="55"/>
      <c r="G585" s="55"/>
      <c r="H585" s="46"/>
      <c r="J585" s="110"/>
      <c r="L585" s="110"/>
      <c r="M585" s="56"/>
      <c r="R585" s="229"/>
    </row>
    <row r="586" spans="2:18" s="52" customFormat="1">
      <c r="B586" s="54"/>
      <c r="C586" s="6"/>
      <c r="D586" s="55"/>
      <c r="E586" s="55"/>
      <c r="F586" s="55"/>
      <c r="G586" s="55"/>
      <c r="H586" s="46"/>
      <c r="J586" s="110"/>
      <c r="L586" s="110"/>
      <c r="M586" s="56"/>
      <c r="R586" s="229"/>
    </row>
    <row r="587" spans="2:18" s="52" customFormat="1">
      <c r="B587" s="54"/>
      <c r="C587" s="6"/>
      <c r="D587" s="55"/>
      <c r="E587" s="55"/>
      <c r="F587" s="55"/>
      <c r="G587" s="55"/>
      <c r="H587" s="46"/>
      <c r="J587" s="110"/>
      <c r="L587" s="110"/>
      <c r="M587" s="56"/>
      <c r="R587" s="229"/>
    </row>
    <row r="588" spans="2:18" s="52" customFormat="1">
      <c r="B588" s="54"/>
      <c r="C588" s="6"/>
      <c r="D588" s="55"/>
      <c r="E588" s="55"/>
      <c r="F588" s="55"/>
      <c r="G588" s="55"/>
      <c r="H588" s="46"/>
      <c r="J588" s="110"/>
      <c r="L588" s="110"/>
      <c r="M588" s="56"/>
      <c r="R588" s="229"/>
    </row>
    <row r="589" spans="2:18" s="52" customFormat="1">
      <c r="B589" s="6"/>
      <c r="D589" s="55"/>
      <c r="E589" s="55"/>
      <c r="F589" s="55"/>
      <c r="G589" s="55"/>
      <c r="H589" s="46"/>
      <c r="J589" s="110"/>
      <c r="L589" s="110"/>
      <c r="M589" s="56"/>
      <c r="R589" s="229"/>
    </row>
    <row r="590" spans="2:18" s="52" customFormat="1">
      <c r="B590" s="54"/>
      <c r="D590" s="55"/>
      <c r="E590" s="55"/>
      <c r="F590" s="55"/>
      <c r="G590" s="55"/>
      <c r="H590" s="46"/>
      <c r="J590" s="110"/>
      <c r="L590" s="110"/>
      <c r="M590" s="56"/>
      <c r="R590" s="229"/>
    </row>
    <row r="591" spans="2:18" s="52" customFormat="1">
      <c r="B591" s="54"/>
      <c r="C591" s="6"/>
      <c r="D591" s="55"/>
      <c r="E591" s="55"/>
      <c r="F591" s="55"/>
      <c r="G591" s="55"/>
      <c r="H591" s="46"/>
      <c r="J591" s="110"/>
      <c r="L591" s="110"/>
      <c r="M591" s="56"/>
      <c r="R591" s="229"/>
    </row>
    <row r="592" spans="2:18" s="52" customFormat="1">
      <c r="B592" s="54"/>
      <c r="C592" s="6"/>
      <c r="D592" s="55"/>
      <c r="E592" s="55"/>
      <c r="F592" s="55"/>
      <c r="G592" s="55"/>
      <c r="H592" s="46"/>
      <c r="J592" s="110"/>
      <c r="L592" s="110"/>
      <c r="M592" s="56"/>
      <c r="R592" s="229"/>
    </row>
    <row r="593" spans="2:18" s="52" customFormat="1">
      <c r="B593" s="6"/>
      <c r="D593" s="55"/>
      <c r="E593" s="55"/>
      <c r="F593" s="55"/>
      <c r="G593" s="55"/>
      <c r="H593" s="46"/>
      <c r="J593" s="110"/>
      <c r="L593" s="110"/>
      <c r="M593" s="56"/>
      <c r="R593" s="229"/>
    </row>
    <row r="594" spans="2:18" s="52" customFormat="1">
      <c r="B594" s="54"/>
      <c r="D594" s="55"/>
      <c r="E594" s="55"/>
      <c r="F594" s="55"/>
      <c r="G594" s="55"/>
      <c r="H594" s="46"/>
      <c r="J594" s="110"/>
      <c r="L594" s="110"/>
      <c r="M594" s="56"/>
      <c r="R594" s="229"/>
    </row>
    <row r="595" spans="2:18" s="52" customFormat="1">
      <c r="B595" s="54"/>
      <c r="D595" s="55"/>
      <c r="E595" s="55"/>
      <c r="F595" s="55"/>
      <c r="G595" s="55"/>
      <c r="H595" s="46"/>
      <c r="J595" s="110"/>
      <c r="L595" s="110"/>
      <c r="M595" s="56"/>
      <c r="R595" s="229"/>
    </row>
    <row r="596" spans="2:18" s="52" customFormat="1">
      <c r="B596" s="5"/>
      <c r="C596" s="53"/>
      <c r="D596" s="62"/>
      <c r="E596" s="62"/>
      <c r="F596" s="62"/>
      <c r="G596" s="62"/>
      <c r="H596" s="61"/>
      <c r="J596" s="110"/>
      <c r="L596" s="110"/>
      <c r="M596" s="56"/>
      <c r="R596" s="229"/>
    </row>
    <row r="597" spans="2:18" s="52" customFormat="1">
      <c r="B597" s="54"/>
      <c r="D597" s="55"/>
      <c r="E597" s="55"/>
      <c r="F597" s="55"/>
      <c r="G597" s="55"/>
      <c r="H597" s="46"/>
      <c r="J597" s="110"/>
      <c r="L597" s="110"/>
      <c r="M597" s="56"/>
      <c r="R597" s="229"/>
    </row>
    <row r="598" spans="2:18" s="52" customFormat="1">
      <c r="B598" s="54"/>
      <c r="D598" s="55"/>
      <c r="E598" s="55"/>
      <c r="F598" s="55"/>
      <c r="G598" s="55"/>
      <c r="H598" s="46"/>
      <c r="J598" s="110"/>
      <c r="L598" s="110"/>
      <c r="M598" s="56"/>
      <c r="R598" s="229"/>
    </row>
    <row r="599" spans="2:18" s="52" customFormat="1">
      <c r="B599" s="54"/>
      <c r="D599" s="55"/>
      <c r="E599" s="55"/>
      <c r="F599" s="55"/>
      <c r="G599" s="55"/>
      <c r="H599" s="46"/>
      <c r="J599" s="110"/>
      <c r="L599" s="110"/>
      <c r="M599" s="56"/>
      <c r="R599" s="229"/>
    </row>
    <row r="600" spans="2:18" s="52" customFormat="1">
      <c r="B600" s="54"/>
      <c r="D600" s="55"/>
      <c r="E600" s="55"/>
      <c r="F600" s="55"/>
      <c r="G600" s="55"/>
      <c r="H600" s="46"/>
      <c r="J600" s="110"/>
      <c r="L600" s="110"/>
      <c r="M600" s="56"/>
      <c r="R600" s="229"/>
    </row>
    <row r="601" spans="2:18" s="52" customFormat="1">
      <c r="B601" s="54"/>
      <c r="D601" s="55"/>
      <c r="E601" s="55"/>
      <c r="F601" s="55"/>
      <c r="G601" s="55"/>
      <c r="H601" s="46"/>
      <c r="J601" s="110"/>
      <c r="L601" s="110"/>
      <c r="M601" s="56"/>
      <c r="R601" s="229"/>
    </row>
    <row r="602" spans="2:18" s="52" customFormat="1">
      <c r="B602" s="54"/>
      <c r="D602" s="55"/>
      <c r="E602" s="55"/>
      <c r="F602" s="55"/>
      <c r="G602" s="55"/>
      <c r="H602" s="46"/>
      <c r="J602" s="110"/>
      <c r="L602" s="110"/>
      <c r="M602" s="56"/>
      <c r="R602" s="229"/>
    </row>
    <row r="603" spans="2:18" s="52" customFormat="1">
      <c r="B603" s="6"/>
      <c r="D603" s="55"/>
      <c r="E603" s="55"/>
      <c r="F603" s="55"/>
      <c r="G603" s="55"/>
      <c r="H603" s="46"/>
      <c r="J603" s="110"/>
      <c r="L603" s="110"/>
      <c r="M603" s="56"/>
      <c r="R603" s="229"/>
    </row>
    <row r="604" spans="2:18" s="52" customFormat="1">
      <c r="B604" s="6"/>
      <c r="D604" s="55"/>
      <c r="E604" s="55"/>
      <c r="F604" s="55"/>
      <c r="G604" s="55"/>
      <c r="H604" s="46"/>
      <c r="J604" s="110"/>
      <c r="L604" s="110"/>
      <c r="M604" s="56"/>
      <c r="R604" s="229"/>
    </row>
    <row r="605" spans="2:18" s="52" customFormat="1">
      <c r="B605" s="7"/>
      <c r="D605" s="55"/>
      <c r="E605" s="55"/>
      <c r="F605" s="55"/>
      <c r="G605" s="55"/>
      <c r="H605" s="46"/>
      <c r="J605" s="110"/>
      <c r="L605" s="110"/>
      <c r="M605" s="56"/>
      <c r="R605" s="229"/>
    </row>
    <row r="606" spans="2:18" s="52" customFormat="1">
      <c r="B606" s="30"/>
      <c r="D606" s="55"/>
      <c r="E606" s="55"/>
      <c r="F606" s="55"/>
      <c r="G606" s="55"/>
      <c r="H606" s="46"/>
      <c r="J606" s="110"/>
      <c r="L606" s="110"/>
      <c r="M606" s="56"/>
      <c r="R606" s="229"/>
    </row>
    <row r="607" spans="2:18" s="52" customFormat="1">
      <c r="B607" s="6"/>
      <c r="D607" s="55"/>
      <c r="E607" s="55"/>
      <c r="F607" s="55"/>
      <c r="G607" s="55"/>
      <c r="H607" s="46"/>
      <c r="J607" s="110"/>
      <c r="L607" s="110"/>
      <c r="M607" s="56"/>
      <c r="R607" s="229"/>
    </row>
    <row r="608" spans="2:18" s="52" customFormat="1">
      <c r="B608" s="54"/>
      <c r="D608" s="55"/>
      <c r="E608" s="55"/>
      <c r="F608" s="55"/>
      <c r="G608" s="55"/>
      <c r="H608" s="46"/>
      <c r="J608" s="110"/>
      <c r="L608" s="110"/>
      <c r="M608" s="56"/>
      <c r="R608" s="229"/>
    </row>
    <row r="609" spans="2:18" s="52" customFormat="1">
      <c r="B609" s="6"/>
      <c r="D609" s="55"/>
      <c r="E609" s="55"/>
      <c r="F609" s="55"/>
      <c r="G609" s="55"/>
      <c r="H609" s="46"/>
      <c r="J609" s="110"/>
      <c r="L609" s="110"/>
      <c r="M609" s="56"/>
      <c r="R609" s="229"/>
    </row>
    <row r="610" spans="2:18" s="52" customFormat="1">
      <c r="B610" s="54"/>
      <c r="D610" s="55"/>
      <c r="E610" s="55"/>
      <c r="F610" s="55"/>
      <c r="G610" s="55"/>
      <c r="H610" s="46"/>
      <c r="J610" s="110"/>
      <c r="L610" s="110"/>
      <c r="M610" s="56"/>
      <c r="R610" s="229"/>
    </row>
    <row r="611" spans="2:18" s="52" customFormat="1">
      <c r="B611" s="54"/>
      <c r="D611" s="55"/>
      <c r="E611" s="55"/>
      <c r="F611" s="55"/>
      <c r="G611" s="55"/>
      <c r="H611" s="46"/>
      <c r="J611" s="110"/>
      <c r="L611" s="110"/>
      <c r="M611" s="56"/>
      <c r="R611" s="229"/>
    </row>
    <row r="612" spans="2:18" s="52" customFormat="1">
      <c r="B612" s="54"/>
      <c r="D612" s="55"/>
      <c r="E612" s="55"/>
      <c r="F612" s="55"/>
      <c r="G612" s="55"/>
      <c r="H612" s="46"/>
      <c r="J612" s="110"/>
      <c r="L612" s="110"/>
      <c r="M612" s="56"/>
      <c r="R612" s="229"/>
    </row>
    <row r="613" spans="2:18" s="52" customFormat="1">
      <c r="B613" s="54"/>
      <c r="D613" s="55"/>
      <c r="E613" s="55"/>
      <c r="F613" s="55"/>
      <c r="G613" s="55"/>
      <c r="H613" s="46"/>
      <c r="J613" s="110"/>
      <c r="L613" s="110"/>
      <c r="M613" s="56"/>
      <c r="R613" s="229"/>
    </row>
    <row r="614" spans="2:18" s="52" customFormat="1">
      <c r="B614" s="54"/>
      <c r="D614" s="55"/>
      <c r="E614" s="55"/>
      <c r="F614" s="55"/>
      <c r="G614" s="55"/>
      <c r="H614" s="46"/>
      <c r="J614" s="110"/>
      <c r="L614" s="110"/>
      <c r="M614" s="56"/>
      <c r="R614" s="229"/>
    </row>
    <row r="615" spans="2:18" s="52" customFormat="1">
      <c r="B615" s="54"/>
      <c r="D615" s="55"/>
      <c r="E615" s="55"/>
      <c r="F615" s="55"/>
      <c r="G615" s="55"/>
      <c r="H615" s="46"/>
      <c r="J615" s="110"/>
      <c r="L615" s="110"/>
      <c r="M615" s="56"/>
      <c r="R615" s="229"/>
    </row>
    <row r="616" spans="2:18" s="52" customFormat="1">
      <c r="B616" s="54"/>
      <c r="D616" s="55"/>
      <c r="E616" s="55"/>
      <c r="F616" s="55"/>
      <c r="G616" s="55"/>
      <c r="H616" s="46"/>
      <c r="J616" s="110"/>
      <c r="L616" s="110"/>
      <c r="M616" s="56"/>
      <c r="R616" s="229"/>
    </row>
    <row r="617" spans="2:18" s="52" customFormat="1">
      <c r="B617" s="30"/>
      <c r="D617" s="55"/>
      <c r="E617" s="55"/>
      <c r="F617" s="55"/>
      <c r="G617" s="55"/>
      <c r="H617" s="46"/>
      <c r="J617" s="110"/>
      <c r="L617" s="110"/>
      <c r="M617" s="56"/>
      <c r="R617" s="229"/>
    </row>
    <row r="618" spans="2:18" s="52" customFormat="1">
      <c r="B618" s="30"/>
      <c r="D618" s="55"/>
      <c r="E618" s="55"/>
      <c r="F618" s="55"/>
      <c r="G618" s="55"/>
      <c r="H618" s="46"/>
      <c r="J618" s="110"/>
      <c r="L618" s="110"/>
      <c r="M618" s="56"/>
      <c r="R618" s="229"/>
    </row>
    <row r="619" spans="2:18" s="52" customFormat="1">
      <c r="B619" s="54"/>
      <c r="D619" s="55"/>
      <c r="E619" s="55"/>
      <c r="F619" s="55"/>
      <c r="G619" s="55"/>
      <c r="H619" s="46"/>
      <c r="J619" s="110"/>
      <c r="L619" s="110"/>
      <c r="M619" s="56"/>
      <c r="R619" s="229"/>
    </row>
    <row r="620" spans="2:18" s="52" customFormat="1">
      <c r="B620" s="6"/>
      <c r="D620" s="55"/>
      <c r="E620" s="55"/>
      <c r="F620" s="55"/>
      <c r="G620" s="55"/>
      <c r="H620" s="46"/>
      <c r="J620" s="110"/>
      <c r="L620" s="110"/>
      <c r="M620" s="56"/>
      <c r="R620" s="229"/>
    </row>
    <row r="621" spans="2:18" s="52" customFormat="1">
      <c r="B621" s="54"/>
      <c r="D621" s="55"/>
      <c r="E621" s="55"/>
      <c r="F621" s="55"/>
      <c r="G621" s="55"/>
      <c r="H621" s="46"/>
      <c r="J621" s="110"/>
      <c r="L621" s="110"/>
      <c r="M621" s="56"/>
      <c r="R621" s="229"/>
    </row>
    <row r="622" spans="2:18" s="52" customFormat="1">
      <c r="B622" s="54"/>
      <c r="D622" s="55"/>
      <c r="E622" s="55"/>
      <c r="F622" s="55"/>
      <c r="G622" s="55"/>
      <c r="H622" s="46"/>
      <c r="J622" s="110"/>
      <c r="L622" s="110"/>
      <c r="M622" s="56"/>
      <c r="R622" s="229"/>
    </row>
    <row r="623" spans="2:18" s="52" customFormat="1">
      <c r="B623" s="54"/>
      <c r="D623" s="55"/>
      <c r="E623" s="55"/>
      <c r="F623" s="55"/>
      <c r="G623" s="55"/>
      <c r="H623" s="46"/>
      <c r="J623" s="110"/>
      <c r="L623" s="110"/>
      <c r="M623" s="56"/>
      <c r="R623" s="229"/>
    </row>
    <row r="624" spans="2:18" s="52" customFormat="1">
      <c r="B624" s="54"/>
      <c r="D624" s="55"/>
      <c r="E624" s="55"/>
      <c r="F624" s="55"/>
      <c r="G624" s="55"/>
      <c r="H624" s="46"/>
      <c r="J624" s="110"/>
      <c r="L624" s="110"/>
      <c r="M624" s="56"/>
      <c r="R624" s="229"/>
    </row>
    <row r="625" spans="2:18" s="52" customFormat="1">
      <c r="B625" s="54"/>
      <c r="D625" s="55"/>
      <c r="E625" s="55"/>
      <c r="F625" s="55"/>
      <c r="G625" s="55"/>
      <c r="H625" s="46"/>
      <c r="J625" s="110"/>
      <c r="L625" s="110"/>
      <c r="M625" s="56"/>
      <c r="R625" s="229"/>
    </row>
    <row r="626" spans="2:18" s="52" customFormat="1">
      <c r="B626" s="54"/>
      <c r="D626" s="55"/>
      <c r="E626" s="55"/>
      <c r="F626" s="55"/>
      <c r="G626" s="55"/>
      <c r="H626" s="46"/>
      <c r="J626" s="110"/>
      <c r="L626" s="110"/>
      <c r="M626" s="56"/>
      <c r="R626" s="229"/>
    </row>
    <row r="627" spans="2:18" s="52" customFormat="1">
      <c r="B627" s="54"/>
      <c r="D627" s="55"/>
      <c r="E627" s="55"/>
      <c r="F627" s="55"/>
      <c r="G627" s="55"/>
      <c r="H627" s="46"/>
      <c r="J627" s="110"/>
      <c r="L627" s="110"/>
      <c r="M627" s="56"/>
      <c r="R627" s="229"/>
    </row>
    <row r="628" spans="2:18" s="52" customFormat="1">
      <c r="B628" s="58"/>
      <c r="D628" s="55"/>
      <c r="E628" s="55"/>
      <c r="F628" s="55"/>
      <c r="G628" s="55"/>
      <c r="H628" s="46"/>
      <c r="J628" s="110"/>
      <c r="L628" s="110"/>
      <c r="M628" s="56"/>
      <c r="R628" s="229"/>
    </row>
    <row r="629" spans="2:18" s="52" customFormat="1">
      <c r="B629" s="54"/>
      <c r="D629" s="55"/>
      <c r="E629" s="55"/>
      <c r="F629" s="55"/>
      <c r="G629" s="55"/>
      <c r="H629" s="46"/>
      <c r="J629" s="110"/>
      <c r="L629" s="110"/>
      <c r="M629" s="56"/>
      <c r="R629" s="229"/>
    </row>
    <row r="630" spans="2:18" s="52" customFormat="1">
      <c r="B630" s="54"/>
      <c r="D630" s="55"/>
      <c r="E630" s="55"/>
      <c r="F630" s="55"/>
      <c r="G630" s="55"/>
      <c r="H630" s="46"/>
      <c r="J630" s="110"/>
      <c r="L630" s="110"/>
      <c r="M630" s="56"/>
      <c r="R630" s="229"/>
    </row>
    <row r="631" spans="2:18" s="52" customFormat="1">
      <c r="B631" s="54"/>
      <c r="D631" s="55"/>
      <c r="E631" s="55"/>
      <c r="F631" s="55"/>
      <c r="G631" s="55"/>
      <c r="H631" s="46"/>
      <c r="J631" s="110"/>
      <c r="L631" s="110"/>
      <c r="M631" s="56"/>
      <c r="R631" s="229"/>
    </row>
    <row r="632" spans="2:18" s="52" customFormat="1">
      <c r="B632" s="54"/>
      <c r="D632" s="55"/>
      <c r="E632" s="55"/>
      <c r="F632" s="55"/>
      <c r="G632" s="55"/>
      <c r="H632" s="46"/>
      <c r="J632" s="110"/>
      <c r="L632" s="110"/>
      <c r="M632" s="56"/>
      <c r="R632" s="229"/>
    </row>
    <row r="633" spans="2:18" s="52" customFormat="1">
      <c r="B633" s="54"/>
      <c r="D633" s="55"/>
      <c r="E633" s="55"/>
      <c r="F633" s="55"/>
      <c r="G633" s="55"/>
      <c r="H633" s="46"/>
      <c r="J633" s="110"/>
      <c r="L633" s="110"/>
      <c r="M633" s="56"/>
      <c r="R633" s="229"/>
    </row>
    <row r="634" spans="2:18" s="52" customFormat="1">
      <c r="B634" s="54"/>
      <c r="D634" s="55"/>
      <c r="E634" s="55"/>
      <c r="F634" s="55"/>
      <c r="G634" s="55"/>
      <c r="H634" s="46"/>
      <c r="J634" s="110"/>
      <c r="L634" s="110"/>
      <c r="M634" s="56"/>
      <c r="R634" s="229"/>
    </row>
    <row r="635" spans="2:18" s="52" customFormat="1">
      <c r="B635" s="54"/>
      <c r="D635" s="55"/>
      <c r="E635" s="55"/>
      <c r="F635" s="55"/>
      <c r="G635" s="55"/>
      <c r="H635" s="46"/>
      <c r="J635" s="110"/>
      <c r="L635" s="110"/>
      <c r="M635" s="56"/>
      <c r="R635" s="229"/>
    </row>
    <row r="636" spans="2:18" s="52" customFormat="1">
      <c r="B636" s="58"/>
      <c r="D636" s="55"/>
      <c r="E636" s="55"/>
      <c r="F636" s="55"/>
      <c r="G636" s="55"/>
      <c r="H636" s="46"/>
      <c r="J636" s="110"/>
      <c r="L636" s="110"/>
      <c r="M636" s="56"/>
      <c r="R636" s="229"/>
    </row>
    <row r="637" spans="2:18" s="52" customFormat="1">
      <c r="B637" s="54"/>
      <c r="D637" s="55"/>
      <c r="E637" s="55"/>
      <c r="F637" s="55"/>
      <c r="G637" s="55"/>
      <c r="H637" s="46"/>
      <c r="J637" s="110"/>
      <c r="L637" s="110"/>
      <c r="M637" s="56"/>
      <c r="R637" s="229"/>
    </row>
    <row r="638" spans="2:18" s="52" customFormat="1">
      <c r="B638" s="54"/>
      <c r="D638" s="55"/>
      <c r="E638" s="55"/>
      <c r="F638" s="55"/>
      <c r="G638" s="55"/>
      <c r="H638" s="46"/>
      <c r="J638" s="110"/>
      <c r="L638" s="110"/>
      <c r="M638" s="56"/>
      <c r="R638" s="229"/>
    </row>
    <row r="639" spans="2:18" s="52" customFormat="1">
      <c r="B639" s="58"/>
      <c r="D639" s="55"/>
      <c r="E639" s="55"/>
      <c r="F639" s="55"/>
      <c r="G639" s="55"/>
      <c r="H639" s="46"/>
      <c r="J639" s="110"/>
      <c r="L639" s="110"/>
      <c r="M639" s="56"/>
      <c r="R639" s="229"/>
    </row>
    <row r="640" spans="2:18" s="52" customFormat="1">
      <c r="B640" s="58"/>
      <c r="D640" s="55"/>
      <c r="E640" s="55"/>
      <c r="F640" s="55"/>
      <c r="G640" s="55"/>
      <c r="H640" s="46"/>
      <c r="J640" s="110"/>
      <c r="L640" s="110"/>
      <c r="M640" s="56"/>
      <c r="R640" s="229"/>
    </row>
    <row r="641" spans="2:18" s="52" customFormat="1">
      <c r="B641" s="58"/>
      <c r="D641" s="55"/>
      <c r="E641" s="55"/>
      <c r="F641" s="55"/>
      <c r="G641" s="55"/>
      <c r="H641" s="46"/>
      <c r="J641" s="110"/>
      <c r="L641" s="110"/>
      <c r="M641" s="56"/>
      <c r="R641" s="229"/>
    </row>
    <row r="642" spans="2:18" s="52" customFormat="1">
      <c r="B642" s="6"/>
      <c r="J642" s="110"/>
      <c r="L642" s="110"/>
      <c r="M642" s="56"/>
      <c r="R642" s="229"/>
    </row>
    <row r="643" spans="2:18" s="52" customFormat="1">
      <c r="B643" s="54"/>
      <c r="D643" s="55"/>
      <c r="E643" s="55"/>
      <c r="F643" s="55"/>
      <c r="G643" s="55"/>
      <c r="H643" s="46"/>
      <c r="J643" s="110"/>
      <c r="L643" s="110"/>
      <c r="M643" s="56"/>
      <c r="R643" s="229"/>
    </row>
    <row r="644" spans="2:18" s="52" customFormat="1">
      <c r="B644" s="54"/>
      <c r="D644" s="55"/>
      <c r="E644" s="55"/>
      <c r="F644" s="55"/>
      <c r="G644" s="55"/>
      <c r="H644" s="46"/>
      <c r="J644" s="110"/>
      <c r="L644" s="110"/>
      <c r="M644" s="56"/>
      <c r="R644" s="229"/>
    </row>
    <row r="645" spans="2:18" s="52" customFormat="1">
      <c r="B645" s="6"/>
      <c r="D645" s="55"/>
      <c r="E645" s="55"/>
      <c r="F645" s="55"/>
      <c r="G645" s="55"/>
      <c r="H645" s="46"/>
      <c r="J645" s="110"/>
      <c r="L645" s="110"/>
      <c r="M645" s="56"/>
      <c r="R645" s="229"/>
    </row>
    <row r="646" spans="2:18" s="52" customFormat="1">
      <c r="B646" s="54"/>
      <c r="D646" s="55"/>
      <c r="E646" s="55"/>
      <c r="F646" s="55"/>
      <c r="G646" s="55"/>
      <c r="H646" s="46"/>
      <c r="J646" s="110"/>
      <c r="L646" s="110"/>
      <c r="M646" s="56"/>
      <c r="R646" s="229"/>
    </row>
    <row r="647" spans="2:18" s="52" customFormat="1">
      <c r="B647" s="6"/>
      <c r="D647" s="55"/>
      <c r="E647" s="55"/>
      <c r="F647" s="55"/>
      <c r="G647" s="55"/>
      <c r="H647" s="46"/>
      <c r="J647" s="110"/>
      <c r="L647" s="110"/>
      <c r="M647" s="56"/>
      <c r="R647" s="229"/>
    </row>
    <row r="648" spans="2:18" s="52" customFormat="1">
      <c r="B648" s="6"/>
      <c r="D648" s="55"/>
      <c r="E648" s="55"/>
      <c r="F648" s="55"/>
      <c r="G648" s="55"/>
      <c r="H648" s="46"/>
      <c r="J648" s="110"/>
      <c r="L648" s="110"/>
      <c r="M648" s="56"/>
      <c r="R648" s="229"/>
    </row>
    <row r="649" spans="2:18" s="52" customFormat="1">
      <c r="B649" s="54"/>
      <c r="C649" s="6"/>
      <c r="D649" s="55"/>
      <c r="E649" s="55"/>
      <c r="F649" s="55"/>
      <c r="G649" s="55"/>
      <c r="H649" s="46"/>
      <c r="J649" s="110"/>
      <c r="L649" s="110"/>
      <c r="M649" s="56"/>
      <c r="R649" s="229"/>
    </row>
    <row r="650" spans="2:18" s="52" customFormat="1">
      <c r="B650" s="7"/>
      <c r="D650" s="55"/>
      <c r="E650" s="55"/>
      <c r="F650" s="55"/>
      <c r="G650" s="55"/>
      <c r="H650" s="46"/>
      <c r="J650" s="110"/>
      <c r="L650" s="110"/>
      <c r="M650" s="56"/>
      <c r="R650" s="229"/>
    </row>
    <row r="651" spans="2:18" s="52" customFormat="1">
      <c r="B651" s="30"/>
      <c r="D651" s="55"/>
      <c r="E651" s="55"/>
      <c r="F651" s="55"/>
      <c r="G651" s="55"/>
      <c r="H651" s="46"/>
      <c r="J651" s="110"/>
      <c r="L651" s="110"/>
      <c r="M651" s="56"/>
      <c r="R651" s="229"/>
    </row>
    <row r="652" spans="2:18" s="52" customFormat="1">
      <c r="B652" s="54"/>
      <c r="D652" s="55"/>
      <c r="E652" s="55"/>
      <c r="F652" s="55"/>
      <c r="G652" s="55"/>
      <c r="H652" s="46"/>
      <c r="J652" s="110"/>
      <c r="L652" s="110"/>
      <c r="M652" s="56"/>
      <c r="R652" s="229"/>
    </row>
    <row r="653" spans="2:18" s="52" customFormat="1">
      <c r="B653" s="54"/>
      <c r="D653" s="55"/>
      <c r="E653" s="55"/>
      <c r="F653" s="55"/>
      <c r="G653" s="55"/>
      <c r="H653" s="46"/>
      <c r="J653" s="110"/>
      <c r="L653" s="110"/>
      <c r="M653" s="56"/>
      <c r="R653" s="229"/>
    </row>
    <row r="654" spans="2:18" s="52" customFormat="1">
      <c r="B654" s="6"/>
      <c r="D654" s="55"/>
      <c r="E654" s="55"/>
      <c r="F654" s="55"/>
      <c r="G654" s="55"/>
      <c r="H654" s="46"/>
      <c r="J654" s="110"/>
      <c r="L654" s="110"/>
      <c r="M654" s="56"/>
      <c r="R654" s="229"/>
    </row>
    <row r="655" spans="2:18" s="52" customFormat="1">
      <c r="B655" s="6"/>
      <c r="D655" s="55"/>
      <c r="E655" s="55"/>
      <c r="F655" s="55"/>
      <c r="G655" s="55"/>
      <c r="H655" s="46"/>
      <c r="J655" s="110"/>
      <c r="L655" s="110"/>
      <c r="M655" s="56"/>
      <c r="R655" s="229"/>
    </row>
    <row r="656" spans="2:18" s="52" customFormat="1">
      <c r="B656" s="54"/>
      <c r="D656" s="55"/>
      <c r="E656" s="55"/>
      <c r="F656" s="55"/>
      <c r="G656" s="55"/>
      <c r="H656" s="46"/>
      <c r="J656" s="110"/>
      <c r="L656" s="110"/>
      <c r="M656" s="56"/>
      <c r="R656" s="229"/>
    </row>
    <row r="657" spans="2:18" s="52" customFormat="1">
      <c r="B657" s="54"/>
      <c r="D657" s="55"/>
      <c r="E657" s="55"/>
      <c r="F657" s="55"/>
      <c r="G657" s="55"/>
      <c r="H657" s="46"/>
      <c r="J657" s="110"/>
      <c r="L657" s="110"/>
      <c r="M657" s="56"/>
      <c r="R657" s="229"/>
    </row>
    <row r="658" spans="2:18" s="52" customFormat="1">
      <c r="B658" s="54"/>
      <c r="D658" s="55"/>
      <c r="E658" s="55"/>
      <c r="F658" s="55"/>
      <c r="G658" s="55"/>
      <c r="H658" s="46"/>
      <c r="J658" s="110"/>
      <c r="L658" s="110"/>
      <c r="M658" s="56"/>
      <c r="R658" s="229"/>
    </row>
    <row r="659" spans="2:18" s="52" customFormat="1">
      <c r="B659" s="54"/>
      <c r="D659" s="55"/>
      <c r="E659" s="55"/>
      <c r="F659" s="55"/>
      <c r="G659" s="55"/>
      <c r="H659" s="46"/>
      <c r="J659" s="110"/>
      <c r="L659" s="110"/>
      <c r="M659" s="56"/>
      <c r="R659" s="229"/>
    </row>
    <row r="660" spans="2:18" s="52" customFormat="1">
      <c r="B660" s="6"/>
      <c r="D660" s="55"/>
      <c r="E660" s="55"/>
      <c r="F660" s="55"/>
      <c r="G660" s="55"/>
      <c r="H660" s="46"/>
      <c r="J660" s="110"/>
      <c r="L660" s="110"/>
      <c r="M660" s="56"/>
      <c r="R660" s="229"/>
    </row>
    <row r="661" spans="2:18" s="52" customFormat="1">
      <c r="B661" s="54"/>
      <c r="D661" s="55"/>
      <c r="E661" s="55"/>
      <c r="F661" s="55"/>
      <c r="G661" s="55"/>
      <c r="H661" s="46"/>
      <c r="J661" s="110"/>
      <c r="L661" s="110"/>
      <c r="M661" s="56"/>
      <c r="R661" s="229"/>
    </row>
    <row r="662" spans="2:18" s="52" customFormat="1">
      <c r="B662" s="6"/>
      <c r="D662" s="55"/>
      <c r="E662" s="55"/>
      <c r="F662" s="55"/>
      <c r="G662" s="55"/>
      <c r="H662" s="46"/>
      <c r="J662" s="110"/>
      <c r="L662" s="110"/>
      <c r="M662" s="56"/>
      <c r="R662" s="229"/>
    </row>
    <row r="663" spans="2:18" s="52" customFormat="1">
      <c r="B663" s="54"/>
      <c r="D663" s="55"/>
      <c r="E663" s="55"/>
      <c r="F663" s="55"/>
      <c r="G663" s="55"/>
      <c r="H663" s="46"/>
      <c r="J663" s="110"/>
      <c r="L663" s="110"/>
      <c r="M663" s="56"/>
      <c r="R663" s="229"/>
    </row>
    <row r="664" spans="2:18" s="52" customFormat="1">
      <c r="B664" s="6"/>
      <c r="D664" s="55"/>
      <c r="E664" s="55"/>
      <c r="F664" s="55"/>
      <c r="G664" s="55"/>
      <c r="H664" s="46"/>
      <c r="J664" s="110"/>
      <c r="L664" s="110"/>
      <c r="M664" s="56"/>
      <c r="R664" s="229"/>
    </row>
    <row r="665" spans="2:18" s="52" customFormat="1">
      <c r="B665" s="6"/>
      <c r="D665" s="55"/>
      <c r="E665" s="55"/>
      <c r="F665" s="55"/>
      <c r="G665" s="55"/>
      <c r="H665" s="46"/>
      <c r="J665" s="110"/>
      <c r="L665" s="110"/>
      <c r="M665" s="56"/>
      <c r="R665" s="229"/>
    </row>
    <row r="666" spans="2:18" s="52" customFormat="1">
      <c r="B666" s="54"/>
      <c r="D666" s="55"/>
      <c r="E666" s="55"/>
      <c r="F666" s="55"/>
      <c r="G666" s="55"/>
      <c r="H666" s="46"/>
      <c r="J666" s="110"/>
      <c r="L666" s="110"/>
      <c r="M666" s="56"/>
      <c r="R666" s="229"/>
    </row>
    <row r="667" spans="2:18" s="52" customFormat="1">
      <c r="B667" s="6"/>
      <c r="D667" s="55"/>
      <c r="E667" s="55"/>
      <c r="F667" s="55"/>
      <c r="G667" s="55"/>
      <c r="H667" s="46"/>
      <c r="J667" s="110"/>
      <c r="L667" s="110"/>
      <c r="M667" s="56"/>
      <c r="R667" s="229"/>
    </row>
    <row r="668" spans="2:18" s="52" customFormat="1">
      <c r="B668" s="54"/>
      <c r="D668" s="55"/>
      <c r="E668" s="55"/>
      <c r="F668" s="55"/>
      <c r="G668" s="55"/>
      <c r="H668" s="46"/>
      <c r="J668" s="110"/>
      <c r="L668" s="110"/>
      <c r="M668" s="56"/>
      <c r="R668" s="229"/>
    </row>
    <row r="669" spans="2:18" s="52" customFormat="1">
      <c r="B669" s="54"/>
      <c r="D669" s="55"/>
      <c r="E669" s="55"/>
      <c r="F669" s="55"/>
      <c r="G669" s="55"/>
      <c r="H669" s="46"/>
      <c r="J669" s="110"/>
      <c r="L669" s="110"/>
      <c r="M669" s="56"/>
      <c r="R669" s="229"/>
    </row>
    <row r="670" spans="2:18" s="52" customFormat="1">
      <c r="B670" s="6"/>
      <c r="D670" s="55"/>
      <c r="E670" s="55"/>
      <c r="F670" s="55"/>
      <c r="G670" s="55"/>
      <c r="H670" s="46"/>
      <c r="J670" s="110"/>
      <c r="L670" s="110"/>
      <c r="M670" s="56"/>
      <c r="R670" s="229"/>
    </row>
    <row r="671" spans="2:18" s="52" customFormat="1">
      <c r="B671" s="54"/>
      <c r="D671" s="55"/>
      <c r="E671" s="55"/>
      <c r="F671" s="55"/>
      <c r="G671" s="55"/>
      <c r="H671" s="46"/>
      <c r="J671" s="110"/>
      <c r="L671" s="110"/>
      <c r="M671" s="56"/>
      <c r="R671" s="229"/>
    </row>
    <row r="672" spans="2:18" s="52" customFormat="1">
      <c r="B672" s="6"/>
      <c r="D672" s="55"/>
      <c r="E672" s="55"/>
      <c r="F672" s="55"/>
      <c r="G672" s="55"/>
      <c r="H672" s="46"/>
      <c r="J672" s="110"/>
      <c r="L672" s="110"/>
      <c r="M672" s="56"/>
      <c r="R672" s="229"/>
    </row>
    <row r="673" spans="2:18" s="52" customFormat="1">
      <c r="B673" s="6"/>
      <c r="D673" s="55"/>
      <c r="E673" s="55"/>
      <c r="F673" s="55"/>
      <c r="G673" s="55"/>
      <c r="H673" s="46"/>
      <c r="J673" s="110"/>
      <c r="L673" s="110"/>
      <c r="M673" s="56"/>
      <c r="R673" s="229"/>
    </row>
    <row r="674" spans="2:18" s="52" customFormat="1">
      <c r="B674" s="54"/>
      <c r="D674" s="55"/>
      <c r="E674" s="55"/>
      <c r="F674" s="55"/>
      <c r="G674" s="55"/>
      <c r="H674" s="46"/>
      <c r="J674" s="110"/>
      <c r="L674" s="110"/>
      <c r="M674" s="56"/>
      <c r="R674" s="229"/>
    </row>
    <row r="675" spans="2:18" s="52" customFormat="1">
      <c r="B675" s="54"/>
      <c r="D675" s="55"/>
      <c r="E675" s="55"/>
      <c r="F675" s="55"/>
      <c r="G675" s="55"/>
      <c r="H675" s="46"/>
      <c r="J675" s="110"/>
      <c r="L675" s="110"/>
      <c r="M675" s="56"/>
      <c r="R675" s="229"/>
    </row>
    <row r="676" spans="2:18" s="52" customFormat="1">
      <c r="B676" s="54"/>
      <c r="D676" s="55"/>
      <c r="E676" s="55"/>
      <c r="F676" s="55"/>
      <c r="G676" s="55"/>
      <c r="H676" s="46"/>
      <c r="J676" s="110"/>
      <c r="L676" s="110"/>
      <c r="M676" s="56"/>
      <c r="R676" s="229"/>
    </row>
    <row r="677" spans="2:18" s="52" customFormat="1">
      <c r="B677" s="5"/>
      <c r="C677" s="53"/>
      <c r="D677" s="62"/>
      <c r="E677" s="62"/>
      <c r="F677" s="62"/>
      <c r="G677" s="62"/>
      <c r="H677" s="61"/>
      <c r="J677" s="110"/>
      <c r="L677" s="110"/>
      <c r="M677" s="56"/>
      <c r="R677" s="229"/>
    </row>
    <row r="678" spans="2:18" s="52" customFormat="1">
      <c r="B678" s="6"/>
      <c r="D678" s="55"/>
      <c r="E678" s="55"/>
      <c r="F678" s="55"/>
      <c r="G678" s="55"/>
      <c r="H678" s="46"/>
      <c r="J678" s="110"/>
      <c r="L678" s="110"/>
      <c r="M678" s="56"/>
      <c r="R678" s="229"/>
    </row>
    <row r="679" spans="2:18" s="52" customFormat="1">
      <c r="B679" s="54"/>
      <c r="D679" s="55"/>
      <c r="E679" s="55"/>
      <c r="F679" s="55"/>
      <c r="G679" s="55"/>
      <c r="H679" s="46"/>
      <c r="J679" s="110"/>
      <c r="L679" s="110"/>
      <c r="M679" s="56"/>
      <c r="R679" s="229"/>
    </row>
    <row r="680" spans="2:18" s="52" customFormat="1">
      <c r="B680" s="54"/>
      <c r="D680" s="55"/>
      <c r="E680" s="55"/>
      <c r="F680" s="55"/>
      <c r="G680" s="55"/>
      <c r="H680" s="46"/>
      <c r="J680" s="110"/>
      <c r="L680" s="110"/>
      <c r="M680" s="56"/>
      <c r="R680" s="229"/>
    </row>
    <row r="681" spans="2:18" s="52" customFormat="1">
      <c r="B681" s="6"/>
      <c r="D681" s="55"/>
      <c r="E681" s="55"/>
      <c r="F681" s="55"/>
      <c r="G681" s="55"/>
      <c r="H681" s="46"/>
      <c r="J681" s="110"/>
      <c r="L681" s="110"/>
      <c r="M681" s="56"/>
      <c r="R681" s="229"/>
    </row>
    <row r="682" spans="2:18" s="52" customFormat="1">
      <c r="B682" s="54"/>
      <c r="D682" s="55"/>
      <c r="E682" s="55"/>
      <c r="F682" s="55"/>
      <c r="G682" s="55"/>
      <c r="H682" s="46"/>
      <c r="J682" s="110"/>
      <c r="L682" s="110"/>
      <c r="M682" s="56"/>
      <c r="R682" s="229"/>
    </row>
    <row r="683" spans="2:18" s="52" customFormat="1">
      <c r="B683" s="54"/>
      <c r="D683" s="55"/>
      <c r="E683" s="55"/>
      <c r="F683" s="55"/>
      <c r="G683" s="55"/>
      <c r="H683" s="46"/>
      <c r="J683" s="110"/>
      <c r="L683" s="110"/>
      <c r="M683" s="56"/>
      <c r="R683" s="229"/>
    </row>
    <row r="684" spans="2:18" s="52" customFormat="1">
      <c r="B684" s="6"/>
      <c r="D684" s="55"/>
      <c r="E684" s="55"/>
      <c r="F684" s="55"/>
      <c r="G684" s="55"/>
      <c r="H684" s="46"/>
      <c r="J684" s="110"/>
      <c r="L684" s="110"/>
      <c r="M684" s="56"/>
      <c r="R684" s="229"/>
    </row>
    <row r="685" spans="2:18" s="52" customFormat="1">
      <c r="B685" s="6"/>
      <c r="D685" s="55"/>
      <c r="E685" s="55"/>
      <c r="F685" s="55"/>
      <c r="G685" s="55"/>
      <c r="H685" s="46"/>
      <c r="J685" s="110"/>
      <c r="L685" s="110"/>
      <c r="M685" s="56"/>
      <c r="R685" s="229"/>
    </row>
    <row r="686" spans="2:18" s="52" customFormat="1">
      <c r="B686" s="6"/>
      <c r="D686" s="55"/>
      <c r="E686" s="55"/>
      <c r="F686" s="55"/>
      <c r="G686" s="55"/>
      <c r="H686" s="46"/>
      <c r="J686" s="110"/>
      <c r="L686" s="110"/>
      <c r="M686" s="56"/>
      <c r="R686" s="229"/>
    </row>
    <row r="687" spans="2:18" s="52" customFormat="1">
      <c r="B687" s="5"/>
      <c r="C687" s="53"/>
      <c r="D687" s="62"/>
      <c r="E687" s="62"/>
      <c r="F687" s="62"/>
      <c r="G687" s="62"/>
      <c r="H687" s="61"/>
      <c r="J687" s="110"/>
      <c r="L687" s="110"/>
      <c r="M687" s="56"/>
      <c r="R687" s="229"/>
    </row>
    <row r="688" spans="2:18" s="52" customFormat="1">
      <c r="B688" s="6"/>
      <c r="D688" s="55"/>
      <c r="E688" s="55"/>
      <c r="F688" s="55"/>
      <c r="G688" s="55"/>
      <c r="H688" s="46"/>
      <c r="J688" s="110"/>
      <c r="L688" s="110"/>
      <c r="M688" s="56"/>
      <c r="R688" s="229"/>
    </row>
    <row r="689" spans="2:18" s="52" customFormat="1">
      <c r="B689" s="6"/>
      <c r="D689" s="55"/>
      <c r="E689" s="55"/>
      <c r="F689" s="55"/>
      <c r="G689" s="55"/>
      <c r="H689" s="46"/>
      <c r="J689" s="110"/>
      <c r="L689" s="110"/>
      <c r="M689" s="56"/>
      <c r="R689" s="229"/>
    </row>
    <row r="690" spans="2:18" s="52" customFormat="1">
      <c r="B690" s="54"/>
      <c r="D690" s="55"/>
      <c r="E690" s="55"/>
      <c r="F690" s="55"/>
      <c r="G690" s="55"/>
      <c r="H690" s="46"/>
      <c r="J690" s="110"/>
      <c r="L690" s="110"/>
      <c r="M690" s="56"/>
      <c r="R690" s="229"/>
    </row>
    <row r="691" spans="2:18" s="52" customFormat="1">
      <c r="B691" s="6"/>
      <c r="D691" s="55"/>
      <c r="E691" s="55"/>
      <c r="F691" s="55"/>
      <c r="G691" s="55"/>
      <c r="H691" s="46"/>
      <c r="J691" s="110"/>
      <c r="L691" s="110"/>
      <c r="M691" s="56"/>
      <c r="R691" s="229"/>
    </row>
    <row r="692" spans="2:18" s="52" customFormat="1">
      <c r="B692" s="71"/>
      <c r="C692" s="60"/>
      <c r="D692" s="69"/>
      <c r="E692" s="69"/>
      <c r="F692" s="69"/>
      <c r="G692" s="69"/>
      <c r="H692" s="70"/>
      <c r="J692" s="110"/>
      <c r="L692" s="110"/>
      <c r="M692" s="56"/>
      <c r="R692" s="229"/>
    </row>
    <row r="693" spans="2:18" s="52" customFormat="1">
      <c r="B693" s="71"/>
      <c r="C693" s="60"/>
      <c r="D693" s="69"/>
      <c r="E693" s="69"/>
      <c r="F693" s="69"/>
      <c r="G693" s="69"/>
      <c r="H693" s="70"/>
      <c r="J693" s="110"/>
      <c r="L693" s="110"/>
      <c r="M693" s="56"/>
      <c r="R693" s="229"/>
    </row>
    <row r="694" spans="2:18" s="52" customFormat="1">
      <c r="B694" s="72"/>
      <c r="C694" s="60"/>
      <c r="D694" s="69"/>
      <c r="E694" s="69"/>
      <c r="F694" s="69"/>
      <c r="G694" s="69"/>
      <c r="H694" s="70"/>
      <c r="J694" s="110"/>
      <c r="L694" s="110"/>
      <c r="M694" s="56"/>
      <c r="R694" s="229"/>
    </row>
    <row r="695" spans="2:18" s="52" customFormat="1">
      <c r="B695" s="5"/>
      <c r="C695" s="53"/>
      <c r="D695" s="62"/>
      <c r="E695" s="62"/>
      <c r="F695" s="62"/>
      <c r="G695" s="62"/>
      <c r="H695" s="61"/>
      <c r="J695" s="110"/>
      <c r="L695" s="110"/>
      <c r="M695" s="56"/>
      <c r="R695" s="229"/>
    </row>
    <row r="696" spans="2:18" s="52" customFormat="1">
      <c r="B696" s="6"/>
      <c r="D696" s="55"/>
      <c r="E696" s="55"/>
      <c r="F696" s="55"/>
      <c r="G696" s="55"/>
      <c r="H696" s="46"/>
      <c r="J696" s="110"/>
      <c r="L696" s="110"/>
      <c r="M696" s="56"/>
      <c r="R696" s="229"/>
    </row>
    <row r="697" spans="2:18" s="52" customFormat="1">
      <c r="B697" s="54"/>
      <c r="D697" s="55"/>
      <c r="E697" s="55"/>
      <c r="F697" s="55"/>
      <c r="G697" s="55"/>
      <c r="H697" s="46"/>
      <c r="J697" s="110"/>
      <c r="L697" s="110"/>
      <c r="M697" s="56"/>
      <c r="R697" s="229"/>
    </row>
    <row r="698" spans="2:18" s="52" customFormat="1">
      <c r="B698" s="54"/>
      <c r="D698" s="55"/>
      <c r="E698" s="55"/>
      <c r="F698" s="55"/>
      <c r="G698" s="55"/>
      <c r="H698" s="46"/>
      <c r="J698" s="110"/>
      <c r="L698" s="110"/>
      <c r="M698" s="56"/>
      <c r="R698" s="229"/>
    </row>
    <row r="699" spans="2:18" s="52" customFormat="1">
      <c r="B699" s="6"/>
      <c r="D699" s="55"/>
      <c r="E699" s="55"/>
      <c r="F699" s="55"/>
      <c r="G699" s="55"/>
      <c r="H699" s="46"/>
      <c r="J699" s="110"/>
      <c r="L699" s="110"/>
      <c r="M699" s="56"/>
      <c r="R699" s="229"/>
    </row>
    <row r="700" spans="2:18" s="52" customFormat="1">
      <c r="B700" s="54"/>
      <c r="D700" s="55"/>
      <c r="E700" s="55"/>
      <c r="F700" s="55"/>
      <c r="G700" s="55"/>
      <c r="H700" s="46"/>
      <c r="J700" s="110"/>
      <c r="L700" s="110"/>
      <c r="M700" s="56"/>
      <c r="R700" s="229"/>
    </row>
    <row r="701" spans="2:18" s="52" customFormat="1">
      <c r="B701" s="6"/>
      <c r="D701" s="55"/>
      <c r="E701" s="55"/>
      <c r="F701" s="55"/>
      <c r="G701" s="55"/>
      <c r="H701" s="46"/>
      <c r="J701" s="110"/>
      <c r="L701" s="110"/>
      <c r="M701" s="56"/>
      <c r="R701" s="229"/>
    </row>
    <row r="702" spans="2:18" s="52" customFormat="1">
      <c r="B702" s="54"/>
      <c r="D702" s="55"/>
      <c r="E702" s="55"/>
      <c r="F702" s="55"/>
      <c r="G702" s="55"/>
      <c r="H702" s="46"/>
      <c r="J702" s="110"/>
      <c r="L702" s="110"/>
      <c r="M702" s="56"/>
      <c r="R702" s="229"/>
    </row>
    <row r="703" spans="2:18" s="52" customFormat="1">
      <c r="B703" s="6"/>
      <c r="D703" s="55"/>
      <c r="E703" s="55"/>
      <c r="F703" s="55"/>
      <c r="G703" s="55"/>
      <c r="H703" s="46"/>
      <c r="J703" s="110"/>
      <c r="L703" s="110"/>
      <c r="M703" s="56"/>
      <c r="R703" s="229"/>
    </row>
    <row r="704" spans="2:18" s="52" customFormat="1">
      <c r="B704" s="54"/>
      <c r="D704" s="55"/>
      <c r="E704" s="55"/>
      <c r="F704" s="55"/>
      <c r="G704" s="55"/>
      <c r="H704" s="46"/>
      <c r="J704" s="110"/>
      <c r="L704" s="110"/>
      <c r="M704" s="56"/>
      <c r="R704" s="229"/>
    </row>
    <row r="705" spans="2:18" s="52" customFormat="1">
      <c r="B705" s="54"/>
      <c r="D705" s="55"/>
      <c r="E705" s="55"/>
      <c r="F705" s="55"/>
      <c r="G705" s="55"/>
      <c r="H705" s="46"/>
      <c r="J705" s="110"/>
      <c r="L705" s="110"/>
      <c r="M705" s="56"/>
      <c r="R705" s="229"/>
    </row>
    <row r="706" spans="2:18" s="52" customFormat="1">
      <c r="B706" s="6"/>
      <c r="D706" s="55"/>
      <c r="E706" s="55"/>
      <c r="F706" s="55"/>
      <c r="G706" s="55"/>
      <c r="H706" s="46"/>
      <c r="J706" s="110"/>
      <c r="L706" s="110"/>
      <c r="M706" s="56"/>
      <c r="R706" s="229"/>
    </row>
    <row r="707" spans="2:18" s="52" customFormat="1">
      <c r="B707" s="54"/>
      <c r="D707" s="55"/>
      <c r="E707" s="55"/>
      <c r="F707" s="55"/>
      <c r="G707" s="55"/>
      <c r="H707" s="46"/>
      <c r="J707" s="110"/>
      <c r="L707" s="110"/>
      <c r="M707" s="56"/>
      <c r="R707" s="229"/>
    </row>
    <row r="708" spans="2:18" s="52" customFormat="1">
      <c r="B708" s="54"/>
      <c r="D708" s="55"/>
      <c r="E708" s="55"/>
      <c r="F708" s="55"/>
      <c r="G708" s="55"/>
      <c r="H708" s="46"/>
      <c r="J708" s="110"/>
      <c r="L708" s="110"/>
      <c r="M708" s="56"/>
      <c r="R708" s="229"/>
    </row>
    <row r="709" spans="2:18" s="52" customFormat="1">
      <c r="B709" s="54"/>
      <c r="D709" s="55"/>
      <c r="E709" s="55"/>
      <c r="F709" s="55"/>
      <c r="G709" s="55"/>
      <c r="H709" s="46"/>
      <c r="J709" s="110"/>
      <c r="L709" s="110"/>
      <c r="M709" s="56"/>
      <c r="R709" s="229"/>
    </row>
    <row r="710" spans="2:18" s="52" customFormat="1">
      <c r="B710" s="54"/>
      <c r="D710" s="55"/>
      <c r="E710" s="55"/>
      <c r="F710" s="55"/>
      <c r="G710" s="55"/>
      <c r="H710" s="46"/>
      <c r="J710" s="110"/>
      <c r="L710" s="110"/>
      <c r="M710" s="56"/>
      <c r="R710" s="229"/>
    </row>
    <row r="711" spans="2:18" s="52" customFormat="1">
      <c r="B711" s="54"/>
      <c r="D711" s="55"/>
      <c r="E711" s="55"/>
      <c r="F711" s="55"/>
      <c r="G711" s="55"/>
      <c r="H711" s="46"/>
      <c r="J711" s="110"/>
      <c r="L711" s="110"/>
      <c r="M711" s="56"/>
      <c r="R711" s="229"/>
    </row>
    <row r="712" spans="2:18" s="52" customFormat="1">
      <c r="B712" s="54"/>
      <c r="D712" s="55"/>
      <c r="E712" s="55"/>
      <c r="F712" s="55"/>
      <c r="G712" s="55"/>
      <c r="H712" s="46"/>
      <c r="J712" s="110"/>
      <c r="L712" s="110"/>
      <c r="M712" s="56"/>
      <c r="R712" s="229"/>
    </row>
    <row r="713" spans="2:18" s="52" customFormat="1">
      <c r="B713" s="54"/>
      <c r="D713" s="55"/>
      <c r="E713" s="55"/>
      <c r="F713" s="55"/>
      <c r="G713" s="55"/>
      <c r="H713" s="46"/>
      <c r="J713" s="110"/>
      <c r="L713" s="110"/>
      <c r="M713" s="56"/>
      <c r="R713" s="229"/>
    </row>
    <row r="714" spans="2:18" s="52" customFormat="1">
      <c r="B714" s="54"/>
      <c r="D714" s="55"/>
      <c r="E714" s="55"/>
      <c r="F714" s="55"/>
      <c r="G714" s="55"/>
      <c r="H714" s="46"/>
      <c r="J714" s="110"/>
      <c r="L714" s="110"/>
      <c r="M714" s="56"/>
      <c r="R714" s="229"/>
    </row>
    <row r="715" spans="2:18" s="52" customFormat="1">
      <c r="B715" s="6"/>
      <c r="D715" s="55"/>
      <c r="E715" s="55"/>
      <c r="F715" s="55"/>
      <c r="G715" s="55"/>
      <c r="H715" s="46"/>
      <c r="J715" s="110"/>
      <c r="L715" s="110"/>
      <c r="M715" s="56"/>
      <c r="R715" s="229"/>
    </row>
    <row r="716" spans="2:18" s="52" customFormat="1">
      <c r="B716" s="54"/>
      <c r="D716" s="55"/>
      <c r="E716" s="55"/>
      <c r="F716" s="55"/>
      <c r="G716" s="55"/>
      <c r="H716" s="46"/>
      <c r="J716" s="110"/>
      <c r="L716" s="110"/>
      <c r="M716" s="56"/>
      <c r="R716" s="229"/>
    </row>
    <row r="717" spans="2:18" s="52" customFormat="1">
      <c r="B717" s="6"/>
      <c r="D717" s="55"/>
      <c r="E717" s="55"/>
      <c r="F717" s="55"/>
      <c r="G717" s="55"/>
      <c r="H717" s="46"/>
      <c r="J717" s="110"/>
      <c r="L717" s="110"/>
      <c r="M717" s="56"/>
      <c r="R717" s="229"/>
    </row>
    <row r="718" spans="2:18" s="52" customFormat="1">
      <c r="B718" s="54"/>
      <c r="D718" s="55"/>
      <c r="E718" s="55"/>
      <c r="F718" s="55"/>
      <c r="G718" s="55"/>
      <c r="H718" s="46"/>
      <c r="J718" s="110"/>
      <c r="L718" s="110"/>
      <c r="M718" s="56"/>
      <c r="R718" s="229"/>
    </row>
    <row r="719" spans="2:18" s="52" customFormat="1">
      <c r="B719" s="6"/>
      <c r="D719" s="55"/>
      <c r="E719" s="55"/>
      <c r="F719" s="55"/>
      <c r="G719" s="55"/>
      <c r="H719" s="46"/>
      <c r="J719" s="110"/>
      <c r="L719" s="110"/>
      <c r="M719" s="56"/>
      <c r="R719" s="229"/>
    </row>
    <row r="720" spans="2:18" s="52" customFormat="1">
      <c r="B720" s="54"/>
      <c r="D720" s="55"/>
      <c r="E720" s="55"/>
      <c r="F720" s="55"/>
      <c r="G720" s="55"/>
      <c r="H720" s="46"/>
      <c r="J720" s="110"/>
      <c r="L720" s="110"/>
      <c r="M720" s="56"/>
      <c r="R720" s="229"/>
    </row>
    <row r="721" spans="2:18" s="52" customFormat="1">
      <c r="B721" s="54"/>
      <c r="D721" s="55"/>
      <c r="E721" s="55"/>
      <c r="F721" s="55"/>
      <c r="G721" s="55"/>
      <c r="H721" s="46"/>
      <c r="J721" s="110"/>
      <c r="L721" s="110"/>
      <c r="M721" s="56"/>
      <c r="R721" s="229"/>
    </row>
    <row r="722" spans="2:18" s="52" customFormat="1">
      <c r="B722" s="54"/>
      <c r="D722" s="55"/>
      <c r="E722" s="55"/>
      <c r="F722" s="55"/>
      <c r="G722" s="55"/>
      <c r="H722" s="46"/>
      <c r="J722" s="110"/>
      <c r="L722" s="110"/>
      <c r="M722" s="56"/>
      <c r="R722" s="229"/>
    </row>
    <row r="723" spans="2:18" s="52" customFormat="1">
      <c r="B723" s="54"/>
      <c r="D723" s="55"/>
      <c r="E723" s="55"/>
      <c r="F723" s="55"/>
      <c r="G723" s="55"/>
      <c r="H723" s="46"/>
      <c r="J723" s="110"/>
      <c r="L723" s="110"/>
      <c r="M723" s="56"/>
      <c r="R723" s="229"/>
    </row>
    <row r="724" spans="2:18" s="52" customFormat="1">
      <c r="B724" s="6"/>
      <c r="D724" s="55"/>
      <c r="E724" s="55"/>
      <c r="F724" s="55"/>
      <c r="G724" s="55"/>
      <c r="H724" s="46"/>
      <c r="J724" s="110"/>
      <c r="L724" s="110"/>
      <c r="M724" s="56"/>
      <c r="R724" s="229"/>
    </row>
    <row r="725" spans="2:18" s="52" customFormat="1">
      <c r="B725" s="6"/>
      <c r="D725" s="55"/>
      <c r="E725" s="55"/>
      <c r="F725" s="55"/>
      <c r="G725" s="55"/>
      <c r="H725" s="46"/>
      <c r="J725" s="110"/>
      <c r="L725" s="110"/>
      <c r="M725" s="56"/>
      <c r="R725" s="229"/>
    </row>
    <row r="726" spans="2:18" s="52" customFormat="1">
      <c r="B726" s="6"/>
      <c r="D726" s="55"/>
      <c r="E726" s="55"/>
      <c r="F726" s="55"/>
      <c r="G726" s="55"/>
      <c r="H726" s="46"/>
      <c r="J726" s="110"/>
      <c r="L726" s="110"/>
      <c r="M726" s="56"/>
      <c r="R726" s="229"/>
    </row>
    <row r="727" spans="2:18" s="52" customFormat="1">
      <c r="B727" s="5"/>
      <c r="C727" s="53"/>
      <c r="D727" s="53"/>
      <c r="E727" s="53"/>
      <c r="F727" s="53"/>
      <c r="G727" s="53"/>
      <c r="H727" s="61"/>
      <c r="J727" s="110"/>
      <c r="L727" s="110"/>
      <c r="M727" s="56"/>
      <c r="R727" s="229"/>
    </row>
    <row r="728" spans="2:18" s="52" customFormat="1">
      <c r="B728" s="6"/>
      <c r="D728" s="55"/>
      <c r="E728" s="55"/>
      <c r="F728" s="55"/>
      <c r="G728" s="55"/>
      <c r="H728" s="46"/>
      <c r="J728" s="110"/>
      <c r="L728" s="110"/>
      <c r="M728" s="56"/>
      <c r="R728" s="229"/>
    </row>
    <row r="729" spans="2:18" s="52" customFormat="1">
      <c r="B729" s="54"/>
      <c r="D729" s="55"/>
      <c r="E729" s="55"/>
      <c r="F729" s="55"/>
      <c r="G729" s="55"/>
      <c r="H729" s="46"/>
      <c r="J729" s="110"/>
      <c r="L729" s="110"/>
      <c r="M729" s="56"/>
      <c r="R729" s="229"/>
    </row>
    <row r="730" spans="2:18" s="52" customFormat="1">
      <c r="B730" s="54"/>
      <c r="D730" s="55"/>
      <c r="E730" s="55"/>
      <c r="F730" s="55"/>
      <c r="G730" s="55"/>
      <c r="H730" s="46"/>
      <c r="J730" s="110"/>
      <c r="L730" s="110"/>
      <c r="M730" s="56"/>
      <c r="R730" s="229"/>
    </row>
    <row r="731" spans="2:18" s="52" customFormat="1">
      <c r="B731" s="6"/>
      <c r="D731" s="55"/>
      <c r="E731" s="55"/>
      <c r="F731" s="55"/>
      <c r="G731" s="55"/>
      <c r="H731" s="46"/>
      <c r="J731" s="110"/>
      <c r="L731" s="110"/>
      <c r="M731" s="56"/>
      <c r="R731" s="229"/>
    </row>
    <row r="732" spans="2:18" s="52" customFormat="1">
      <c r="B732" s="54"/>
      <c r="D732" s="55"/>
      <c r="E732" s="55"/>
      <c r="F732" s="55"/>
      <c r="G732" s="55"/>
      <c r="H732" s="46"/>
      <c r="J732" s="110"/>
      <c r="L732" s="110"/>
      <c r="M732" s="56"/>
      <c r="R732" s="229"/>
    </row>
    <row r="733" spans="2:18" s="52" customFormat="1">
      <c r="B733" s="6"/>
      <c r="D733" s="55"/>
      <c r="E733" s="55"/>
      <c r="F733" s="55"/>
      <c r="G733" s="55"/>
      <c r="H733" s="46"/>
      <c r="J733" s="110"/>
      <c r="L733" s="110"/>
      <c r="M733" s="56"/>
      <c r="R733" s="229"/>
    </row>
    <row r="734" spans="2:18" s="52" customFormat="1">
      <c r="B734" s="54"/>
      <c r="D734" s="55"/>
      <c r="E734" s="55"/>
      <c r="F734" s="55"/>
      <c r="G734" s="55"/>
      <c r="H734" s="46"/>
      <c r="J734" s="110"/>
      <c r="L734" s="110"/>
      <c r="M734" s="56"/>
      <c r="R734" s="229"/>
    </row>
    <row r="735" spans="2:18" s="52" customFormat="1">
      <c r="B735" s="6"/>
      <c r="D735" s="55"/>
      <c r="E735" s="55"/>
      <c r="F735" s="55"/>
      <c r="G735" s="55"/>
      <c r="H735" s="46"/>
      <c r="J735" s="110"/>
      <c r="L735" s="110"/>
      <c r="M735" s="56"/>
      <c r="R735" s="229"/>
    </row>
    <row r="736" spans="2:18" s="52" customFormat="1">
      <c r="B736" s="54"/>
      <c r="D736" s="55"/>
      <c r="E736" s="55"/>
      <c r="F736" s="55"/>
      <c r="G736" s="55"/>
      <c r="H736" s="46"/>
      <c r="J736" s="110"/>
      <c r="L736" s="110"/>
      <c r="M736" s="56"/>
      <c r="R736" s="229"/>
    </row>
    <row r="737" spans="2:18" s="52" customFormat="1">
      <c r="B737" s="54"/>
      <c r="D737" s="55"/>
      <c r="E737" s="55"/>
      <c r="F737" s="55"/>
      <c r="G737" s="55"/>
      <c r="H737" s="46"/>
      <c r="J737" s="110"/>
      <c r="L737" s="110"/>
      <c r="M737" s="56"/>
      <c r="R737" s="229"/>
    </row>
    <row r="738" spans="2:18" s="52" customFormat="1">
      <c r="B738" s="6"/>
      <c r="D738" s="55"/>
      <c r="E738" s="55"/>
      <c r="F738" s="55"/>
      <c r="G738" s="55"/>
      <c r="H738" s="46"/>
      <c r="J738" s="110"/>
      <c r="L738" s="110"/>
      <c r="M738" s="56"/>
      <c r="R738" s="229"/>
    </row>
    <row r="739" spans="2:18" s="52" customFormat="1">
      <c r="B739" s="54"/>
      <c r="D739" s="55"/>
      <c r="E739" s="55"/>
      <c r="F739" s="55"/>
      <c r="G739" s="55"/>
      <c r="H739" s="46"/>
      <c r="J739" s="110"/>
      <c r="L739" s="110"/>
      <c r="M739" s="56"/>
      <c r="R739" s="229"/>
    </row>
    <row r="740" spans="2:18" s="52" customFormat="1">
      <c r="B740" s="6"/>
      <c r="D740" s="55"/>
      <c r="E740" s="55"/>
      <c r="F740" s="55"/>
      <c r="G740" s="55"/>
      <c r="H740" s="46"/>
      <c r="J740" s="110"/>
      <c r="L740" s="110"/>
      <c r="M740" s="56"/>
      <c r="R740" s="229"/>
    </row>
    <row r="741" spans="2:18" s="52" customFormat="1">
      <c r="B741" s="6"/>
      <c r="D741" s="55"/>
      <c r="E741" s="55"/>
      <c r="F741" s="55"/>
      <c r="G741" s="55"/>
      <c r="H741" s="46"/>
      <c r="J741" s="110"/>
      <c r="L741" s="110"/>
      <c r="M741" s="56"/>
      <c r="R741" s="229"/>
    </row>
    <row r="742" spans="2:18" s="52" customFormat="1">
      <c r="B742" s="54"/>
      <c r="D742" s="55"/>
      <c r="E742" s="55"/>
      <c r="F742" s="55"/>
      <c r="G742" s="55"/>
      <c r="H742" s="46"/>
      <c r="J742" s="110"/>
      <c r="L742" s="110"/>
      <c r="M742" s="56"/>
      <c r="R742" s="229"/>
    </row>
    <row r="743" spans="2:18" s="52" customFormat="1">
      <c r="B743" s="6"/>
      <c r="D743" s="55"/>
      <c r="E743" s="55"/>
      <c r="F743" s="55"/>
      <c r="G743" s="55"/>
      <c r="H743" s="46"/>
      <c r="J743" s="110"/>
      <c r="L743" s="110"/>
      <c r="M743" s="56"/>
      <c r="R743" s="229"/>
    </row>
    <row r="744" spans="2:18" s="52" customFormat="1">
      <c r="B744" s="54"/>
      <c r="D744" s="55"/>
      <c r="E744" s="55"/>
      <c r="F744" s="55"/>
      <c r="G744" s="55"/>
      <c r="H744" s="46"/>
      <c r="J744" s="110"/>
      <c r="L744" s="110"/>
      <c r="M744" s="56"/>
      <c r="R744" s="229"/>
    </row>
    <row r="745" spans="2:18" s="52" customFormat="1">
      <c r="B745" s="54"/>
      <c r="D745" s="55"/>
      <c r="E745" s="55"/>
      <c r="F745" s="55"/>
      <c r="G745" s="55"/>
      <c r="H745" s="46"/>
      <c r="J745" s="110"/>
      <c r="L745" s="110"/>
      <c r="M745" s="56"/>
      <c r="R745" s="229"/>
    </row>
    <row r="746" spans="2:18" s="52" customFormat="1">
      <c r="B746" s="54"/>
      <c r="D746" s="55"/>
      <c r="E746" s="55"/>
      <c r="F746" s="55"/>
      <c r="G746" s="55"/>
      <c r="H746" s="46"/>
      <c r="J746" s="110"/>
      <c r="L746" s="110"/>
      <c r="M746" s="56"/>
      <c r="R746" s="229"/>
    </row>
    <row r="747" spans="2:18" s="52" customFormat="1">
      <c r="B747" s="54"/>
      <c r="D747" s="55"/>
      <c r="E747" s="55"/>
      <c r="F747" s="55"/>
      <c r="G747" s="55"/>
      <c r="H747" s="46"/>
      <c r="J747" s="110"/>
      <c r="L747" s="110"/>
      <c r="M747" s="56"/>
      <c r="R747" s="229"/>
    </row>
    <row r="748" spans="2:18" s="52" customFormat="1">
      <c r="B748" s="54"/>
      <c r="D748" s="55"/>
      <c r="E748" s="55"/>
      <c r="F748" s="55"/>
      <c r="G748" s="55"/>
      <c r="H748" s="46"/>
      <c r="J748" s="110"/>
      <c r="L748" s="110"/>
      <c r="M748" s="56"/>
      <c r="R748" s="229"/>
    </row>
    <row r="749" spans="2:18" s="52" customFormat="1">
      <c r="B749" s="54"/>
      <c r="D749" s="55"/>
      <c r="E749" s="55"/>
      <c r="F749" s="55"/>
      <c r="G749" s="55"/>
      <c r="H749" s="46"/>
      <c r="J749" s="110"/>
      <c r="L749" s="110"/>
      <c r="M749" s="56"/>
      <c r="R749" s="229"/>
    </row>
    <row r="750" spans="2:18" s="52" customFormat="1">
      <c r="B750" s="54"/>
      <c r="D750" s="55"/>
      <c r="E750" s="55"/>
      <c r="F750" s="55"/>
      <c r="G750" s="55"/>
      <c r="H750" s="46"/>
      <c r="J750" s="110"/>
      <c r="L750" s="110"/>
      <c r="M750" s="56"/>
      <c r="R750" s="229"/>
    </row>
    <row r="751" spans="2:18" s="52" customFormat="1">
      <c r="B751" s="6"/>
      <c r="D751" s="55"/>
      <c r="E751" s="55"/>
      <c r="F751" s="55"/>
      <c r="G751" s="55"/>
      <c r="H751" s="46"/>
      <c r="J751" s="110"/>
      <c r="L751" s="110"/>
      <c r="M751" s="56"/>
      <c r="R751" s="229"/>
    </row>
    <row r="752" spans="2:18" s="52" customFormat="1">
      <c r="B752" s="54"/>
      <c r="D752" s="55"/>
      <c r="E752" s="55"/>
      <c r="F752" s="55"/>
      <c r="G752" s="55"/>
      <c r="H752" s="46"/>
      <c r="J752" s="110"/>
      <c r="L752" s="110"/>
      <c r="M752" s="56"/>
      <c r="R752" s="229"/>
    </row>
    <row r="753" spans="2:18" s="52" customFormat="1">
      <c r="B753" s="6"/>
      <c r="D753" s="55"/>
      <c r="E753" s="55"/>
      <c r="F753" s="55"/>
      <c r="G753" s="55"/>
      <c r="H753" s="46"/>
      <c r="J753" s="110"/>
      <c r="L753" s="110"/>
      <c r="M753" s="56"/>
      <c r="R753" s="229"/>
    </row>
    <row r="754" spans="2:18" s="52" customFormat="1">
      <c r="B754" s="54"/>
      <c r="D754" s="55"/>
      <c r="E754" s="55"/>
      <c r="F754" s="55"/>
      <c r="G754" s="55"/>
      <c r="H754" s="46"/>
      <c r="J754" s="110"/>
      <c r="L754" s="110"/>
      <c r="M754" s="56"/>
      <c r="R754" s="229"/>
    </row>
    <row r="755" spans="2:18" s="52" customFormat="1">
      <c r="B755" s="54"/>
      <c r="D755" s="55"/>
      <c r="E755" s="55"/>
      <c r="F755" s="55"/>
      <c r="G755" s="55"/>
      <c r="H755" s="46"/>
      <c r="J755" s="110"/>
      <c r="L755" s="110"/>
      <c r="M755" s="56"/>
      <c r="R755" s="229"/>
    </row>
    <row r="756" spans="2:18" s="52" customFormat="1">
      <c r="B756" s="6"/>
      <c r="D756" s="55"/>
      <c r="E756" s="55"/>
      <c r="F756" s="55"/>
      <c r="G756" s="55"/>
      <c r="H756" s="46"/>
      <c r="J756" s="110"/>
      <c r="L756" s="110"/>
      <c r="M756" s="56"/>
      <c r="R756" s="229"/>
    </row>
    <row r="757" spans="2:18" s="52" customFormat="1">
      <c r="B757" s="6"/>
      <c r="D757" s="55"/>
      <c r="E757" s="55"/>
      <c r="F757" s="55"/>
      <c r="G757" s="55"/>
      <c r="H757" s="46"/>
      <c r="J757" s="110"/>
      <c r="L757" s="110"/>
      <c r="M757" s="56"/>
      <c r="R757" s="229"/>
    </row>
    <row r="758" spans="2:18" s="52" customFormat="1">
      <c r="B758" s="6"/>
      <c r="D758" s="55"/>
      <c r="E758" s="55"/>
      <c r="F758" s="55"/>
      <c r="G758" s="55"/>
      <c r="H758" s="46"/>
      <c r="J758" s="110"/>
      <c r="L758" s="110"/>
      <c r="M758" s="56"/>
      <c r="R758" s="229"/>
    </row>
    <row r="759" spans="2:18" s="52" customFormat="1">
      <c r="B759" s="5"/>
      <c r="C759" s="53"/>
      <c r="D759" s="62"/>
      <c r="E759" s="62"/>
      <c r="F759" s="62"/>
      <c r="G759" s="62"/>
      <c r="H759" s="61"/>
      <c r="J759" s="110"/>
      <c r="L759" s="110"/>
      <c r="M759" s="56"/>
      <c r="R759" s="229"/>
    </row>
    <row r="760" spans="2:18" s="52" customFormat="1">
      <c r="B760" s="6"/>
      <c r="D760" s="55"/>
      <c r="E760" s="55"/>
      <c r="F760" s="55"/>
      <c r="G760" s="55"/>
      <c r="H760" s="46"/>
      <c r="J760" s="110"/>
      <c r="L760" s="110"/>
      <c r="M760" s="56"/>
      <c r="R760" s="229"/>
    </row>
    <row r="761" spans="2:18" s="52" customFormat="1">
      <c r="B761" s="54"/>
      <c r="D761" s="55"/>
      <c r="E761" s="55"/>
      <c r="F761" s="55"/>
      <c r="G761" s="55"/>
      <c r="H761" s="46"/>
      <c r="J761" s="110"/>
      <c r="L761" s="110"/>
      <c r="M761" s="56"/>
      <c r="R761" s="229"/>
    </row>
    <row r="762" spans="2:18" s="52" customFormat="1">
      <c r="B762" s="54"/>
      <c r="D762" s="55"/>
      <c r="E762" s="55"/>
      <c r="F762" s="55"/>
      <c r="G762" s="55"/>
      <c r="H762" s="46"/>
      <c r="J762" s="110"/>
      <c r="L762" s="110"/>
      <c r="M762" s="56"/>
      <c r="R762" s="229"/>
    </row>
    <row r="763" spans="2:18" s="52" customFormat="1">
      <c r="B763" s="6"/>
      <c r="D763" s="55"/>
      <c r="E763" s="55"/>
      <c r="F763" s="55"/>
      <c r="G763" s="55"/>
      <c r="H763" s="46"/>
      <c r="J763" s="110"/>
      <c r="L763" s="110"/>
      <c r="M763" s="56"/>
      <c r="R763" s="229"/>
    </row>
    <row r="764" spans="2:18" s="52" customFormat="1">
      <c r="B764" s="54"/>
      <c r="D764" s="55"/>
      <c r="E764" s="55"/>
      <c r="F764" s="55"/>
      <c r="G764" s="55"/>
      <c r="H764" s="46"/>
      <c r="J764" s="110"/>
      <c r="L764" s="110"/>
      <c r="M764" s="56"/>
      <c r="R764" s="229"/>
    </row>
    <row r="765" spans="2:18" s="52" customFormat="1">
      <c r="B765" s="6"/>
      <c r="D765" s="55"/>
      <c r="E765" s="55"/>
      <c r="F765" s="55"/>
      <c r="G765" s="55"/>
      <c r="H765" s="46"/>
      <c r="J765" s="110"/>
      <c r="L765" s="110"/>
      <c r="M765" s="56"/>
      <c r="R765" s="229"/>
    </row>
    <row r="766" spans="2:18" s="52" customFormat="1">
      <c r="B766" s="54"/>
      <c r="D766" s="55"/>
      <c r="E766" s="55"/>
      <c r="F766" s="55"/>
      <c r="G766" s="55"/>
      <c r="H766" s="46"/>
      <c r="J766" s="110"/>
      <c r="L766" s="110"/>
      <c r="M766" s="56"/>
      <c r="R766" s="229"/>
    </row>
    <row r="767" spans="2:18" s="52" customFormat="1">
      <c r="B767" s="6"/>
      <c r="D767" s="55"/>
      <c r="E767" s="55"/>
      <c r="F767" s="55"/>
      <c r="G767" s="55"/>
      <c r="H767" s="46"/>
      <c r="J767" s="110"/>
      <c r="L767" s="110"/>
      <c r="M767" s="56"/>
      <c r="R767" s="229"/>
    </row>
    <row r="768" spans="2:18" s="52" customFormat="1">
      <c r="B768" s="54"/>
      <c r="D768" s="55"/>
      <c r="E768" s="55"/>
      <c r="F768" s="55"/>
      <c r="G768" s="55"/>
      <c r="H768" s="46"/>
      <c r="J768" s="110"/>
      <c r="L768" s="110"/>
      <c r="M768" s="56"/>
      <c r="R768" s="229"/>
    </row>
    <row r="769" spans="2:18" s="52" customFormat="1">
      <c r="B769" s="54"/>
      <c r="D769" s="55"/>
      <c r="E769" s="55"/>
      <c r="F769" s="55"/>
      <c r="G769" s="55"/>
      <c r="H769" s="46"/>
      <c r="J769" s="110"/>
      <c r="L769" s="110"/>
      <c r="M769" s="56"/>
      <c r="R769" s="229"/>
    </row>
    <row r="770" spans="2:18" s="52" customFormat="1">
      <c r="B770" s="6"/>
      <c r="D770" s="55"/>
      <c r="E770" s="55"/>
      <c r="F770" s="55"/>
      <c r="G770" s="55"/>
      <c r="H770" s="46"/>
      <c r="J770" s="110"/>
      <c r="L770" s="110"/>
      <c r="M770" s="56"/>
      <c r="R770" s="229"/>
    </row>
    <row r="771" spans="2:18" s="52" customFormat="1">
      <c r="B771" s="54"/>
      <c r="D771" s="55"/>
      <c r="E771" s="55"/>
      <c r="F771" s="55"/>
      <c r="G771" s="55"/>
      <c r="H771" s="46"/>
      <c r="J771" s="110"/>
      <c r="L771" s="110"/>
      <c r="M771" s="56"/>
      <c r="R771" s="229"/>
    </row>
    <row r="772" spans="2:18" s="52" customFormat="1">
      <c r="B772" s="54"/>
      <c r="D772" s="55"/>
      <c r="E772" s="55"/>
      <c r="F772" s="55"/>
      <c r="G772" s="55"/>
      <c r="H772" s="46"/>
      <c r="J772" s="110"/>
      <c r="L772" s="110"/>
      <c r="M772" s="56"/>
      <c r="R772" s="229"/>
    </row>
    <row r="773" spans="2:18" s="52" customFormat="1">
      <c r="B773" s="54"/>
      <c r="D773" s="55"/>
      <c r="E773" s="55"/>
      <c r="F773" s="55"/>
      <c r="G773" s="55"/>
      <c r="H773" s="46"/>
      <c r="J773" s="110"/>
      <c r="L773" s="110"/>
      <c r="M773" s="56"/>
      <c r="R773" s="229"/>
    </row>
    <row r="774" spans="2:18" s="52" customFormat="1">
      <c r="B774" s="54"/>
      <c r="D774" s="55"/>
      <c r="E774" s="55"/>
      <c r="F774" s="55"/>
      <c r="G774" s="55"/>
      <c r="H774" s="46"/>
      <c r="J774" s="110"/>
      <c r="L774" s="110"/>
      <c r="M774" s="56"/>
      <c r="R774" s="229"/>
    </row>
    <row r="775" spans="2:18" s="52" customFormat="1">
      <c r="B775" s="54"/>
      <c r="D775" s="55"/>
      <c r="E775" s="55"/>
      <c r="F775" s="55"/>
      <c r="G775" s="55"/>
      <c r="H775" s="46"/>
      <c r="J775" s="110"/>
      <c r="L775" s="110"/>
      <c r="M775" s="56"/>
      <c r="R775" s="229"/>
    </row>
    <row r="776" spans="2:18" s="52" customFormat="1">
      <c r="B776" s="6"/>
      <c r="D776" s="55"/>
      <c r="E776" s="55"/>
      <c r="F776" s="55"/>
      <c r="G776" s="55"/>
      <c r="H776" s="46"/>
      <c r="J776" s="110"/>
      <c r="L776" s="110"/>
      <c r="M776" s="56"/>
      <c r="R776" s="229"/>
    </row>
    <row r="777" spans="2:18" s="52" customFormat="1">
      <c r="B777" s="54"/>
      <c r="D777" s="55"/>
      <c r="E777" s="55"/>
      <c r="F777" s="55"/>
      <c r="G777" s="55"/>
      <c r="H777" s="46"/>
      <c r="J777" s="110"/>
      <c r="L777" s="110"/>
      <c r="M777" s="56"/>
      <c r="R777" s="229"/>
    </row>
    <row r="778" spans="2:18" s="52" customFormat="1">
      <c r="B778" s="6"/>
      <c r="D778" s="55"/>
      <c r="E778" s="55"/>
      <c r="F778" s="55"/>
      <c r="G778" s="55"/>
      <c r="H778" s="46"/>
      <c r="J778" s="110"/>
      <c r="L778" s="110"/>
      <c r="M778" s="56"/>
      <c r="R778" s="229"/>
    </row>
    <row r="779" spans="2:18" s="52" customFormat="1">
      <c r="B779" s="54"/>
      <c r="D779" s="55"/>
      <c r="E779" s="55"/>
      <c r="F779" s="55"/>
      <c r="G779" s="55"/>
      <c r="H779" s="46"/>
      <c r="J779" s="110"/>
      <c r="L779" s="110"/>
      <c r="M779" s="56"/>
      <c r="R779" s="229"/>
    </row>
    <row r="780" spans="2:18" s="52" customFormat="1">
      <c r="B780" s="54"/>
      <c r="D780" s="55"/>
      <c r="E780" s="55"/>
      <c r="F780" s="55"/>
      <c r="G780" s="55"/>
      <c r="H780" s="46"/>
      <c r="J780" s="110"/>
      <c r="L780" s="110"/>
      <c r="M780" s="56"/>
      <c r="R780" s="229"/>
    </row>
    <row r="781" spans="2:18" s="52" customFormat="1">
      <c r="B781" s="6"/>
      <c r="D781" s="55"/>
      <c r="E781" s="55"/>
      <c r="F781" s="55"/>
      <c r="G781" s="55"/>
      <c r="H781" s="46"/>
      <c r="J781" s="110"/>
      <c r="L781" s="110"/>
      <c r="M781" s="56"/>
      <c r="R781" s="229"/>
    </row>
    <row r="782" spans="2:18" s="52" customFormat="1">
      <c r="B782" s="6"/>
      <c r="D782" s="55"/>
      <c r="E782" s="55"/>
      <c r="F782" s="55"/>
      <c r="G782" s="55"/>
      <c r="H782" s="46"/>
      <c r="J782" s="110"/>
      <c r="L782" s="110"/>
      <c r="M782" s="56"/>
      <c r="R782" s="229"/>
    </row>
    <row r="783" spans="2:18" s="52" customFormat="1">
      <c r="B783" s="6"/>
      <c r="D783" s="55"/>
      <c r="E783" s="55"/>
      <c r="F783" s="55"/>
      <c r="G783" s="55"/>
      <c r="H783" s="46"/>
      <c r="J783" s="110"/>
      <c r="L783" s="110"/>
      <c r="M783" s="56"/>
      <c r="R783" s="229"/>
    </row>
    <row r="784" spans="2:18" s="52" customFormat="1">
      <c r="B784" s="5"/>
      <c r="D784" s="55"/>
      <c r="E784" s="55"/>
      <c r="F784" s="55"/>
      <c r="G784" s="55"/>
      <c r="H784" s="46"/>
      <c r="J784" s="110"/>
      <c r="L784" s="110"/>
      <c r="M784" s="56"/>
      <c r="R784" s="229"/>
    </row>
    <row r="785" spans="1:18" s="52" customFormat="1">
      <c r="B785" s="6"/>
      <c r="D785" s="55"/>
      <c r="E785" s="55"/>
      <c r="F785" s="55"/>
      <c r="G785" s="55"/>
      <c r="H785" s="46"/>
      <c r="J785" s="110"/>
      <c r="L785" s="110"/>
      <c r="M785" s="56"/>
      <c r="R785" s="229"/>
    </row>
    <row r="786" spans="1:18" s="52" customFormat="1">
      <c r="B786" s="6"/>
      <c r="D786" s="55"/>
      <c r="E786" s="55"/>
      <c r="F786" s="55"/>
      <c r="G786" s="55"/>
      <c r="H786" s="46"/>
      <c r="J786" s="110"/>
      <c r="L786" s="110"/>
      <c r="M786" s="56"/>
      <c r="R786" s="229"/>
    </row>
    <row r="787" spans="1:18" s="52" customFormat="1">
      <c r="B787" s="6"/>
      <c r="D787" s="55"/>
      <c r="E787" s="55"/>
      <c r="F787" s="55"/>
      <c r="G787" s="55"/>
      <c r="H787" s="46"/>
      <c r="J787" s="110"/>
      <c r="L787" s="110"/>
      <c r="M787" s="56"/>
      <c r="R787" s="229"/>
    </row>
    <row r="788" spans="1:18" s="52" customFormat="1">
      <c r="B788" s="298"/>
      <c r="C788" s="298"/>
      <c r="D788" s="298"/>
      <c r="E788" s="298"/>
      <c r="F788" s="298"/>
      <c r="G788" s="298"/>
      <c r="H788" s="63"/>
      <c r="J788" s="110"/>
      <c r="L788" s="110"/>
      <c r="M788" s="56"/>
      <c r="R788" s="229"/>
    </row>
    <row r="789" spans="1:18" s="52" customFormat="1">
      <c r="B789" s="6"/>
      <c r="H789" s="59"/>
      <c r="J789" s="110"/>
      <c r="L789" s="110"/>
      <c r="M789" s="56"/>
      <c r="R789" s="229"/>
    </row>
    <row r="790" spans="1:18" s="52" customFormat="1">
      <c r="B790" s="6"/>
      <c r="H790" s="59"/>
      <c r="J790" s="110"/>
      <c r="L790" s="110"/>
      <c r="M790" s="56"/>
      <c r="R790" s="229"/>
    </row>
    <row r="791" spans="1:18" s="52" customFormat="1">
      <c r="B791" s="6"/>
      <c r="J791" s="110"/>
      <c r="L791" s="110"/>
      <c r="M791" s="56"/>
      <c r="R791" s="229"/>
    </row>
    <row r="792" spans="1:18" s="6" customFormat="1">
      <c r="A792" s="52"/>
      <c r="J792" s="89"/>
      <c r="L792" s="89"/>
      <c r="M792" s="140"/>
      <c r="R792" s="231"/>
    </row>
    <row r="793" spans="1:18" s="6" customFormat="1">
      <c r="J793" s="89"/>
      <c r="L793" s="89"/>
      <c r="M793" s="140"/>
      <c r="R793" s="231"/>
    </row>
    <row r="794" spans="1:18" s="6" customFormat="1">
      <c r="J794" s="89"/>
      <c r="L794" s="89"/>
      <c r="M794" s="140"/>
      <c r="R794" s="231"/>
    </row>
    <row r="795" spans="1:18" s="6" customFormat="1">
      <c r="J795" s="89"/>
      <c r="L795" s="89"/>
      <c r="M795" s="140"/>
      <c r="R795" s="231"/>
    </row>
    <row r="796" spans="1:18" s="6" customFormat="1">
      <c r="B796" s="30"/>
      <c r="J796" s="89"/>
      <c r="L796" s="89"/>
      <c r="M796" s="140"/>
      <c r="R796" s="231"/>
    </row>
    <row r="797" spans="1:18" s="6" customFormat="1">
      <c r="B797" s="7"/>
      <c r="C797" s="30"/>
      <c r="D797" s="30"/>
      <c r="E797" s="30"/>
      <c r="F797" s="30"/>
      <c r="G797" s="30"/>
      <c r="H797" s="31"/>
      <c r="J797" s="89"/>
      <c r="L797" s="89"/>
      <c r="M797" s="140"/>
      <c r="R797" s="231"/>
    </row>
    <row r="798" spans="1:18" s="6" customFormat="1">
      <c r="B798" s="30"/>
      <c r="C798" s="30"/>
      <c r="D798" s="30"/>
      <c r="E798" s="30"/>
      <c r="F798" s="30"/>
      <c r="G798" s="30"/>
      <c r="H798" s="31"/>
      <c r="J798" s="89"/>
      <c r="L798" s="89"/>
      <c r="M798" s="140"/>
      <c r="R798" s="231"/>
    </row>
    <row r="799" spans="1:18" s="6" customFormat="1">
      <c r="B799" s="30"/>
      <c r="C799" s="30"/>
      <c r="D799" s="30"/>
      <c r="E799" s="30"/>
      <c r="F799" s="30"/>
      <c r="G799" s="30"/>
      <c r="H799" s="31"/>
      <c r="J799" s="89"/>
      <c r="L799" s="89"/>
      <c r="M799" s="140"/>
      <c r="R799" s="231"/>
    </row>
    <row r="800" spans="1:18" s="6" customFormat="1">
      <c r="B800" s="30"/>
      <c r="C800" s="30"/>
      <c r="D800" s="30"/>
      <c r="E800" s="32"/>
      <c r="F800" s="30"/>
      <c r="G800" s="32"/>
      <c r="H800" s="31"/>
      <c r="J800" s="89"/>
      <c r="L800" s="89"/>
      <c r="M800" s="140"/>
      <c r="R800" s="231"/>
    </row>
    <row r="801" spans="2:18" s="6" customFormat="1">
      <c r="B801" s="30"/>
      <c r="C801" s="30"/>
      <c r="D801" s="32"/>
      <c r="E801" s="32"/>
      <c r="F801" s="30"/>
      <c r="G801" s="32"/>
      <c r="H801" s="31"/>
      <c r="J801" s="89"/>
      <c r="L801" s="89"/>
      <c r="M801" s="140"/>
      <c r="R801" s="231"/>
    </row>
    <row r="802" spans="2:18" s="6" customFormat="1">
      <c r="B802" s="30"/>
      <c r="C802" s="30"/>
      <c r="D802" s="30"/>
      <c r="E802" s="30"/>
      <c r="F802" s="30"/>
      <c r="G802" s="30"/>
      <c r="H802" s="31"/>
      <c r="J802" s="89"/>
      <c r="L802" s="89"/>
      <c r="M802" s="140"/>
      <c r="R802" s="231"/>
    </row>
    <row r="803" spans="2:18" s="6" customFormat="1">
      <c r="B803" s="30"/>
      <c r="C803" s="30"/>
      <c r="D803" s="30"/>
      <c r="E803" s="30"/>
      <c r="F803" s="30"/>
      <c r="G803" s="30"/>
      <c r="H803" s="31"/>
      <c r="J803" s="89"/>
      <c r="L803" s="89"/>
      <c r="M803" s="140"/>
      <c r="R803" s="231"/>
    </row>
    <row r="804" spans="2:18" s="6" customFormat="1">
      <c r="B804" s="30"/>
      <c r="C804" s="30"/>
      <c r="D804" s="32"/>
      <c r="E804" s="32"/>
      <c r="F804" s="30"/>
      <c r="G804" s="32"/>
      <c r="H804" s="31"/>
      <c r="J804" s="89"/>
      <c r="L804" s="89"/>
      <c r="M804" s="140"/>
      <c r="R804" s="231"/>
    </row>
    <row r="805" spans="2:18" s="6" customFormat="1">
      <c r="B805" s="30"/>
      <c r="C805" s="30"/>
      <c r="D805" s="32"/>
      <c r="E805" s="32"/>
      <c r="F805" s="30"/>
      <c r="G805" s="32"/>
      <c r="H805" s="31"/>
      <c r="J805" s="89"/>
      <c r="L805" s="89"/>
      <c r="M805" s="140"/>
      <c r="R805" s="231"/>
    </row>
    <row r="806" spans="2:18" s="6" customFormat="1">
      <c r="B806" s="33"/>
      <c r="C806" s="30"/>
      <c r="D806" s="32"/>
      <c r="E806" s="32"/>
      <c r="F806" s="30"/>
      <c r="G806" s="32"/>
      <c r="H806" s="31"/>
      <c r="J806" s="89"/>
      <c r="L806" s="89"/>
      <c r="M806" s="140"/>
      <c r="R806" s="231"/>
    </row>
    <row r="807" spans="2:18" s="6" customFormat="1">
      <c r="B807" s="30"/>
      <c r="C807" s="30"/>
      <c r="D807" s="32"/>
      <c r="E807" s="32"/>
      <c r="F807" s="30"/>
      <c r="G807" s="32"/>
      <c r="H807" s="31"/>
      <c r="J807" s="89"/>
      <c r="L807" s="89"/>
      <c r="M807" s="140"/>
      <c r="R807" s="231"/>
    </row>
    <row r="808" spans="2:18" s="6" customFormat="1">
      <c r="B808" s="30"/>
      <c r="C808" s="30"/>
      <c r="D808" s="32"/>
      <c r="E808" s="32"/>
      <c r="F808" s="30"/>
      <c r="G808" s="32"/>
      <c r="H808" s="31"/>
      <c r="J808" s="89"/>
      <c r="L808" s="89"/>
      <c r="M808" s="140"/>
      <c r="R808" s="231"/>
    </row>
    <row r="809" spans="2:18" s="6" customFormat="1">
      <c r="B809" s="30"/>
      <c r="C809" s="30"/>
      <c r="D809" s="32"/>
      <c r="E809" s="32"/>
      <c r="F809" s="30"/>
      <c r="G809" s="32"/>
      <c r="H809" s="31"/>
      <c r="J809" s="89"/>
      <c r="L809" s="89"/>
      <c r="M809" s="140"/>
      <c r="R809" s="231"/>
    </row>
    <row r="810" spans="2:18" s="6" customFormat="1">
      <c r="B810" s="7"/>
      <c r="C810" s="30"/>
      <c r="D810" s="32"/>
      <c r="E810" s="32"/>
      <c r="F810" s="30"/>
      <c r="G810" s="32"/>
      <c r="H810" s="31"/>
      <c r="J810" s="89"/>
      <c r="L810" s="89"/>
      <c r="M810" s="140"/>
      <c r="R810" s="231"/>
    </row>
    <row r="811" spans="2:18" s="6" customFormat="1">
      <c r="B811" s="30"/>
      <c r="C811" s="30"/>
      <c r="D811" s="32"/>
      <c r="E811" s="32"/>
      <c r="F811" s="30"/>
      <c r="G811" s="32"/>
      <c r="H811" s="31"/>
      <c r="J811" s="89"/>
      <c r="L811" s="89"/>
      <c r="M811" s="140"/>
      <c r="R811" s="231"/>
    </row>
    <row r="812" spans="2:18" s="6" customFormat="1">
      <c r="B812" s="30"/>
      <c r="C812" s="30"/>
      <c r="D812" s="32"/>
      <c r="E812" s="32"/>
      <c r="F812" s="30"/>
      <c r="G812" s="32"/>
      <c r="H812" s="31"/>
      <c r="J812" s="89"/>
      <c r="L812" s="89"/>
      <c r="M812" s="140"/>
      <c r="R812" s="231"/>
    </row>
    <row r="813" spans="2:18" s="6" customFormat="1">
      <c r="B813" s="7"/>
      <c r="C813" s="30"/>
      <c r="D813" s="32"/>
      <c r="E813" s="32"/>
      <c r="F813" s="30"/>
      <c r="G813" s="32"/>
      <c r="H813" s="31"/>
      <c r="J813" s="89"/>
      <c r="L813" s="89"/>
      <c r="M813" s="140"/>
      <c r="R813" s="231"/>
    </row>
    <row r="814" spans="2:18" s="6" customFormat="1">
      <c r="B814" s="30"/>
      <c r="C814" s="30"/>
      <c r="D814" s="32"/>
      <c r="E814" s="32"/>
      <c r="F814" s="30"/>
      <c r="G814" s="32"/>
      <c r="H814" s="31"/>
      <c r="J814" s="89"/>
      <c r="L814" s="89"/>
      <c r="M814" s="140"/>
      <c r="R814" s="231"/>
    </row>
    <row r="815" spans="2:18" s="6" customFormat="1">
      <c r="B815" s="7"/>
      <c r="C815" s="30"/>
      <c r="D815" s="32"/>
      <c r="E815" s="32"/>
      <c r="F815" s="30"/>
      <c r="G815" s="32"/>
      <c r="H815" s="31"/>
      <c r="J815" s="89"/>
      <c r="L815" s="89"/>
      <c r="M815" s="140"/>
      <c r="R815" s="231"/>
    </row>
    <row r="816" spans="2:18" s="6" customFormat="1">
      <c r="C816" s="30"/>
      <c r="D816" s="32"/>
      <c r="E816" s="32"/>
      <c r="F816" s="30"/>
      <c r="G816" s="32"/>
      <c r="H816" s="31"/>
      <c r="J816" s="89"/>
      <c r="L816" s="89"/>
      <c r="M816" s="140"/>
      <c r="R816" s="231"/>
    </row>
    <row r="817" spans="2:18" s="6" customFormat="1">
      <c r="B817" s="30"/>
      <c r="C817" s="30"/>
      <c r="D817" s="32"/>
      <c r="E817" s="32"/>
      <c r="F817" s="30"/>
      <c r="G817" s="32"/>
      <c r="H817" s="31"/>
      <c r="J817" s="89"/>
      <c r="L817" s="89"/>
      <c r="M817" s="140"/>
      <c r="R817" s="231"/>
    </row>
    <row r="818" spans="2:18" s="6" customFormat="1">
      <c r="B818" s="30"/>
      <c r="C818" s="30"/>
      <c r="D818" s="32"/>
      <c r="E818" s="32"/>
      <c r="F818" s="30"/>
      <c r="G818" s="32"/>
      <c r="H818" s="31"/>
      <c r="J818" s="89"/>
      <c r="L818" s="89"/>
      <c r="M818" s="140"/>
      <c r="R818" s="231"/>
    </row>
    <row r="819" spans="2:18" s="6" customFormat="1">
      <c r="B819" s="30"/>
      <c r="C819" s="30"/>
      <c r="D819" s="32"/>
      <c r="E819" s="32"/>
      <c r="F819" s="30"/>
      <c r="G819" s="32"/>
      <c r="H819" s="31"/>
      <c r="J819" s="89"/>
      <c r="L819" s="89"/>
      <c r="M819" s="140"/>
      <c r="R819" s="231"/>
    </row>
    <row r="820" spans="2:18" s="6" customFormat="1">
      <c r="B820" s="30"/>
      <c r="C820" s="30"/>
      <c r="D820" s="32"/>
      <c r="E820" s="32"/>
      <c r="F820" s="30"/>
      <c r="G820" s="32"/>
      <c r="H820" s="31"/>
      <c r="J820" s="89"/>
      <c r="L820" s="89"/>
      <c r="M820" s="140"/>
      <c r="R820" s="231"/>
    </row>
    <row r="821" spans="2:18" s="6" customFormat="1">
      <c r="B821" s="30"/>
      <c r="C821" s="30"/>
      <c r="D821" s="32"/>
      <c r="E821" s="32"/>
      <c r="F821" s="30"/>
      <c r="G821" s="32"/>
      <c r="H821" s="31"/>
      <c r="J821" s="89"/>
      <c r="L821" s="89"/>
      <c r="M821" s="140"/>
      <c r="R821" s="231"/>
    </row>
    <row r="822" spans="2:18" s="6" customFormat="1">
      <c r="B822" s="7"/>
      <c r="C822" s="30"/>
      <c r="D822" s="32"/>
      <c r="E822" s="32"/>
      <c r="F822" s="30"/>
      <c r="G822" s="32"/>
      <c r="H822" s="31"/>
      <c r="J822" s="89"/>
      <c r="L822" s="89"/>
      <c r="M822" s="140"/>
      <c r="R822" s="231"/>
    </row>
    <row r="823" spans="2:18" s="6" customFormat="1">
      <c r="B823" s="7"/>
      <c r="C823" s="30"/>
      <c r="D823" s="32"/>
      <c r="E823" s="32"/>
      <c r="F823" s="30"/>
      <c r="G823" s="32"/>
      <c r="H823" s="31"/>
      <c r="J823" s="89"/>
      <c r="L823" s="89"/>
      <c r="M823" s="140"/>
      <c r="R823" s="231"/>
    </row>
    <row r="824" spans="2:18" s="6" customFormat="1">
      <c r="B824" s="30"/>
      <c r="C824" s="30"/>
      <c r="D824" s="32"/>
      <c r="E824" s="32"/>
      <c r="F824" s="30"/>
      <c r="G824" s="32"/>
      <c r="H824" s="31"/>
      <c r="J824" s="89"/>
      <c r="L824" s="89"/>
      <c r="M824" s="140"/>
      <c r="R824" s="231"/>
    </row>
    <row r="825" spans="2:18" s="6" customFormat="1">
      <c r="B825" s="30"/>
      <c r="C825" s="30"/>
      <c r="D825" s="32"/>
      <c r="E825" s="32"/>
      <c r="F825" s="30"/>
      <c r="G825" s="32"/>
      <c r="H825" s="31"/>
      <c r="J825" s="89"/>
      <c r="L825" s="89"/>
      <c r="M825" s="140"/>
      <c r="R825" s="231"/>
    </row>
    <row r="826" spans="2:18" s="6" customFormat="1">
      <c r="B826" s="30"/>
      <c r="C826" s="30"/>
      <c r="D826" s="32"/>
      <c r="E826" s="32"/>
      <c r="F826" s="30"/>
      <c r="G826" s="32"/>
      <c r="H826" s="31"/>
      <c r="J826" s="89"/>
      <c r="L826" s="89"/>
      <c r="M826" s="140"/>
      <c r="R826" s="231"/>
    </row>
    <row r="827" spans="2:18" s="6" customFormat="1">
      <c r="B827" s="30"/>
      <c r="C827" s="30"/>
      <c r="D827" s="32"/>
      <c r="E827" s="32"/>
      <c r="F827" s="30"/>
      <c r="G827" s="32"/>
      <c r="H827" s="31"/>
      <c r="J827" s="89"/>
      <c r="L827" s="89"/>
      <c r="M827" s="140"/>
      <c r="R827" s="231"/>
    </row>
    <row r="828" spans="2:18" s="6" customFormat="1">
      <c r="B828" s="30"/>
      <c r="C828" s="30"/>
      <c r="D828" s="32"/>
      <c r="E828" s="32"/>
      <c r="F828" s="30"/>
      <c r="G828" s="32"/>
      <c r="H828" s="31"/>
      <c r="J828" s="89"/>
      <c r="L828" s="89"/>
      <c r="M828" s="140"/>
      <c r="R828" s="231"/>
    </row>
    <row r="829" spans="2:18" s="6" customFormat="1">
      <c r="B829" s="30"/>
      <c r="C829" s="30"/>
      <c r="D829" s="32"/>
      <c r="E829" s="32"/>
      <c r="F829" s="30"/>
      <c r="G829" s="32"/>
      <c r="H829" s="31"/>
      <c r="J829" s="89"/>
      <c r="L829" s="89"/>
      <c r="M829" s="140"/>
      <c r="R829" s="231"/>
    </row>
    <row r="830" spans="2:18" s="6" customFormat="1">
      <c r="B830" s="30"/>
      <c r="C830" s="30"/>
      <c r="D830" s="32"/>
      <c r="E830" s="32"/>
      <c r="F830" s="30"/>
      <c r="G830" s="32"/>
      <c r="H830" s="31"/>
      <c r="J830" s="89"/>
      <c r="L830" s="89"/>
      <c r="M830" s="140"/>
      <c r="R830" s="231"/>
    </row>
    <row r="831" spans="2:18" s="6" customFormat="1">
      <c r="B831" s="30"/>
      <c r="C831" s="30"/>
      <c r="D831" s="32"/>
      <c r="E831" s="32"/>
      <c r="F831" s="30"/>
      <c r="G831" s="32"/>
      <c r="H831" s="31"/>
      <c r="J831" s="89"/>
      <c r="L831" s="89"/>
      <c r="M831" s="140"/>
      <c r="R831" s="231"/>
    </row>
    <row r="832" spans="2:18" s="6" customFormat="1">
      <c r="B832" s="30"/>
      <c r="C832" s="30"/>
      <c r="D832" s="32"/>
      <c r="E832" s="32"/>
      <c r="F832" s="30"/>
      <c r="G832" s="32"/>
      <c r="H832" s="31"/>
      <c r="J832" s="89"/>
      <c r="L832" s="89"/>
      <c r="M832" s="140"/>
      <c r="R832" s="231"/>
    </row>
    <row r="833" spans="2:18" s="6" customFormat="1">
      <c r="B833" s="30"/>
      <c r="C833" s="30"/>
      <c r="D833" s="32"/>
      <c r="E833" s="32"/>
      <c r="F833" s="30"/>
      <c r="G833" s="32"/>
      <c r="H833" s="31"/>
      <c r="J833" s="89"/>
      <c r="L833" s="89"/>
      <c r="M833" s="140"/>
      <c r="R833" s="231"/>
    </row>
    <row r="834" spans="2:18" s="6" customFormat="1">
      <c r="B834" s="30"/>
      <c r="C834" s="30"/>
      <c r="D834" s="32"/>
      <c r="E834" s="32"/>
      <c r="F834" s="30"/>
      <c r="G834" s="32"/>
      <c r="H834" s="31"/>
      <c r="J834" s="89"/>
      <c r="L834" s="89"/>
      <c r="M834" s="140"/>
      <c r="R834" s="231"/>
    </row>
    <row r="835" spans="2:18" s="6" customFormat="1">
      <c r="J835" s="89"/>
      <c r="L835" s="89"/>
      <c r="M835" s="140"/>
      <c r="R835" s="231"/>
    </row>
    <row r="836" spans="2:18" s="6" customFormat="1">
      <c r="J836" s="89"/>
      <c r="L836" s="89"/>
      <c r="M836" s="140"/>
      <c r="R836" s="231"/>
    </row>
    <row r="837" spans="2:18" s="6" customFormat="1">
      <c r="J837" s="89"/>
      <c r="L837" s="89"/>
      <c r="M837" s="140"/>
      <c r="R837" s="231"/>
    </row>
    <row r="838" spans="2:18" s="6" customFormat="1">
      <c r="J838" s="89"/>
      <c r="L838" s="89"/>
      <c r="M838" s="140"/>
      <c r="R838" s="231"/>
    </row>
    <row r="839" spans="2:18" s="6" customFormat="1">
      <c r="J839" s="89"/>
      <c r="L839" s="89"/>
      <c r="M839" s="140"/>
      <c r="R839" s="231"/>
    </row>
    <row r="840" spans="2:18" s="6" customFormat="1">
      <c r="J840" s="89"/>
      <c r="L840" s="89"/>
      <c r="M840" s="140"/>
      <c r="R840" s="231"/>
    </row>
    <row r="841" spans="2:18" s="6" customFormat="1">
      <c r="J841" s="89"/>
      <c r="L841" s="89"/>
      <c r="M841" s="140"/>
      <c r="R841" s="231"/>
    </row>
    <row r="842" spans="2:18" s="6" customFormat="1">
      <c r="J842" s="89"/>
      <c r="L842" s="89"/>
      <c r="M842" s="140"/>
      <c r="R842" s="231"/>
    </row>
    <row r="843" spans="2:18" s="6" customFormat="1">
      <c r="J843" s="89"/>
      <c r="L843" s="89"/>
      <c r="M843" s="140"/>
      <c r="R843" s="231"/>
    </row>
    <row r="844" spans="2:18" s="6" customFormat="1">
      <c r="J844" s="89"/>
      <c r="L844" s="89"/>
      <c r="M844" s="140"/>
      <c r="R844" s="231"/>
    </row>
    <row r="845" spans="2:18" s="6" customFormat="1">
      <c r="J845" s="89"/>
      <c r="L845" s="89"/>
      <c r="M845" s="140"/>
      <c r="R845" s="231"/>
    </row>
    <row r="846" spans="2:18" s="6" customFormat="1">
      <c r="J846" s="89"/>
      <c r="L846" s="89"/>
      <c r="M846" s="140"/>
      <c r="R846" s="231"/>
    </row>
    <row r="847" spans="2:18" s="6" customFormat="1">
      <c r="J847" s="89"/>
      <c r="L847" s="89"/>
      <c r="M847" s="140"/>
      <c r="R847" s="231"/>
    </row>
    <row r="848" spans="2:18" s="6" customFormat="1">
      <c r="J848" s="89"/>
      <c r="L848" s="89"/>
      <c r="M848" s="140"/>
      <c r="R848" s="231"/>
    </row>
    <row r="849" spans="10:18" s="6" customFormat="1">
      <c r="J849" s="89"/>
      <c r="L849" s="89"/>
      <c r="M849" s="140"/>
      <c r="R849" s="231"/>
    </row>
    <row r="850" spans="10:18" s="6" customFormat="1">
      <c r="J850" s="89"/>
      <c r="L850" s="89"/>
      <c r="M850" s="140"/>
      <c r="R850" s="231"/>
    </row>
    <row r="851" spans="10:18" s="6" customFormat="1">
      <c r="J851" s="89"/>
      <c r="L851" s="89"/>
      <c r="M851" s="140"/>
      <c r="R851" s="231"/>
    </row>
    <row r="852" spans="10:18" s="6" customFormat="1">
      <c r="J852" s="89"/>
      <c r="L852" s="89"/>
      <c r="M852" s="140"/>
      <c r="R852" s="231"/>
    </row>
    <row r="853" spans="10:18" s="6" customFormat="1">
      <c r="J853" s="89"/>
      <c r="L853" s="89"/>
      <c r="M853" s="140"/>
      <c r="R853" s="231"/>
    </row>
    <row r="854" spans="10:18" s="6" customFormat="1">
      <c r="J854" s="89"/>
      <c r="L854" s="89"/>
      <c r="M854" s="140"/>
      <c r="R854" s="231"/>
    </row>
    <row r="855" spans="10:18" s="6" customFormat="1">
      <c r="J855" s="89"/>
      <c r="L855" s="89"/>
      <c r="M855" s="140"/>
      <c r="R855" s="231"/>
    </row>
    <row r="856" spans="10:18" s="6" customFormat="1">
      <c r="J856" s="89"/>
      <c r="L856" s="89"/>
      <c r="M856" s="140"/>
      <c r="R856" s="231"/>
    </row>
    <row r="857" spans="10:18" s="6" customFormat="1">
      <c r="J857" s="89"/>
      <c r="L857" s="89"/>
      <c r="M857" s="140"/>
      <c r="R857" s="231"/>
    </row>
    <row r="858" spans="10:18" s="6" customFormat="1">
      <c r="J858" s="89"/>
      <c r="L858" s="89"/>
      <c r="M858" s="140"/>
      <c r="R858" s="231"/>
    </row>
    <row r="859" spans="10:18" s="6" customFormat="1">
      <c r="J859" s="89"/>
      <c r="L859" s="89"/>
      <c r="M859" s="140"/>
      <c r="R859" s="231"/>
    </row>
    <row r="860" spans="10:18" s="6" customFormat="1">
      <c r="J860" s="89"/>
      <c r="L860" s="89"/>
      <c r="M860" s="140"/>
      <c r="R860" s="231"/>
    </row>
    <row r="861" spans="10:18" s="6" customFormat="1">
      <c r="J861" s="89"/>
      <c r="L861" s="89"/>
      <c r="M861" s="140"/>
      <c r="R861" s="231"/>
    </row>
    <row r="862" spans="10:18" s="6" customFormat="1">
      <c r="J862" s="89"/>
      <c r="L862" s="89"/>
      <c r="M862" s="140"/>
      <c r="R862" s="231"/>
    </row>
    <row r="863" spans="10:18" s="6" customFormat="1">
      <c r="J863" s="89"/>
      <c r="L863" s="89"/>
      <c r="M863" s="140"/>
      <c r="R863" s="231"/>
    </row>
    <row r="864" spans="10:18" s="6" customFormat="1">
      <c r="J864" s="89"/>
      <c r="L864" s="89"/>
      <c r="M864" s="140"/>
      <c r="R864" s="231"/>
    </row>
    <row r="865" spans="10:18" s="6" customFormat="1">
      <c r="J865" s="89"/>
      <c r="L865" s="89"/>
      <c r="M865" s="140"/>
      <c r="R865" s="231"/>
    </row>
    <row r="866" spans="10:18" s="6" customFormat="1">
      <c r="J866" s="89"/>
      <c r="L866" s="89"/>
      <c r="M866" s="140"/>
      <c r="R866" s="231"/>
    </row>
    <row r="867" spans="10:18" s="6" customFormat="1">
      <c r="J867" s="89"/>
      <c r="L867" s="89"/>
      <c r="M867" s="140"/>
      <c r="R867" s="231"/>
    </row>
    <row r="868" spans="10:18" s="6" customFormat="1">
      <c r="J868" s="89"/>
      <c r="L868" s="89"/>
      <c r="M868" s="140"/>
      <c r="R868" s="231"/>
    </row>
    <row r="869" spans="10:18" s="6" customFormat="1">
      <c r="J869" s="89"/>
      <c r="L869" s="89"/>
      <c r="M869" s="140"/>
      <c r="R869" s="231"/>
    </row>
    <row r="870" spans="10:18" s="6" customFormat="1">
      <c r="J870" s="89"/>
      <c r="L870" s="89"/>
      <c r="M870" s="140"/>
      <c r="R870" s="231"/>
    </row>
    <row r="871" spans="10:18" s="6" customFormat="1">
      <c r="J871" s="89"/>
      <c r="L871" s="89"/>
      <c r="M871" s="140"/>
      <c r="R871" s="231"/>
    </row>
    <row r="872" spans="10:18" s="6" customFormat="1">
      <c r="J872" s="89"/>
      <c r="L872" s="89"/>
      <c r="M872" s="140"/>
      <c r="R872" s="231"/>
    </row>
    <row r="873" spans="10:18" s="6" customFormat="1">
      <c r="J873" s="89"/>
      <c r="L873" s="89"/>
      <c r="M873" s="140"/>
      <c r="R873" s="231"/>
    </row>
    <row r="874" spans="10:18" s="6" customFormat="1">
      <c r="J874" s="89"/>
      <c r="L874" s="89"/>
      <c r="M874" s="140"/>
      <c r="R874" s="231"/>
    </row>
    <row r="875" spans="10:18" s="6" customFormat="1">
      <c r="J875" s="89"/>
      <c r="L875" s="89"/>
      <c r="M875" s="140"/>
      <c r="R875" s="231"/>
    </row>
    <row r="876" spans="10:18" s="6" customFormat="1">
      <c r="J876" s="89"/>
      <c r="L876" s="89"/>
      <c r="M876" s="140"/>
      <c r="R876" s="231"/>
    </row>
    <row r="877" spans="10:18" s="6" customFormat="1">
      <c r="J877" s="89"/>
      <c r="L877" s="89"/>
      <c r="M877" s="140"/>
      <c r="R877" s="231"/>
    </row>
    <row r="878" spans="10:18" s="6" customFormat="1">
      <c r="J878" s="89"/>
      <c r="L878" s="89"/>
      <c r="M878" s="140"/>
      <c r="R878" s="231"/>
    </row>
    <row r="879" spans="10:18" s="6" customFormat="1">
      <c r="J879" s="89"/>
      <c r="L879" s="89"/>
      <c r="M879" s="140"/>
      <c r="R879" s="231"/>
    </row>
    <row r="880" spans="10:18" s="6" customFormat="1">
      <c r="J880" s="89"/>
      <c r="L880" s="89"/>
      <c r="M880" s="140"/>
      <c r="R880" s="231"/>
    </row>
    <row r="881" spans="10:18" s="6" customFormat="1">
      <c r="J881" s="89"/>
      <c r="L881" s="89"/>
      <c r="M881" s="140"/>
      <c r="R881" s="231"/>
    </row>
    <row r="882" spans="10:18" s="6" customFormat="1">
      <c r="J882" s="89"/>
      <c r="L882" s="89"/>
      <c r="M882" s="140"/>
      <c r="R882" s="231"/>
    </row>
    <row r="883" spans="10:18" s="6" customFormat="1">
      <c r="J883" s="89"/>
      <c r="L883" s="89"/>
      <c r="M883" s="140"/>
      <c r="R883" s="231"/>
    </row>
    <row r="884" spans="10:18" s="6" customFormat="1">
      <c r="J884" s="89"/>
      <c r="L884" s="89"/>
      <c r="M884" s="140"/>
      <c r="R884" s="231"/>
    </row>
    <row r="885" spans="10:18" s="6" customFormat="1">
      <c r="J885" s="89"/>
      <c r="L885" s="89"/>
      <c r="M885" s="140"/>
      <c r="R885" s="231"/>
    </row>
    <row r="886" spans="10:18" s="6" customFormat="1">
      <c r="J886" s="89"/>
      <c r="L886" s="89"/>
      <c r="M886" s="140"/>
      <c r="R886" s="231"/>
    </row>
    <row r="887" spans="10:18" s="6" customFormat="1">
      <c r="J887" s="89"/>
      <c r="L887" s="89"/>
      <c r="M887" s="140"/>
      <c r="R887" s="231"/>
    </row>
    <row r="888" spans="10:18" s="6" customFormat="1">
      <c r="J888" s="89"/>
      <c r="L888" s="89"/>
      <c r="M888" s="140"/>
      <c r="R888" s="231"/>
    </row>
    <row r="889" spans="10:18" s="6" customFormat="1">
      <c r="J889" s="89"/>
      <c r="L889" s="89"/>
      <c r="M889" s="140"/>
      <c r="R889" s="231"/>
    </row>
    <row r="890" spans="10:18" s="6" customFormat="1">
      <c r="J890" s="89"/>
      <c r="L890" s="89"/>
      <c r="M890" s="140"/>
      <c r="R890" s="231"/>
    </row>
    <row r="891" spans="10:18" s="6" customFormat="1">
      <c r="J891" s="89"/>
      <c r="L891" s="89"/>
      <c r="M891" s="140"/>
      <c r="R891" s="231"/>
    </row>
    <row r="892" spans="10:18" s="6" customFormat="1">
      <c r="J892" s="89"/>
      <c r="L892" s="89"/>
      <c r="M892" s="140"/>
      <c r="R892" s="231"/>
    </row>
    <row r="893" spans="10:18" s="6" customFormat="1">
      <c r="J893" s="89"/>
      <c r="L893" s="89"/>
      <c r="M893" s="140"/>
      <c r="R893" s="231"/>
    </row>
    <row r="894" spans="10:18" s="6" customFormat="1">
      <c r="J894" s="89"/>
      <c r="L894" s="89"/>
      <c r="M894" s="140"/>
      <c r="R894" s="231"/>
    </row>
    <row r="895" spans="10:18" s="6" customFormat="1">
      <c r="J895" s="89"/>
      <c r="L895" s="89"/>
      <c r="M895" s="140"/>
      <c r="R895" s="231"/>
    </row>
    <row r="896" spans="10:18" s="6" customFormat="1">
      <c r="J896" s="89"/>
      <c r="L896" s="89"/>
      <c r="M896" s="140"/>
      <c r="R896" s="231"/>
    </row>
    <row r="897" spans="10:18" s="6" customFormat="1">
      <c r="J897" s="89"/>
      <c r="L897" s="89"/>
      <c r="M897" s="140"/>
      <c r="R897" s="231"/>
    </row>
    <row r="898" spans="10:18" s="6" customFormat="1">
      <c r="J898" s="89"/>
      <c r="L898" s="89"/>
      <c r="M898" s="140"/>
      <c r="R898" s="231"/>
    </row>
    <row r="899" spans="10:18" s="6" customFormat="1">
      <c r="J899" s="89"/>
      <c r="L899" s="89"/>
      <c r="M899" s="140"/>
      <c r="R899" s="231"/>
    </row>
    <row r="900" spans="10:18" s="6" customFormat="1">
      <c r="J900" s="89"/>
      <c r="L900" s="89"/>
      <c r="M900" s="140"/>
      <c r="R900" s="231"/>
    </row>
    <row r="901" spans="10:18" s="6" customFormat="1">
      <c r="J901" s="89"/>
      <c r="L901" s="89"/>
      <c r="M901" s="140"/>
      <c r="R901" s="231"/>
    </row>
    <row r="902" spans="10:18" s="6" customFormat="1">
      <c r="J902" s="89"/>
      <c r="L902" s="89"/>
      <c r="M902" s="140"/>
      <c r="R902" s="231"/>
    </row>
    <row r="903" spans="10:18" s="6" customFormat="1">
      <c r="J903" s="89"/>
      <c r="L903" s="89"/>
      <c r="M903" s="140"/>
      <c r="R903" s="231"/>
    </row>
    <row r="904" spans="10:18" s="6" customFormat="1">
      <c r="J904" s="89"/>
      <c r="L904" s="89"/>
      <c r="M904" s="140"/>
      <c r="R904" s="231"/>
    </row>
    <row r="905" spans="10:18" s="6" customFormat="1">
      <c r="J905" s="89"/>
      <c r="L905" s="89"/>
      <c r="M905" s="140"/>
      <c r="R905" s="231"/>
    </row>
    <row r="906" spans="10:18" s="6" customFormat="1">
      <c r="J906" s="89"/>
      <c r="L906" s="89"/>
      <c r="M906" s="140"/>
      <c r="R906" s="231"/>
    </row>
    <row r="907" spans="10:18" s="6" customFormat="1">
      <c r="J907" s="89"/>
      <c r="L907" s="89"/>
      <c r="M907" s="140"/>
      <c r="R907" s="231"/>
    </row>
    <row r="908" spans="10:18" s="6" customFormat="1">
      <c r="J908" s="89"/>
      <c r="L908" s="89"/>
      <c r="M908" s="140"/>
      <c r="R908" s="231"/>
    </row>
    <row r="909" spans="10:18" s="6" customFormat="1">
      <c r="J909" s="89"/>
      <c r="L909" s="89"/>
      <c r="M909" s="140"/>
      <c r="R909" s="231"/>
    </row>
    <row r="910" spans="10:18" s="6" customFormat="1">
      <c r="J910" s="89"/>
      <c r="L910" s="89"/>
      <c r="M910" s="140"/>
      <c r="R910" s="231"/>
    </row>
    <row r="911" spans="10:18" s="6" customFormat="1">
      <c r="J911" s="89"/>
      <c r="L911" s="89"/>
      <c r="M911" s="140"/>
      <c r="R911" s="231"/>
    </row>
    <row r="912" spans="10:18" s="6" customFormat="1">
      <c r="J912" s="89"/>
      <c r="L912" s="89"/>
      <c r="M912" s="140"/>
      <c r="R912" s="231"/>
    </row>
    <row r="913" spans="10:18" s="6" customFormat="1">
      <c r="J913" s="89"/>
      <c r="L913" s="89"/>
      <c r="M913" s="140"/>
      <c r="R913" s="231"/>
    </row>
    <row r="914" spans="10:18" s="6" customFormat="1">
      <c r="J914" s="89"/>
      <c r="L914" s="89"/>
      <c r="M914" s="140"/>
      <c r="R914" s="231"/>
    </row>
    <row r="915" spans="10:18" s="6" customFormat="1">
      <c r="J915" s="89"/>
      <c r="L915" s="89"/>
      <c r="M915" s="140"/>
      <c r="R915" s="231"/>
    </row>
    <row r="916" spans="10:18" s="6" customFormat="1">
      <c r="J916" s="89"/>
      <c r="L916" s="89"/>
      <c r="M916" s="140"/>
      <c r="R916" s="231"/>
    </row>
    <row r="917" spans="10:18" s="6" customFormat="1">
      <c r="J917" s="89"/>
      <c r="L917" s="89"/>
      <c r="M917" s="140"/>
      <c r="R917" s="231"/>
    </row>
    <row r="918" spans="10:18" s="6" customFormat="1">
      <c r="J918" s="89"/>
      <c r="L918" s="89"/>
      <c r="M918" s="140"/>
      <c r="R918" s="231"/>
    </row>
    <row r="919" spans="10:18" s="6" customFormat="1">
      <c r="J919" s="89"/>
      <c r="L919" s="89"/>
      <c r="M919" s="140"/>
      <c r="R919" s="231"/>
    </row>
    <row r="920" spans="10:18" s="6" customFormat="1">
      <c r="J920" s="89"/>
      <c r="L920" s="89"/>
      <c r="M920" s="140"/>
      <c r="R920" s="231"/>
    </row>
    <row r="921" spans="10:18" s="6" customFormat="1">
      <c r="J921" s="89"/>
      <c r="L921" s="89"/>
      <c r="M921" s="140"/>
      <c r="R921" s="231"/>
    </row>
    <row r="922" spans="10:18" s="6" customFormat="1">
      <c r="J922" s="89"/>
      <c r="L922" s="89"/>
      <c r="M922" s="140"/>
      <c r="R922" s="231"/>
    </row>
    <row r="923" spans="10:18" s="6" customFormat="1">
      <c r="J923" s="89"/>
      <c r="L923" s="89"/>
      <c r="M923" s="140"/>
      <c r="R923" s="231"/>
    </row>
    <row r="924" spans="10:18" s="6" customFormat="1">
      <c r="J924" s="89"/>
      <c r="L924" s="89"/>
      <c r="M924" s="140"/>
      <c r="R924" s="231"/>
    </row>
    <row r="925" spans="10:18" s="6" customFormat="1">
      <c r="J925" s="89"/>
      <c r="L925" s="89"/>
      <c r="M925" s="140"/>
      <c r="R925" s="231"/>
    </row>
    <row r="926" spans="10:18" s="6" customFormat="1">
      <c r="J926" s="89"/>
      <c r="L926" s="89"/>
      <c r="M926" s="140"/>
      <c r="R926" s="231"/>
    </row>
    <row r="927" spans="10:18" s="6" customFormat="1">
      <c r="J927" s="89"/>
      <c r="L927" s="89"/>
      <c r="M927" s="140"/>
      <c r="R927" s="231"/>
    </row>
    <row r="928" spans="10:18" s="6" customFormat="1">
      <c r="J928" s="89"/>
      <c r="L928" s="89"/>
      <c r="M928" s="140"/>
      <c r="R928" s="231"/>
    </row>
    <row r="929" spans="10:18" s="6" customFormat="1">
      <c r="J929" s="89"/>
      <c r="L929" s="89"/>
      <c r="M929" s="140"/>
      <c r="R929" s="231"/>
    </row>
    <row r="930" spans="10:18" s="6" customFormat="1">
      <c r="J930" s="89"/>
      <c r="L930" s="89"/>
      <c r="M930" s="140"/>
      <c r="R930" s="231"/>
    </row>
    <row r="931" spans="10:18" s="6" customFormat="1">
      <c r="J931" s="89"/>
      <c r="L931" s="89"/>
      <c r="M931" s="140"/>
      <c r="R931" s="231"/>
    </row>
    <row r="932" spans="10:18" s="6" customFormat="1">
      <c r="J932" s="89"/>
      <c r="L932" s="89"/>
      <c r="M932" s="140"/>
      <c r="R932" s="231"/>
    </row>
    <row r="933" spans="10:18" s="6" customFormat="1">
      <c r="J933" s="89"/>
      <c r="L933" s="89"/>
      <c r="M933" s="140"/>
      <c r="R933" s="231"/>
    </row>
    <row r="934" spans="10:18" s="6" customFormat="1">
      <c r="J934" s="89"/>
      <c r="L934" s="89"/>
      <c r="M934" s="140"/>
      <c r="R934" s="231"/>
    </row>
    <row r="935" spans="10:18" s="6" customFormat="1">
      <c r="J935" s="89"/>
      <c r="L935" s="89"/>
      <c r="M935" s="140"/>
      <c r="R935" s="231"/>
    </row>
    <row r="936" spans="10:18" s="6" customFormat="1">
      <c r="J936" s="89"/>
      <c r="L936" s="89"/>
      <c r="M936" s="140"/>
      <c r="R936" s="231"/>
    </row>
    <row r="937" spans="10:18" s="6" customFormat="1">
      <c r="J937" s="89"/>
      <c r="L937" s="89"/>
      <c r="M937" s="140"/>
      <c r="R937" s="231"/>
    </row>
    <row r="938" spans="10:18" s="6" customFormat="1">
      <c r="J938" s="89"/>
      <c r="L938" s="89"/>
      <c r="M938" s="140"/>
      <c r="R938" s="231"/>
    </row>
    <row r="939" spans="10:18" s="6" customFormat="1">
      <c r="J939" s="89"/>
      <c r="L939" s="89"/>
      <c r="M939" s="140"/>
      <c r="R939" s="231"/>
    </row>
    <row r="940" spans="10:18" s="6" customFormat="1">
      <c r="J940" s="89"/>
      <c r="L940" s="89"/>
      <c r="M940" s="140"/>
      <c r="R940" s="231"/>
    </row>
    <row r="941" spans="10:18" s="6" customFormat="1">
      <c r="J941" s="89"/>
      <c r="L941" s="89"/>
      <c r="M941" s="140"/>
      <c r="R941" s="231"/>
    </row>
    <row r="942" spans="10:18" s="6" customFormat="1">
      <c r="J942" s="89"/>
      <c r="L942" s="89"/>
      <c r="M942" s="140"/>
      <c r="R942" s="231"/>
    </row>
    <row r="943" spans="10:18" s="6" customFormat="1">
      <c r="J943" s="89"/>
      <c r="L943" s="89"/>
      <c r="M943" s="140"/>
      <c r="R943" s="231"/>
    </row>
    <row r="944" spans="10:18" s="6" customFormat="1">
      <c r="J944" s="89"/>
      <c r="L944" s="89"/>
      <c r="M944" s="140"/>
      <c r="R944" s="231"/>
    </row>
    <row r="945" spans="1:18" s="6" customFormat="1">
      <c r="J945" s="89"/>
      <c r="L945" s="89"/>
      <c r="M945" s="140"/>
      <c r="R945" s="231"/>
    </row>
    <row r="946" spans="1:18" s="6" customFormat="1">
      <c r="J946" s="89"/>
      <c r="L946" s="89"/>
      <c r="M946" s="140"/>
      <c r="R946" s="231"/>
    </row>
    <row r="947" spans="1:18" s="6" customFormat="1">
      <c r="J947" s="89"/>
      <c r="L947" s="89"/>
      <c r="M947" s="140"/>
      <c r="R947" s="231"/>
    </row>
    <row r="948" spans="1:18" s="6" customFormat="1">
      <c r="J948" s="89"/>
      <c r="L948" s="89"/>
      <c r="M948" s="140"/>
      <c r="R948" s="231"/>
    </row>
    <row r="949" spans="1:18" s="6" customFormat="1">
      <c r="J949" s="89"/>
      <c r="L949" s="89"/>
      <c r="M949" s="140"/>
      <c r="R949" s="231"/>
    </row>
    <row r="950" spans="1:18" s="6" customFormat="1">
      <c r="J950" s="89"/>
      <c r="L950" s="89"/>
      <c r="M950" s="140"/>
      <c r="R950" s="231"/>
    </row>
    <row r="951" spans="1:18">
      <c r="A951" s="6"/>
    </row>
  </sheetData>
  <mergeCells count="33">
    <mergeCell ref="B1:R1"/>
    <mergeCell ref="B2:R2"/>
    <mergeCell ref="B3:R3"/>
    <mergeCell ref="B4:R4"/>
    <mergeCell ref="B16:R16"/>
    <mergeCell ref="Q20:Q21"/>
    <mergeCell ref="R20:R21"/>
    <mergeCell ref="B6:R6"/>
    <mergeCell ref="B7:R7"/>
    <mergeCell ref="B8:R8"/>
    <mergeCell ref="B9:R9"/>
    <mergeCell ref="B11:R11"/>
    <mergeCell ref="B12:R12"/>
    <mergeCell ref="B13:R13"/>
    <mergeCell ref="B14:R14"/>
    <mergeCell ref="B17:R17"/>
    <mergeCell ref="B18:R18"/>
    <mergeCell ref="N20:N21"/>
    <mergeCell ref="M20:M21"/>
    <mergeCell ref="O20:O21"/>
    <mergeCell ref="P20:P21"/>
    <mergeCell ref="H20:H21"/>
    <mergeCell ref="K20:K21"/>
    <mergeCell ref="J20:J21"/>
    <mergeCell ref="I20:I21"/>
    <mergeCell ref="B788:G788"/>
    <mergeCell ref="B20:B21"/>
    <mergeCell ref="C20:C21"/>
    <mergeCell ref="D20:D21"/>
    <mergeCell ref="E20:E21"/>
    <mergeCell ref="F20:F21"/>
    <mergeCell ref="G20:G21"/>
    <mergeCell ref="B461:G461"/>
  </mergeCells>
  <pageMargins left="0.27559055118110237" right="0.19685039370078741" top="0.35433070866141736" bottom="0.19685039370078741" header="0.31496062992125984" footer="0.31496062992125984"/>
  <pageSetup paperSize="9" scale="95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1:G199"/>
  <sheetViews>
    <sheetView workbookViewId="0">
      <selection activeCell="A5" sqref="A5"/>
    </sheetView>
  </sheetViews>
  <sheetFormatPr defaultRowHeight="15.75"/>
  <cols>
    <col min="1" max="1" width="59.28515625" style="8" customWidth="1"/>
    <col min="2" max="2" width="6.28515625" style="8" customWidth="1"/>
    <col min="3" max="3" width="7" style="8" customWidth="1"/>
    <col min="4" max="4" width="11.140625" style="8" customWidth="1"/>
    <col min="5" max="5" width="13.85546875" style="21" customWidth="1"/>
    <col min="6" max="6" width="9.140625" style="6"/>
    <col min="7" max="7" width="14.5703125" style="6" customWidth="1"/>
    <col min="8" max="16384" width="9.140625" style="6"/>
  </cols>
  <sheetData>
    <row r="1" spans="1:5">
      <c r="A1" s="319" t="s">
        <v>654</v>
      </c>
      <c r="B1" s="319"/>
      <c r="C1" s="319"/>
      <c r="D1" s="319"/>
      <c r="E1" s="319"/>
    </row>
    <row r="2" spans="1:5">
      <c r="A2" s="315" t="s">
        <v>0</v>
      </c>
      <c r="B2" s="315"/>
      <c r="C2" s="315"/>
      <c r="D2" s="315"/>
      <c r="E2" s="315"/>
    </row>
    <row r="3" spans="1:5">
      <c r="A3" s="315" t="s">
        <v>304</v>
      </c>
      <c r="B3" s="315"/>
      <c r="C3" s="315"/>
      <c r="D3" s="315"/>
      <c r="E3" s="315"/>
    </row>
    <row r="4" spans="1:5">
      <c r="A4" s="316" t="s">
        <v>761</v>
      </c>
      <c r="B4" s="317"/>
      <c r="C4" s="317"/>
      <c r="D4" s="317"/>
      <c r="E4" s="317"/>
    </row>
    <row r="5" spans="1:5" ht="5.25" customHeight="1"/>
    <row r="6" spans="1:5" ht="0.75" customHeight="1">
      <c r="A6" s="319" t="s">
        <v>555</v>
      </c>
      <c r="B6" s="319"/>
      <c r="C6" s="319"/>
      <c r="D6" s="319"/>
      <c r="E6" s="319"/>
    </row>
    <row r="7" spans="1:5" hidden="1">
      <c r="A7" s="315" t="s">
        <v>0</v>
      </c>
      <c r="B7" s="315"/>
      <c r="C7" s="315"/>
      <c r="D7" s="315"/>
      <c r="E7" s="315"/>
    </row>
    <row r="8" spans="1:5" hidden="1">
      <c r="A8" s="315" t="s">
        <v>304</v>
      </c>
      <c r="B8" s="315"/>
      <c r="C8" s="315"/>
      <c r="D8" s="315"/>
      <c r="E8" s="315"/>
    </row>
    <row r="9" spans="1:5" hidden="1">
      <c r="A9" s="316" t="s">
        <v>556</v>
      </c>
      <c r="B9" s="317"/>
      <c r="C9" s="317"/>
      <c r="D9" s="317"/>
      <c r="E9" s="317"/>
    </row>
    <row r="10" spans="1:5" ht="7.5" hidden="1" customHeight="1">
      <c r="A10" s="166"/>
      <c r="B10" s="167"/>
      <c r="C10" s="167"/>
      <c r="D10" s="167"/>
      <c r="E10" s="167"/>
    </row>
    <row r="11" spans="1:5" ht="12.75" customHeight="1">
      <c r="A11" s="319" t="s">
        <v>558</v>
      </c>
      <c r="B11" s="319"/>
      <c r="C11" s="319"/>
      <c r="D11" s="319"/>
      <c r="E11" s="319"/>
    </row>
    <row r="12" spans="1:5" ht="12.75" customHeight="1">
      <c r="A12" s="315" t="s">
        <v>0</v>
      </c>
      <c r="B12" s="315"/>
      <c r="C12" s="315"/>
      <c r="D12" s="315"/>
      <c r="E12" s="315"/>
    </row>
    <row r="13" spans="1:5" ht="12" customHeight="1">
      <c r="A13" s="315" t="s">
        <v>304</v>
      </c>
      <c r="B13" s="315"/>
      <c r="C13" s="315"/>
      <c r="D13" s="315"/>
      <c r="E13" s="315"/>
    </row>
    <row r="14" spans="1:5" ht="12.75" customHeight="1">
      <c r="A14" s="316" t="s">
        <v>557</v>
      </c>
      <c r="B14" s="317"/>
      <c r="C14" s="317"/>
      <c r="D14" s="317"/>
      <c r="E14" s="317"/>
    </row>
    <row r="15" spans="1:5" hidden="1">
      <c r="E15" s="9"/>
    </row>
    <row r="16" spans="1:5" ht="55.5" customHeight="1">
      <c r="A16" s="318" t="s">
        <v>400</v>
      </c>
      <c r="B16" s="318"/>
      <c r="C16" s="318"/>
      <c r="D16" s="318"/>
      <c r="E16" s="318"/>
    </row>
    <row r="17" spans="1:5" ht="12.75" customHeight="1" thickBot="1">
      <c r="E17" s="9" t="s">
        <v>305</v>
      </c>
    </row>
    <row r="18" spans="1:5" ht="30.75" customHeight="1" thickBot="1">
      <c r="A18" s="10" t="s">
        <v>306</v>
      </c>
      <c r="B18" s="11" t="s">
        <v>307</v>
      </c>
      <c r="C18" s="11" t="s">
        <v>26</v>
      </c>
      <c r="D18" s="11" t="s">
        <v>27</v>
      </c>
      <c r="E18" s="90" t="s">
        <v>2</v>
      </c>
    </row>
    <row r="19" spans="1:5">
      <c r="A19" s="12" t="s">
        <v>308</v>
      </c>
      <c r="B19" s="13" t="s">
        <v>31</v>
      </c>
      <c r="C19" s="13" t="s">
        <v>32</v>
      </c>
      <c r="D19" s="13" t="s">
        <v>309</v>
      </c>
      <c r="E19" s="14">
        <f>E20+E22+E25+E28+E34</f>
        <v>140383.28999999998</v>
      </c>
    </row>
    <row r="20" spans="1:5" ht="45" hidden="1" customHeight="1">
      <c r="A20" s="15" t="s">
        <v>310</v>
      </c>
      <c r="B20" s="16" t="s">
        <v>31</v>
      </c>
      <c r="C20" s="16" t="s">
        <v>33</v>
      </c>
      <c r="D20" s="16" t="s">
        <v>309</v>
      </c>
      <c r="E20" s="17">
        <f>E21</f>
        <v>0</v>
      </c>
    </row>
    <row r="21" spans="1:5" hidden="1">
      <c r="A21" s="18" t="s">
        <v>34</v>
      </c>
      <c r="B21" s="19" t="s">
        <v>31</v>
      </c>
      <c r="C21" s="19" t="s">
        <v>33</v>
      </c>
      <c r="D21" s="19" t="s">
        <v>311</v>
      </c>
      <c r="E21" s="20"/>
    </row>
    <row r="22" spans="1:5" ht="57.75" customHeight="1">
      <c r="A22" s="15" t="s">
        <v>38</v>
      </c>
      <c r="B22" s="16" t="s">
        <v>31</v>
      </c>
      <c r="C22" s="16" t="s">
        <v>39</v>
      </c>
      <c r="D22" s="16" t="s">
        <v>309</v>
      </c>
      <c r="E22" s="17">
        <f>E23+E24</f>
        <v>3316.4</v>
      </c>
    </row>
    <row r="23" spans="1:5">
      <c r="A23" s="18" t="s">
        <v>42</v>
      </c>
      <c r="B23" s="19" t="s">
        <v>31</v>
      </c>
      <c r="C23" s="19" t="s">
        <v>39</v>
      </c>
      <c r="D23" s="19" t="s">
        <v>235</v>
      </c>
      <c r="E23" s="20">
        <f>прил.3_вед!R113</f>
        <v>1873</v>
      </c>
    </row>
    <row r="24" spans="1:5" ht="47.25">
      <c r="A24" s="18" t="s">
        <v>312</v>
      </c>
      <c r="B24" s="19" t="s">
        <v>31</v>
      </c>
      <c r="C24" s="19" t="s">
        <v>39</v>
      </c>
      <c r="D24" s="19" t="s">
        <v>313</v>
      </c>
      <c r="E24" s="20">
        <f>прил.3_вед!R115</f>
        <v>1443.4</v>
      </c>
    </row>
    <row r="25" spans="1:5" ht="62.25" customHeight="1">
      <c r="A25" s="15" t="s">
        <v>314</v>
      </c>
      <c r="B25" s="16" t="s">
        <v>31</v>
      </c>
      <c r="C25" s="16" t="s">
        <v>45</v>
      </c>
      <c r="D25" s="16" t="s">
        <v>309</v>
      </c>
      <c r="E25" s="17">
        <f>E26+E27</f>
        <v>36400.21</v>
      </c>
    </row>
    <row r="26" spans="1:5">
      <c r="A26" s="18" t="s">
        <v>42</v>
      </c>
      <c r="B26" s="19" t="s">
        <v>31</v>
      </c>
      <c r="C26" s="19" t="s">
        <v>45</v>
      </c>
      <c r="D26" s="19" t="s">
        <v>235</v>
      </c>
      <c r="E26" s="20">
        <f>прил.3_вед!R27</f>
        <v>34675.71</v>
      </c>
    </row>
    <row r="27" spans="1:5" ht="29.25" customHeight="1">
      <c r="A27" s="18" t="s">
        <v>343</v>
      </c>
      <c r="B27" s="19" t="s">
        <v>31</v>
      </c>
      <c r="C27" s="19" t="s">
        <v>45</v>
      </c>
      <c r="D27" s="19" t="s">
        <v>399</v>
      </c>
      <c r="E27" s="20">
        <f>прил.3_вед!R31</f>
        <v>1724.5</v>
      </c>
    </row>
    <row r="28" spans="1:5">
      <c r="A28" s="15" t="s">
        <v>50</v>
      </c>
      <c r="B28" s="16" t="s">
        <v>31</v>
      </c>
      <c r="C28" s="16" t="s">
        <v>246</v>
      </c>
      <c r="D28" s="16" t="s">
        <v>309</v>
      </c>
      <c r="E28" s="17">
        <f>E29</f>
        <v>1200</v>
      </c>
    </row>
    <row r="29" spans="1:5">
      <c r="A29" s="18" t="s">
        <v>50</v>
      </c>
      <c r="B29" s="19" t="s">
        <v>31</v>
      </c>
      <c r="C29" s="19" t="s">
        <v>246</v>
      </c>
      <c r="D29" s="19" t="s">
        <v>315</v>
      </c>
      <c r="E29" s="20">
        <f>E30</f>
        <v>1200</v>
      </c>
    </row>
    <row r="30" spans="1:5" ht="28.5" customHeight="1">
      <c r="A30" s="18" t="s">
        <v>316</v>
      </c>
      <c r="B30" s="19" t="s">
        <v>31</v>
      </c>
      <c r="C30" s="19" t="s">
        <v>246</v>
      </c>
      <c r="D30" s="19" t="s">
        <v>53</v>
      </c>
      <c r="E30" s="20">
        <f>прил.3_вед!R33</f>
        <v>1200</v>
      </c>
    </row>
    <row r="31" spans="1:5">
      <c r="A31" s="18" t="s">
        <v>317</v>
      </c>
      <c r="B31" s="19" t="s">
        <v>31</v>
      </c>
      <c r="C31" s="19" t="s">
        <v>246</v>
      </c>
      <c r="D31" s="19" t="s">
        <v>345</v>
      </c>
      <c r="E31" s="20">
        <v>500</v>
      </c>
    </row>
    <row r="32" spans="1:5" ht="47.25">
      <c r="A32" s="18" t="s">
        <v>318</v>
      </c>
      <c r="B32" s="19" t="s">
        <v>31</v>
      </c>
      <c r="C32" s="19" t="s">
        <v>246</v>
      </c>
      <c r="D32" s="19" t="s">
        <v>346</v>
      </c>
      <c r="E32" s="20">
        <v>530</v>
      </c>
    </row>
    <row r="33" spans="1:5">
      <c r="A33" s="18" t="s">
        <v>347</v>
      </c>
      <c r="B33" s="19" t="s">
        <v>31</v>
      </c>
      <c r="C33" s="19" t="s">
        <v>246</v>
      </c>
      <c r="D33" s="19" t="s">
        <v>348</v>
      </c>
      <c r="E33" s="20">
        <v>170</v>
      </c>
    </row>
    <row r="34" spans="1:5">
      <c r="A34" s="15" t="s">
        <v>56</v>
      </c>
      <c r="B34" s="16" t="s">
        <v>31</v>
      </c>
      <c r="C34" s="16" t="s">
        <v>420</v>
      </c>
      <c r="D34" s="16" t="s">
        <v>309</v>
      </c>
      <c r="E34" s="17">
        <f>E38+E41+E44+E46++E35+E42+E43+E39+E40</f>
        <v>99466.68</v>
      </c>
    </row>
    <row r="35" spans="1:5" ht="31.5">
      <c r="A35" s="15" t="s">
        <v>58</v>
      </c>
      <c r="B35" s="16" t="s">
        <v>31</v>
      </c>
      <c r="C35" s="16" t="s">
        <v>420</v>
      </c>
      <c r="D35" s="16" t="s">
        <v>401</v>
      </c>
      <c r="E35" s="17">
        <f>E36+E37</f>
        <v>849.90000000000009</v>
      </c>
    </row>
    <row r="36" spans="1:5" ht="31.5">
      <c r="A36" s="18" t="s">
        <v>60</v>
      </c>
      <c r="B36" s="19" t="s">
        <v>71</v>
      </c>
      <c r="C36" s="19" t="s">
        <v>420</v>
      </c>
      <c r="D36" s="19" t="s">
        <v>62</v>
      </c>
      <c r="E36" s="20">
        <f>прил.3_вед!R38</f>
        <v>674.2</v>
      </c>
    </row>
    <row r="37" spans="1:5" ht="31.5">
      <c r="A37" s="3" t="s">
        <v>375</v>
      </c>
      <c r="B37" s="19" t="s">
        <v>31</v>
      </c>
      <c r="C37" s="19" t="s">
        <v>420</v>
      </c>
      <c r="D37" s="26" t="s">
        <v>376</v>
      </c>
      <c r="E37" s="20">
        <f>прил.3_вед!R40</f>
        <v>175.7</v>
      </c>
    </row>
    <row r="38" spans="1:5" ht="17.25" customHeight="1">
      <c r="A38" s="18" t="s">
        <v>42</v>
      </c>
      <c r="B38" s="19" t="s">
        <v>31</v>
      </c>
      <c r="C38" s="19" t="s">
        <v>420</v>
      </c>
      <c r="D38" s="19" t="s">
        <v>235</v>
      </c>
      <c r="E38" s="20">
        <f>прил.3_вед!R274</f>
        <v>5831.7000000000007</v>
      </c>
    </row>
    <row r="39" spans="1:5" ht="31.5" customHeight="1">
      <c r="A39" s="3" t="s">
        <v>46</v>
      </c>
      <c r="B39" s="19" t="s">
        <v>31</v>
      </c>
      <c r="C39" s="19" t="s">
        <v>420</v>
      </c>
      <c r="D39" s="19" t="s">
        <v>620</v>
      </c>
      <c r="E39" s="20">
        <f>прил.3_вед!R43</f>
        <v>346.59</v>
      </c>
    </row>
    <row r="40" spans="1:5" ht="74.25" customHeight="1">
      <c r="A40" s="3" t="s">
        <v>680</v>
      </c>
      <c r="B40" s="19" t="s">
        <v>31</v>
      </c>
      <c r="C40" s="19" t="s">
        <v>420</v>
      </c>
      <c r="D40" s="19" t="s">
        <v>681</v>
      </c>
      <c r="E40" s="20">
        <f>прил.3_вед!R44</f>
        <v>0.23</v>
      </c>
    </row>
    <row r="41" spans="1:5" ht="15" customHeight="1">
      <c r="A41" s="18" t="s">
        <v>94</v>
      </c>
      <c r="B41" s="19" t="s">
        <v>31</v>
      </c>
      <c r="C41" s="19" t="s">
        <v>420</v>
      </c>
      <c r="D41" s="19" t="s">
        <v>95</v>
      </c>
      <c r="E41" s="20">
        <f>прил.3_вед!R197+прил.3_вед!R355</f>
        <v>9304.3000000000011</v>
      </c>
    </row>
    <row r="42" spans="1:5" ht="47.25" customHeight="1">
      <c r="A42" s="18" t="s">
        <v>64</v>
      </c>
      <c r="B42" s="19" t="s">
        <v>31</v>
      </c>
      <c r="C42" s="19" t="s">
        <v>420</v>
      </c>
      <c r="D42" s="19" t="s">
        <v>65</v>
      </c>
      <c r="E42" s="20">
        <f>прил.3_вед!R46</f>
        <v>1849</v>
      </c>
    </row>
    <row r="43" spans="1:5" ht="30.75" customHeight="1">
      <c r="A43" s="80" t="s">
        <v>66</v>
      </c>
      <c r="B43" s="19" t="s">
        <v>31</v>
      </c>
      <c r="C43" s="19" t="s">
        <v>420</v>
      </c>
      <c r="D43" s="19" t="s">
        <v>67</v>
      </c>
      <c r="E43" s="20">
        <f>прил.3_вед!R48+прил.3_вед!R277</f>
        <v>79725.53</v>
      </c>
    </row>
    <row r="44" spans="1:5" ht="29.25" customHeight="1">
      <c r="A44" s="18" t="s">
        <v>171</v>
      </c>
      <c r="B44" s="19" t="s">
        <v>31</v>
      </c>
      <c r="C44" s="19" t="s">
        <v>420</v>
      </c>
      <c r="D44" s="19" t="s">
        <v>172</v>
      </c>
      <c r="E44" s="20">
        <f>E45</f>
        <v>1438.43</v>
      </c>
    </row>
    <row r="45" spans="1:5" ht="13.5" customHeight="1">
      <c r="A45" s="18" t="s">
        <v>94</v>
      </c>
      <c r="B45" s="19" t="s">
        <v>31</v>
      </c>
      <c r="C45" s="19" t="s">
        <v>420</v>
      </c>
      <c r="D45" s="19" t="s">
        <v>366</v>
      </c>
      <c r="E45" s="20">
        <f>прил.3_вед!R119</f>
        <v>1438.43</v>
      </c>
    </row>
    <row r="46" spans="1:5" ht="15" customHeight="1">
      <c r="A46" s="18" t="s">
        <v>69</v>
      </c>
      <c r="B46" s="19" t="s">
        <v>31</v>
      </c>
      <c r="C46" s="19" t="s">
        <v>420</v>
      </c>
      <c r="D46" s="19" t="s">
        <v>70</v>
      </c>
      <c r="E46" s="20">
        <f>E47+E48</f>
        <v>121</v>
      </c>
    </row>
    <row r="47" spans="1:5" ht="46.5" customHeight="1">
      <c r="A47" s="18" t="s">
        <v>350</v>
      </c>
      <c r="B47" s="19" t="s">
        <v>31</v>
      </c>
      <c r="C47" s="19" t="s">
        <v>420</v>
      </c>
      <c r="D47" s="19" t="s">
        <v>351</v>
      </c>
      <c r="E47" s="20">
        <f>прил.3_вед!R50</f>
        <v>121</v>
      </c>
    </row>
    <row r="48" spans="1:5" ht="46.5" hidden="1" customHeight="1">
      <c r="A48" s="3" t="s">
        <v>387</v>
      </c>
      <c r="B48" s="19" t="s">
        <v>31</v>
      </c>
      <c r="C48" s="19" t="s">
        <v>420</v>
      </c>
      <c r="D48" s="19" t="s">
        <v>70</v>
      </c>
      <c r="E48" s="20">
        <f>прил.3_вед!J278</f>
        <v>0</v>
      </c>
    </row>
    <row r="49" spans="1:5" ht="12.75" customHeight="1">
      <c r="A49" s="99" t="s">
        <v>319</v>
      </c>
      <c r="B49" s="16" t="s">
        <v>33</v>
      </c>
      <c r="C49" s="16" t="s">
        <v>32</v>
      </c>
      <c r="D49" s="16" t="s">
        <v>309</v>
      </c>
      <c r="E49" s="17">
        <f>E50</f>
        <v>521.9</v>
      </c>
    </row>
    <row r="50" spans="1:5" ht="15.75" customHeight="1">
      <c r="A50" s="15" t="s">
        <v>402</v>
      </c>
      <c r="B50" s="16" t="s">
        <v>33</v>
      </c>
      <c r="C50" s="16" t="s">
        <v>39</v>
      </c>
      <c r="D50" s="16" t="s">
        <v>309</v>
      </c>
      <c r="E50" s="17">
        <f>E51</f>
        <v>521.9</v>
      </c>
    </row>
    <row r="51" spans="1:5" ht="29.25" customHeight="1">
      <c r="A51" s="18" t="s">
        <v>4</v>
      </c>
      <c r="B51" s="19" t="s">
        <v>33</v>
      </c>
      <c r="C51" s="19" t="s">
        <v>39</v>
      </c>
      <c r="D51" s="19" t="s">
        <v>73</v>
      </c>
      <c r="E51" s="20">
        <f>прил.3_вед!R53</f>
        <v>521.9</v>
      </c>
    </row>
    <row r="52" spans="1:5" ht="30.75" customHeight="1">
      <c r="A52" s="99" t="s">
        <v>320</v>
      </c>
      <c r="B52" s="16" t="s">
        <v>39</v>
      </c>
      <c r="C52" s="16" t="s">
        <v>32</v>
      </c>
      <c r="D52" s="16" t="s">
        <v>309</v>
      </c>
      <c r="E52" s="17">
        <f>E53+E58</f>
        <v>3302.32</v>
      </c>
    </row>
    <row r="53" spans="1:5">
      <c r="A53" s="15" t="s">
        <v>185</v>
      </c>
      <c r="B53" s="16" t="s">
        <v>39</v>
      </c>
      <c r="C53" s="16" t="s">
        <v>33</v>
      </c>
      <c r="D53" s="16" t="s">
        <v>309</v>
      </c>
      <c r="E53" s="17">
        <f>E54+E55+E56+E57</f>
        <v>3055.92</v>
      </c>
    </row>
    <row r="54" spans="1:5" ht="15.75" customHeight="1">
      <c r="A54" s="18" t="s">
        <v>186</v>
      </c>
      <c r="B54" s="19" t="s">
        <v>39</v>
      </c>
      <c r="C54" s="19" t="s">
        <v>33</v>
      </c>
      <c r="D54" s="19" t="s">
        <v>189</v>
      </c>
      <c r="E54" s="20">
        <f>прил.3_вед!R207</f>
        <v>355.91999999999996</v>
      </c>
    </row>
    <row r="55" spans="1:5" ht="45" customHeight="1">
      <c r="A55" s="18" t="s">
        <v>321</v>
      </c>
      <c r="B55" s="19" t="s">
        <v>39</v>
      </c>
      <c r="C55" s="19" t="s">
        <v>33</v>
      </c>
      <c r="D55" s="19" t="s">
        <v>193</v>
      </c>
      <c r="E55" s="20">
        <f>прил.3_вед!R209</f>
        <v>2027</v>
      </c>
    </row>
    <row r="56" spans="1:5" ht="30.75" customHeight="1">
      <c r="A56" s="18" t="s">
        <v>194</v>
      </c>
      <c r="B56" s="19" t="s">
        <v>39</v>
      </c>
      <c r="C56" s="19" t="s">
        <v>33</v>
      </c>
      <c r="D56" s="19" t="s">
        <v>195</v>
      </c>
      <c r="E56" s="20">
        <f>прил.3_вед!R211</f>
        <v>420.4</v>
      </c>
    </row>
    <row r="57" spans="1:5" ht="30" customHeight="1">
      <c r="A57" s="18" t="s">
        <v>196</v>
      </c>
      <c r="B57" s="19" t="s">
        <v>39</v>
      </c>
      <c r="C57" s="19" t="s">
        <v>33</v>
      </c>
      <c r="D57" s="19" t="s">
        <v>197</v>
      </c>
      <c r="E57" s="20">
        <f>прил.3_вед!R213</f>
        <v>252.6</v>
      </c>
    </row>
    <row r="58" spans="1:5" ht="44.25" customHeight="1">
      <c r="A58" s="15" t="s">
        <v>203</v>
      </c>
      <c r="B58" s="16" t="s">
        <v>39</v>
      </c>
      <c r="C58" s="16" t="s">
        <v>109</v>
      </c>
      <c r="D58" s="16" t="s">
        <v>309</v>
      </c>
      <c r="E58" s="17">
        <f>E59</f>
        <v>246.4</v>
      </c>
    </row>
    <row r="59" spans="1:5" ht="15.75" customHeight="1">
      <c r="A59" s="18" t="s">
        <v>204</v>
      </c>
      <c r="B59" s="19" t="s">
        <v>39</v>
      </c>
      <c r="C59" s="19" t="s">
        <v>109</v>
      </c>
      <c r="D59" s="19" t="s">
        <v>205</v>
      </c>
      <c r="E59" s="20">
        <f>прил.3_вед!R56</f>
        <v>246.4</v>
      </c>
    </row>
    <row r="60" spans="1:5">
      <c r="A60" s="99" t="s">
        <v>74</v>
      </c>
      <c r="B60" s="16" t="s">
        <v>45</v>
      </c>
      <c r="C60" s="16" t="s">
        <v>32</v>
      </c>
      <c r="D60" s="16" t="s">
        <v>309</v>
      </c>
      <c r="E60" s="17">
        <f>E61+E63</f>
        <v>18757</v>
      </c>
    </row>
    <row r="61" spans="1:5">
      <c r="A61" s="4" t="s">
        <v>380</v>
      </c>
      <c r="B61" s="19" t="s">
        <v>45</v>
      </c>
      <c r="C61" s="19" t="s">
        <v>33</v>
      </c>
      <c r="D61" s="19" t="s">
        <v>309</v>
      </c>
      <c r="E61" s="20">
        <f>E62</f>
        <v>11080</v>
      </c>
    </row>
    <row r="62" spans="1:5" ht="47.25">
      <c r="A62" s="3" t="s">
        <v>446</v>
      </c>
      <c r="B62" s="19" t="s">
        <v>45</v>
      </c>
      <c r="C62" s="19" t="s">
        <v>33</v>
      </c>
      <c r="D62" s="26" t="s">
        <v>382</v>
      </c>
      <c r="E62" s="20">
        <f>прил.3_вед!R61+прил.3_вед!R124+прил.3_вед!R132+прил.3_вед!R145+прил.3_вед!R183+прил.3_вед!R376+прил.3_вед!R404+прил.3_вед!R437+прил.3_вед!R280</f>
        <v>11080</v>
      </c>
    </row>
    <row r="63" spans="1:5" ht="15" customHeight="1">
      <c r="A63" s="18" t="s">
        <v>353</v>
      </c>
      <c r="B63" s="19" t="s">
        <v>45</v>
      </c>
      <c r="C63" s="19" t="s">
        <v>51</v>
      </c>
      <c r="D63" s="19" t="s">
        <v>70</v>
      </c>
      <c r="E63" s="20">
        <f>E64</f>
        <v>7677</v>
      </c>
    </row>
    <row r="64" spans="1:5" ht="14.25" customHeight="1">
      <c r="A64" s="18" t="s">
        <v>69</v>
      </c>
      <c r="B64" s="19" t="s">
        <v>45</v>
      </c>
      <c r="C64" s="19" t="s">
        <v>51</v>
      </c>
      <c r="D64" s="19" t="s">
        <v>354</v>
      </c>
      <c r="E64" s="20">
        <f>прил.3_вед!R283+177</f>
        <v>7677</v>
      </c>
    </row>
    <row r="65" spans="1:5" ht="14.25" customHeight="1">
      <c r="A65" s="99" t="s">
        <v>79</v>
      </c>
      <c r="B65" s="16" t="s">
        <v>80</v>
      </c>
      <c r="C65" s="16" t="s">
        <v>32</v>
      </c>
      <c r="D65" s="16" t="s">
        <v>309</v>
      </c>
      <c r="E65" s="17">
        <f>E66+E77+E86+E71+E67</f>
        <v>39042.380000000005</v>
      </c>
    </row>
    <row r="66" spans="1:5" ht="13.5" customHeight="1">
      <c r="A66" s="15" t="s">
        <v>81</v>
      </c>
      <c r="B66" s="16" t="s">
        <v>80</v>
      </c>
      <c r="C66" s="16" t="s">
        <v>31</v>
      </c>
      <c r="D66" s="16" t="s">
        <v>309</v>
      </c>
      <c r="E66" s="17">
        <f>E69+E70+E68</f>
        <v>300</v>
      </c>
    </row>
    <row r="67" spans="1:5" ht="12" customHeight="1">
      <c r="A67" s="4" t="s">
        <v>656</v>
      </c>
      <c r="B67" s="19" t="s">
        <v>80</v>
      </c>
      <c r="C67" s="19" t="s">
        <v>31</v>
      </c>
      <c r="D67" s="19" t="s">
        <v>657</v>
      </c>
      <c r="E67" s="20">
        <f>прил.3_вед!R64</f>
        <v>12180</v>
      </c>
    </row>
    <row r="68" spans="1:5" ht="16.5" customHeight="1">
      <c r="A68" s="18" t="s">
        <v>322</v>
      </c>
      <c r="B68" s="19" t="s">
        <v>80</v>
      </c>
      <c r="C68" s="19" t="s">
        <v>31</v>
      </c>
      <c r="D68" s="26" t="s">
        <v>383</v>
      </c>
      <c r="E68" s="20">
        <f>прил.3_вед!R67</f>
        <v>0</v>
      </c>
    </row>
    <row r="69" spans="1:5" ht="15.75" customHeight="1">
      <c r="A69" s="18" t="s">
        <v>322</v>
      </c>
      <c r="B69" s="19" t="s">
        <v>80</v>
      </c>
      <c r="C69" s="19" t="s">
        <v>31</v>
      </c>
      <c r="D69" s="19" t="s">
        <v>356</v>
      </c>
      <c r="E69" s="20">
        <f>прил.3_вед!R68</f>
        <v>300</v>
      </c>
    </row>
    <row r="70" spans="1:5" ht="47.25" hidden="1">
      <c r="A70" s="18" t="s">
        <v>355</v>
      </c>
      <c r="B70" s="19" t="s">
        <v>80</v>
      </c>
      <c r="C70" s="19" t="s">
        <v>31</v>
      </c>
      <c r="D70" s="19" t="s">
        <v>250</v>
      </c>
      <c r="E70" s="20"/>
    </row>
    <row r="71" spans="1:5">
      <c r="A71" s="15" t="s">
        <v>87</v>
      </c>
      <c r="B71" s="16" t="s">
        <v>80</v>
      </c>
      <c r="C71" s="16" t="s">
        <v>33</v>
      </c>
      <c r="D71" s="16" t="s">
        <v>309</v>
      </c>
      <c r="E71" s="17">
        <f>E73+E76+E74+E75</f>
        <v>20496.620000000003</v>
      </c>
    </row>
    <row r="72" spans="1:5" ht="78.75" hidden="1">
      <c r="A72" s="18" t="s">
        <v>357</v>
      </c>
      <c r="B72" s="19" t="s">
        <v>80</v>
      </c>
      <c r="C72" s="19" t="s">
        <v>33</v>
      </c>
      <c r="D72" s="19" t="s">
        <v>88</v>
      </c>
      <c r="E72" s="20"/>
    </row>
    <row r="73" spans="1:5" ht="44.25" customHeight="1">
      <c r="A73" s="18" t="s">
        <v>208</v>
      </c>
      <c r="B73" s="19" t="s">
        <v>80</v>
      </c>
      <c r="C73" s="19" t="s">
        <v>33</v>
      </c>
      <c r="D73" s="19" t="s">
        <v>250</v>
      </c>
      <c r="E73" s="20">
        <f>прил.3_вед!R291</f>
        <v>5050</v>
      </c>
    </row>
    <row r="74" spans="1:5" ht="47.25">
      <c r="A74" s="80" t="s">
        <v>450</v>
      </c>
      <c r="B74" s="19" t="s">
        <v>80</v>
      </c>
      <c r="C74" s="19" t="s">
        <v>33</v>
      </c>
      <c r="D74" s="19" t="s">
        <v>451</v>
      </c>
      <c r="E74" s="20">
        <f>прил.3_вед!R72</f>
        <v>703.81999999999994</v>
      </c>
    </row>
    <row r="75" spans="1:5">
      <c r="A75" s="3" t="s">
        <v>82</v>
      </c>
      <c r="B75" s="19" t="s">
        <v>80</v>
      </c>
      <c r="C75" s="19" t="s">
        <v>33</v>
      </c>
      <c r="D75" s="19" t="s">
        <v>117</v>
      </c>
      <c r="E75" s="20">
        <f>прил.3_вед!R293</f>
        <v>4434.8600000000006</v>
      </c>
    </row>
    <row r="76" spans="1:5" ht="13.5" customHeight="1">
      <c r="A76" s="18" t="s">
        <v>69</v>
      </c>
      <c r="B76" s="19" t="s">
        <v>80</v>
      </c>
      <c r="C76" s="19" t="s">
        <v>33</v>
      </c>
      <c r="D76" s="26" t="s">
        <v>70</v>
      </c>
      <c r="E76" s="20">
        <f>прил.3_вед!R296</f>
        <v>10307.94</v>
      </c>
    </row>
    <row r="77" spans="1:5" ht="14.25" customHeight="1">
      <c r="A77" s="15" t="s">
        <v>89</v>
      </c>
      <c r="B77" s="16" t="s">
        <v>80</v>
      </c>
      <c r="C77" s="16" t="s">
        <v>39</v>
      </c>
      <c r="D77" s="16" t="s">
        <v>309</v>
      </c>
      <c r="E77" s="17">
        <f>E78+E79+E80+E81+E82</f>
        <v>3722.7599999999998</v>
      </c>
    </row>
    <row r="78" spans="1:5" hidden="1">
      <c r="A78" s="18"/>
      <c r="B78" s="19" t="s">
        <v>80</v>
      </c>
      <c r="C78" s="19" t="s">
        <v>39</v>
      </c>
      <c r="D78" s="19" t="s">
        <v>358</v>
      </c>
      <c r="E78" s="20"/>
    </row>
    <row r="79" spans="1:5" hidden="1">
      <c r="A79" s="18" t="s">
        <v>359</v>
      </c>
      <c r="B79" s="19" t="s">
        <v>80</v>
      </c>
      <c r="C79" s="19" t="s">
        <v>39</v>
      </c>
      <c r="D79" s="19" t="s">
        <v>360</v>
      </c>
      <c r="E79" s="20"/>
    </row>
    <row r="80" spans="1:5" ht="13.5" customHeight="1">
      <c r="A80" s="18" t="s">
        <v>210</v>
      </c>
      <c r="B80" s="19" t="s">
        <v>80</v>
      </c>
      <c r="C80" s="19" t="s">
        <v>39</v>
      </c>
      <c r="D80" s="19" t="s">
        <v>211</v>
      </c>
      <c r="E80" s="81">
        <f>прил.3_вед!R304</f>
        <v>300</v>
      </c>
    </row>
    <row r="81" spans="1:5" ht="31.5" hidden="1">
      <c r="A81" s="18" t="s">
        <v>90</v>
      </c>
      <c r="B81" s="19" t="s">
        <v>80</v>
      </c>
      <c r="C81" s="19" t="s">
        <v>39</v>
      </c>
      <c r="D81" s="19" t="s">
        <v>91</v>
      </c>
      <c r="E81" s="81"/>
    </row>
    <row r="82" spans="1:5" ht="11.25" customHeight="1">
      <c r="A82" s="82" t="s">
        <v>69</v>
      </c>
      <c r="B82" s="83" t="s">
        <v>80</v>
      </c>
      <c r="C82" s="83" t="s">
        <v>39</v>
      </c>
      <c r="D82" s="83" t="s">
        <v>70</v>
      </c>
      <c r="E82" s="81">
        <f>E83+E84+E85</f>
        <v>3422.7599999999998</v>
      </c>
    </row>
    <row r="83" spans="1:5" ht="45" customHeight="1">
      <c r="A83" s="3" t="s">
        <v>391</v>
      </c>
      <c r="B83" s="19" t="s">
        <v>80</v>
      </c>
      <c r="C83" s="19" t="s">
        <v>39</v>
      </c>
      <c r="D83" s="26" t="s">
        <v>390</v>
      </c>
      <c r="E83" s="20">
        <f>прил.3_вед!R305</f>
        <v>0</v>
      </c>
    </row>
    <row r="84" spans="1:5" ht="44.25" customHeight="1">
      <c r="A84" s="3" t="s">
        <v>389</v>
      </c>
      <c r="B84" s="19" t="s">
        <v>80</v>
      </c>
      <c r="C84" s="19" t="s">
        <v>39</v>
      </c>
      <c r="D84" s="26" t="s">
        <v>390</v>
      </c>
      <c r="E84" s="20">
        <f>прил.3_вед!R306</f>
        <v>0</v>
      </c>
    </row>
    <row r="85" spans="1:5" ht="30.75" customHeight="1">
      <c r="A85" s="92" t="s">
        <v>419</v>
      </c>
      <c r="B85" s="19" t="s">
        <v>80</v>
      </c>
      <c r="C85" s="19" t="s">
        <v>39</v>
      </c>
      <c r="D85" s="26" t="s">
        <v>416</v>
      </c>
      <c r="E85" s="20">
        <f>прил.3_вед!R307</f>
        <v>3422.7599999999998</v>
      </c>
    </row>
    <row r="86" spans="1:5" ht="30.75" customHeight="1">
      <c r="A86" s="15" t="s">
        <v>92</v>
      </c>
      <c r="B86" s="16" t="s">
        <v>80</v>
      </c>
      <c r="C86" s="16" t="s">
        <v>80</v>
      </c>
      <c r="D86" s="16" t="s">
        <v>309</v>
      </c>
      <c r="E86" s="17">
        <f>E87+E88</f>
        <v>2343</v>
      </c>
    </row>
    <row r="87" spans="1:5" ht="14.25" customHeight="1">
      <c r="A87" s="18" t="s">
        <v>94</v>
      </c>
      <c r="B87" s="19" t="s">
        <v>80</v>
      </c>
      <c r="C87" s="19" t="s">
        <v>80</v>
      </c>
      <c r="D87" s="19" t="s">
        <v>95</v>
      </c>
      <c r="E87" s="20">
        <f>прил.3_вед!R230</f>
        <v>1100</v>
      </c>
    </row>
    <row r="88" spans="1:5" ht="14.25" customHeight="1">
      <c r="A88" s="18" t="s">
        <v>323</v>
      </c>
      <c r="B88" s="19" t="s">
        <v>80</v>
      </c>
      <c r="C88" s="19" t="s">
        <v>80</v>
      </c>
      <c r="D88" s="19" t="s">
        <v>96</v>
      </c>
      <c r="E88" s="20">
        <f>прил.3_вед!R75</f>
        <v>1243</v>
      </c>
    </row>
    <row r="89" spans="1:5">
      <c r="A89" s="99" t="s">
        <v>98</v>
      </c>
      <c r="B89" s="16" t="s">
        <v>99</v>
      </c>
      <c r="C89" s="16" t="s">
        <v>32</v>
      </c>
      <c r="D89" s="16" t="s">
        <v>309</v>
      </c>
      <c r="E89" s="17">
        <f>E90+E93+E108+E111+E117+E106</f>
        <v>123144.13</v>
      </c>
    </row>
    <row r="90" spans="1:5" ht="13.5" customHeight="1">
      <c r="A90" s="15" t="s">
        <v>100</v>
      </c>
      <c r="B90" s="16" t="s">
        <v>99</v>
      </c>
      <c r="C90" s="16" t="s">
        <v>31</v>
      </c>
      <c r="D90" s="16" t="s">
        <v>309</v>
      </c>
      <c r="E90" s="17">
        <f>E92+E91</f>
        <v>39926.61</v>
      </c>
    </row>
    <row r="91" spans="1:5" ht="28.5" customHeight="1">
      <c r="A91" s="18" t="s">
        <v>660</v>
      </c>
      <c r="B91" s="19" t="s">
        <v>99</v>
      </c>
      <c r="C91" s="19" t="s">
        <v>31</v>
      </c>
      <c r="D91" s="19" t="s">
        <v>144</v>
      </c>
      <c r="E91" s="20">
        <f>прил.3_вед!R312</f>
        <v>20781.5</v>
      </c>
    </row>
    <row r="92" spans="1:5" ht="14.25" customHeight="1">
      <c r="A92" s="18" t="s">
        <v>94</v>
      </c>
      <c r="B92" s="19" t="s">
        <v>99</v>
      </c>
      <c r="C92" s="19" t="s">
        <v>31</v>
      </c>
      <c r="D92" s="19" t="s">
        <v>102</v>
      </c>
      <c r="E92" s="20">
        <f>прил.3_вед!R125+прил.3_вед!R133+прил.3_вед!R138+прил.3_вед!R146</f>
        <v>19145.11</v>
      </c>
    </row>
    <row r="93" spans="1:5">
      <c r="A93" s="15" t="s">
        <v>157</v>
      </c>
      <c r="B93" s="16" t="s">
        <v>99</v>
      </c>
      <c r="C93" s="16" t="s">
        <v>33</v>
      </c>
      <c r="D93" s="16" t="s">
        <v>309</v>
      </c>
      <c r="E93" s="17">
        <f>E96+E100+E102+E104+E94+E95</f>
        <v>75930.420000000013</v>
      </c>
    </row>
    <row r="94" spans="1:5" ht="28.5" customHeight="1">
      <c r="A94" s="3" t="s">
        <v>641</v>
      </c>
      <c r="B94" s="26" t="s">
        <v>99</v>
      </c>
      <c r="C94" s="26" t="s">
        <v>33</v>
      </c>
      <c r="D94" s="26" t="s">
        <v>640</v>
      </c>
      <c r="E94" s="20">
        <f>прил.3_вед!R379+прил.3_вед!R406+прил.3_вед!R439</f>
        <v>107</v>
      </c>
    </row>
    <row r="95" spans="1:5">
      <c r="A95" s="3" t="s">
        <v>298</v>
      </c>
      <c r="B95" s="26" t="s">
        <v>99</v>
      </c>
      <c r="C95" s="26" t="s">
        <v>33</v>
      </c>
      <c r="D95" s="26" t="s">
        <v>642</v>
      </c>
      <c r="E95" s="20">
        <f>прил.3_вед!R380+прил.3_вед!R407</f>
        <v>2588</v>
      </c>
    </row>
    <row r="96" spans="1:5" ht="31.5">
      <c r="A96" s="18" t="s">
        <v>281</v>
      </c>
      <c r="B96" s="19" t="s">
        <v>99</v>
      </c>
      <c r="C96" s="19" t="s">
        <v>33</v>
      </c>
      <c r="D96" s="19" t="s">
        <v>283</v>
      </c>
      <c r="E96" s="20">
        <f>E97+E98</f>
        <v>46188.22</v>
      </c>
    </row>
    <row r="97" spans="1:5" ht="14.25" customHeight="1">
      <c r="A97" s="18" t="s">
        <v>94</v>
      </c>
      <c r="B97" s="19" t="s">
        <v>99</v>
      </c>
      <c r="C97" s="19" t="s">
        <v>33</v>
      </c>
      <c r="D97" s="19" t="s">
        <v>283</v>
      </c>
      <c r="E97" s="81">
        <f>прил.3_вед!R382+прил.3_вед!R410+прил.3_вед!R442</f>
        <v>10287.42</v>
      </c>
    </row>
    <row r="98" spans="1:5" ht="89.25" customHeight="1">
      <c r="A98" s="18" t="s">
        <v>284</v>
      </c>
      <c r="B98" s="19" t="s">
        <v>99</v>
      </c>
      <c r="C98" s="19" t="s">
        <v>33</v>
      </c>
      <c r="D98" s="19" t="s">
        <v>285</v>
      </c>
      <c r="E98" s="20">
        <f>прил.3_вед!R383+прил.3_вед!R411+прил.3_вед!R443</f>
        <v>35900.800000000003</v>
      </c>
    </row>
    <row r="99" spans="1:5" ht="47.25" hidden="1">
      <c r="A99" s="18" t="s">
        <v>403</v>
      </c>
      <c r="B99" s="19" t="s">
        <v>99</v>
      </c>
      <c r="C99" s="19" t="s">
        <v>33</v>
      </c>
      <c r="D99" s="19" t="s">
        <v>404</v>
      </c>
      <c r="E99" s="20"/>
    </row>
    <row r="100" spans="1:5" ht="14.25" customHeight="1">
      <c r="A100" s="18" t="s">
        <v>161</v>
      </c>
      <c r="B100" s="19" t="s">
        <v>99</v>
      </c>
      <c r="C100" s="19" t="s">
        <v>33</v>
      </c>
      <c r="D100" s="19" t="s">
        <v>162</v>
      </c>
      <c r="E100" s="20">
        <f>E101</f>
        <v>23534.799999999999</v>
      </c>
    </row>
    <row r="101" spans="1:5" ht="13.5" customHeight="1">
      <c r="A101" s="18" t="s">
        <v>94</v>
      </c>
      <c r="B101" s="19" t="s">
        <v>99</v>
      </c>
      <c r="C101" s="19" t="s">
        <v>33</v>
      </c>
      <c r="D101" s="19" t="s">
        <v>163</v>
      </c>
      <c r="E101" s="20">
        <f>прил.3_вед!R161+прил.3_вед!R173+прил.3_вед!R187</f>
        <v>23534.799999999999</v>
      </c>
    </row>
    <row r="102" spans="1:5" ht="15.75" customHeight="1">
      <c r="A102" s="84" t="s">
        <v>153</v>
      </c>
      <c r="B102" s="19" t="s">
        <v>99</v>
      </c>
      <c r="C102" s="19" t="s">
        <v>33</v>
      </c>
      <c r="D102" s="19" t="s">
        <v>199</v>
      </c>
      <c r="E102" s="20">
        <f>E103</f>
        <v>759.59999999999991</v>
      </c>
    </row>
    <row r="103" spans="1:5" ht="30" customHeight="1">
      <c r="A103" s="80" t="s">
        <v>288</v>
      </c>
      <c r="B103" s="19" t="s">
        <v>99</v>
      </c>
      <c r="C103" s="19" t="s">
        <v>33</v>
      </c>
      <c r="D103" s="19" t="s">
        <v>289</v>
      </c>
      <c r="E103" s="20">
        <f>прил.3_вед!R385+прил.3_вед!R416+прил.3_вед!R447</f>
        <v>759.59999999999991</v>
      </c>
    </row>
    <row r="104" spans="1:5" ht="18" customHeight="1">
      <c r="A104" s="3" t="s">
        <v>69</v>
      </c>
      <c r="B104" s="19" t="s">
        <v>99</v>
      </c>
      <c r="C104" s="19" t="s">
        <v>33</v>
      </c>
      <c r="D104" s="19" t="s">
        <v>70</v>
      </c>
      <c r="E104" s="20">
        <f>E105</f>
        <v>2752.8</v>
      </c>
    </row>
    <row r="105" spans="1:5" ht="28.5" customHeight="1">
      <c r="A105" s="3" t="s">
        <v>392</v>
      </c>
      <c r="B105" s="19" t="s">
        <v>99</v>
      </c>
      <c r="C105" s="19" t="s">
        <v>33</v>
      </c>
      <c r="D105" s="26" t="s">
        <v>393</v>
      </c>
      <c r="E105" s="20">
        <f>прил.3_вед!R317</f>
        <v>2752.8</v>
      </c>
    </row>
    <row r="106" spans="1:5" ht="13.5" customHeight="1">
      <c r="A106" s="4" t="s">
        <v>633</v>
      </c>
      <c r="B106" s="19" t="s">
        <v>99</v>
      </c>
      <c r="C106" s="19" t="s">
        <v>45</v>
      </c>
      <c r="D106" s="26" t="s">
        <v>309</v>
      </c>
      <c r="E106" s="20">
        <f>E107</f>
        <v>1835.2</v>
      </c>
    </row>
    <row r="107" spans="1:5" ht="28.5" customHeight="1">
      <c r="A107" s="3" t="s">
        <v>634</v>
      </c>
      <c r="B107" s="19" t="s">
        <v>99</v>
      </c>
      <c r="C107" s="19" t="s">
        <v>45</v>
      </c>
      <c r="D107" s="26" t="s">
        <v>635</v>
      </c>
      <c r="E107" s="20">
        <f>прил.3_вед!R319</f>
        <v>1835.2</v>
      </c>
    </row>
    <row r="108" spans="1:5" ht="28.5" customHeight="1">
      <c r="A108" s="15" t="s">
        <v>145</v>
      </c>
      <c r="B108" s="16" t="s">
        <v>99</v>
      </c>
      <c r="C108" s="16" t="s">
        <v>80</v>
      </c>
      <c r="D108" s="16" t="s">
        <v>309</v>
      </c>
      <c r="E108" s="17">
        <f>E109</f>
        <v>44.900000000000006</v>
      </c>
    </row>
    <row r="109" spans="1:5" ht="16.5" customHeight="1">
      <c r="A109" s="18" t="s">
        <v>291</v>
      </c>
      <c r="B109" s="19" t="s">
        <v>99</v>
      </c>
      <c r="C109" s="19" t="s">
        <v>80</v>
      </c>
      <c r="D109" s="19" t="s">
        <v>292</v>
      </c>
      <c r="E109" s="20">
        <f>E110</f>
        <v>44.900000000000006</v>
      </c>
    </row>
    <row r="110" spans="1:5" ht="18" customHeight="1">
      <c r="A110" s="18" t="s">
        <v>146</v>
      </c>
      <c r="B110" s="19" t="s">
        <v>99</v>
      </c>
      <c r="C110" s="19" t="s">
        <v>80</v>
      </c>
      <c r="D110" s="19" t="s">
        <v>147</v>
      </c>
      <c r="E110" s="20">
        <f>прил.3_вед!R388+прил.3_вед!R425+прил.3_вед!R452</f>
        <v>44.900000000000006</v>
      </c>
    </row>
    <row r="111" spans="1:5" ht="15.75" customHeight="1">
      <c r="A111" s="15" t="s">
        <v>104</v>
      </c>
      <c r="B111" s="16" t="s">
        <v>99</v>
      </c>
      <c r="C111" s="16" t="s">
        <v>99</v>
      </c>
      <c r="D111" s="16" t="s">
        <v>309</v>
      </c>
      <c r="E111" s="17">
        <f>E112+E114</f>
        <v>1800</v>
      </c>
    </row>
    <row r="112" spans="1:5" ht="15" customHeight="1">
      <c r="A112" s="18" t="s">
        <v>324</v>
      </c>
      <c r="B112" s="19" t="s">
        <v>99</v>
      </c>
      <c r="C112" s="19" t="s">
        <v>99</v>
      </c>
      <c r="D112" s="19" t="s">
        <v>325</v>
      </c>
      <c r="E112" s="20">
        <f>E113</f>
        <v>800</v>
      </c>
    </row>
    <row r="113" spans="1:5" ht="16.5" customHeight="1">
      <c r="A113" s="18" t="s">
        <v>105</v>
      </c>
      <c r="B113" s="19" t="s">
        <v>99</v>
      </c>
      <c r="C113" s="19" t="s">
        <v>99</v>
      </c>
      <c r="D113" s="19" t="s">
        <v>106</v>
      </c>
      <c r="E113" s="20">
        <f>прил.3_вед!R82</f>
        <v>800</v>
      </c>
    </row>
    <row r="114" spans="1:5" ht="31.5">
      <c r="A114" s="18" t="s">
        <v>326</v>
      </c>
      <c r="B114" s="19" t="s">
        <v>99</v>
      </c>
      <c r="C114" s="19" t="s">
        <v>99</v>
      </c>
      <c r="D114" s="19" t="s">
        <v>165</v>
      </c>
      <c r="E114" s="20">
        <f>E115</f>
        <v>1000</v>
      </c>
    </row>
    <row r="115" spans="1:5">
      <c r="A115" s="18" t="s">
        <v>166</v>
      </c>
      <c r="B115" s="19" t="s">
        <v>99</v>
      </c>
      <c r="C115" s="19" t="s">
        <v>99</v>
      </c>
      <c r="D115" s="19" t="s">
        <v>167</v>
      </c>
      <c r="E115" s="20">
        <f>прил.3_вед!R164+прил.3_вед!R175+прил.3_вед!R190+прил.3_вед!R393+прил.3_вед!R430+прил.3_вед!R457</f>
        <v>1000</v>
      </c>
    </row>
    <row r="116" spans="1:5" ht="31.5" hidden="1">
      <c r="A116" s="18" t="s">
        <v>215</v>
      </c>
      <c r="B116" s="19" t="s">
        <v>99</v>
      </c>
      <c r="C116" s="19" t="s">
        <v>99</v>
      </c>
      <c r="D116" s="19" t="s">
        <v>218</v>
      </c>
      <c r="E116" s="20"/>
    </row>
    <row r="117" spans="1:5">
      <c r="A117" s="15" t="s">
        <v>108</v>
      </c>
      <c r="B117" s="16" t="s">
        <v>99</v>
      </c>
      <c r="C117" s="16" t="s">
        <v>109</v>
      </c>
      <c r="D117" s="16" t="s">
        <v>309</v>
      </c>
      <c r="E117" s="17">
        <f>E118+E120+E122</f>
        <v>3607</v>
      </c>
    </row>
    <row r="118" spans="1:5" ht="31.5">
      <c r="A118" s="18" t="s">
        <v>294</v>
      </c>
      <c r="B118" s="19" t="s">
        <v>99</v>
      </c>
      <c r="C118" s="19" t="s">
        <v>109</v>
      </c>
      <c r="D118" s="19" t="s">
        <v>295</v>
      </c>
      <c r="E118" s="20">
        <f>E119</f>
        <v>1820</v>
      </c>
    </row>
    <row r="119" spans="1:5" ht="47.25">
      <c r="A119" s="18" t="s">
        <v>374</v>
      </c>
      <c r="B119" s="19" t="s">
        <v>99</v>
      </c>
      <c r="C119" s="19" t="s">
        <v>109</v>
      </c>
      <c r="D119" s="19" t="s">
        <v>327</v>
      </c>
      <c r="E119" s="20">
        <f>прил.3_вед!R397</f>
        <v>1820</v>
      </c>
    </row>
    <row r="120" spans="1:5">
      <c r="A120" s="18" t="s">
        <v>328</v>
      </c>
      <c r="B120" s="19" t="s">
        <v>99</v>
      </c>
      <c r="C120" s="19" t="s">
        <v>109</v>
      </c>
      <c r="D120" s="19" t="s">
        <v>329</v>
      </c>
      <c r="E120" s="20">
        <f>E121</f>
        <v>500</v>
      </c>
    </row>
    <row r="121" spans="1:5" ht="17.25" customHeight="1">
      <c r="A121" s="18" t="s">
        <v>105</v>
      </c>
      <c r="B121" s="19" t="s">
        <v>99</v>
      </c>
      <c r="C121" s="19" t="s">
        <v>109</v>
      </c>
      <c r="D121" s="19" t="s">
        <v>110</v>
      </c>
      <c r="E121" s="20">
        <f>прил.3_вед!R86+прил.3_вед!R168+прил.3_вед!R179+прил.3_вед!R193+прил.3_вед!R400+прил.3_вед!R433+прил.3_вед!R460</f>
        <v>500</v>
      </c>
    </row>
    <row r="122" spans="1:5" ht="17.25" customHeight="1">
      <c r="A122" s="3" t="s">
        <v>621</v>
      </c>
      <c r="B122" s="26" t="s">
        <v>99</v>
      </c>
      <c r="C122" s="26" t="s">
        <v>109</v>
      </c>
      <c r="D122" s="26" t="s">
        <v>117</v>
      </c>
      <c r="E122" s="20">
        <f>E123</f>
        <v>1287</v>
      </c>
    </row>
    <row r="123" spans="1:5" ht="32.25" customHeight="1">
      <c r="A123" s="3" t="s">
        <v>622</v>
      </c>
      <c r="B123" s="26" t="s">
        <v>99</v>
      </c>
      <c r="C123" s="26" t="s">
        <v>109</v>
      </c>
      <c r="D123" s="26" t="s">
        <v>383</v>
      </c>
      <c r="E123" s="20">
        <f>прил.3_вед!R88</f>
        <v>1287</v>
      </c>
    </row>
    <row r="124" spans="1:5" ht="31.5">
      <c r="A124" s="15" t="s">
        <v>330</v>
      </c>
      <c r="B124" s="16" t="s">
        <v>75</v>
      </c>
      <c r="C124" s="16" t="s">
        <v>32</v>
      </c>
      <c r="D124" s="16" t="s">
        <v>309</v>
      </c>
      <c r="E124" s="17">
        <f>E125</f>
        <v>6106.2</v>
      </c>
    </row>
    <row r="125" spans="1:5">
      <c r="A125" s="15" t="s">
        <v>331</v>
      </c>
      <c r="B125" s="16" t="s">
        <v>75</v>
      </c>
      <c r="C125" s="16" t="s">
        <v>31</v>
      </c>
      <c r="D125" s="16" t="s">
        <v>309</v>
      </c>
      <c r="E125" s="17">
        <f>E129+E131+E126+E128</f>
        <v>6106.2</v>
      </c>
    </row>
    <row r="126" spans="1:5">
      <c r="A126" s="18" t="s">
        <v>173</v>
      </c>
      <c r="B126" s="19" t="s">
        <v>75</v>
      </c>
      <c r="C126" s="19" t="s">
        <v>31</v>
      </c>
      <c r="D126" s="19" t="s">
        <v>174</v>
      </c>
      <c r="E126" s="20">
        <f>E127</f>
        <v>1150</v>
      </c>
    </row>
    <row r="127" spans="1:5" ht="13.5" customHeight="1">
      <c r="A127" s="18" t="s">
        <v>94</v>
      </c>
      <c r="B127" s="19" t="s">
        <v>75</v>
      </c>
      <c r="C127" s="19" t="s">
        <v>31</v>
      </c>
      <c r="D127" s="19" t="s">
        <v>175</v>
      </c>
      <c r="E127" s="20">
        <f>прил.3_вед!R153</f>
        <v>1150</v>
      </c>
    </row>
    <row r="128" spans="1:5" ht="28.5" customHeight="1">
      <c r="A128" s="3" t="s">
        <v>645</v>
      </c>
      <c r="B128" s="19" t="s">
        <v>75</v>
      </c>
      <c r="C128" s="19" t="s">
        <v>31</v>
      </c>
      <c r="D128" s="26" t="s">
        <v>643</v>
      </c>
      <c r="E128" s="20">
        <f>прил.3_вед!R366</f>
        <v>32.200000000000003</v>
      </c>
    </row>
    <row r="129" spans="1:5" ht="30" customHeight="1">
      <c r="A129" s="18" t="s">
        <v>332</v>
      </c>
      <c r="B129" s="19" t="s">
        <v>75</v>
      </c>
      <c r="C129" s="19" t="s">
        <v>31</v>
      </c>
      <c r="D129" s="19" t="s">
        <v>333</v>
      </c>
      <c r="E129" s="20">
        <f>E130</f>
        <v>2000</v>
      </c>
    </row>
    <row r="130" spans="1:5" ht="30" customHeight="1">
      <c r="A130" s="18" t="s">
        <v>258</v>
      </c>
      <c r="B130" s="19" t="s">
        <v>78</v>
      </c>
      <c r="C130" s="19" t="s">
        <v>31</v>
      </c>
      <c r="D130" s="19" t="s">
        <v>113</v>
      </c>
      <c r="E130" s="20">
        <f>прил.3_вед!R90</f>
        <v>2000</v>
      </c>
    </row>
    <row r="131" spans="1:5" ht="31.5">
      <c r="A131" s="18" t="s">
        <v>334</v>
      </c>
      <c r="B131" s="19" t="s">
        <v>75</v>
      </c>
      <c r="C131" s="19" t="s">
        <v>31</v>
      </c>
      <c r="D131" s="19" t="s">
        <v>279</v>
      </c>
      <c r="E131" s="20">
        <f>прил.3_вед!R369</f>
        <v>2924</v>
      </c>
    </row>
    <row r="132" spans="1:5" ht="31.5" hidden="1">
      <c r="A132" s="18" t="s">
        <v>373</v>
      </c>
      <c r="B132" s="19" t="s">
        <v>75</v>
      </c>
      <c r="C132" s="19" t="s">
        <v>45</v>
      </c>
      <c r="D132" s="19" t="s">
        <v>260</v>
      </c>
      <c r="E132" s="20"/>
    </row>
    <row r="133" spans="1:5">
      <c r="A133" s="99" t="s">
        <v>428</v>
      </c>
      <c r="B133" s="16" t="s">
        <v>109</v>
      </c>
      <c r="C133" s="16" t="s">
        <v>32</v>
      </c>
      <c r="D133" s="16" t="s">
        <v>309</v>
      </c>
      <c r="E133" s="17">
        <f>E136+E134</f>
        <v>3936.2000000000003</v>
      </c>
    </row>
    <row r="134" spans="1:5">
      <c r="A134" s="15" t="s">
        <v>198</v>
      </c>
      <c r="B134" s="16" t="s">
        <v>109</v>
      </c>
      <c r="C134" s="16" t="s">
        <v>45</v>
      </c>
      <c r="D134" s="16"/>
      <c r="E134" s="17">
        <f>E135</f>
        <v>394.5</v>
      </c>
    </row>
    <row r="135" spans="1:5" ht="44.25" customHeight="1">
      <c r="A135" s="18" t="s">
        <v>200</v>
      </c>
      <c r="B135" s="19" t="s">
        <v>109</v>
      </c>
      <c r="C135" s="19" t="s">
        <v>45</v>
      </c>
      <c r="D135" s="19" t="s">
        <v>201</v>
      </c>
      <c r="E135" s="20">
        <f>прил.3_вед!R219</f>
        <v>394.5</v>
      </c>
    </row>
    <row r="136" spans="1:5" ht="14.25" customHeight="1">
      <c r="A136" s="15" t="s">
        <v>439</v>
      </c>
      <c r="B136" s="16" t="s">
        <v>109</v>
      </c>
      <c r="C136" s="16" t="s">
        <v>109</v>
      </c>
      <c r="D136" s="16" t="s">
        <v>309</v>
      </c>
      <c r="E136" s="17">
        <f>E139+E138</f>
        <v>3541.7000000000003</v>
      </c>
    </row>
    <row r="137" spans="1:5" hidden="1">
      <c r="A137" s="18" t="s">
        <v>69</v>
      </c>
      <c r="B137" s="19" t="s">
        <v>109</v>
      </c>
      <c r="C137" s="19" t="s">
        <v>119</v>
      </c>
      <c r="D137" s="19" t="s">
        <v>70</v>
      </c>
      <c r="E137" s="20"/>
    </row>
    <row r="138" spans="1:5" ht="29.25" customHeight="1">
      <c r="A138" s="3" t="s">
        <v>624</v>
      </c>
      <c r="B138" s="19" t="s">
        <v>109</v>
      </c>
      <c r="C138" s="19" t="s">
        <v>109</v>
      </c>
      <c r="D138" s="26" t="s">
        <v>623</v>
      </c>
      <c r="E138" s="20">
        <f>прил.3_вед!R221</f>
        <v>359.9</v>
      </c>
    </row>
    <row r="139" spans="1:5" ht="15" customHeight="1">
      <c r="A139" s="18" t="s">
        <v>69</v>
      </c>
      <c r="B139" s="19" t="s">
        <v>109</v>
      </c>
      <c r="C139" s="19" t="s">
        <v>109</v>
      </c>
      <c r="D139" s="19" t="s">
        <v>70</v>
      </c>
      <c r="E139" s="20">
        <f>E140+E141+E142+E143</f>
        <v>3181.8</v>
      </c>
    </row>
    <row r="140" spans="1:5" ht="30.75" customHeight="1">
      <c r="A140" s="18" t="s">
        <v>430</v>
      </c>
      <c r="B140" s="19" t="s">
        <v>109</v>
      </c>
      <c r="C140" s="19" t="s">
        <v>109</v>
      </c>
      <c r="D140" s="19" t="s">
        <v>364</v>
      </c>
      <c r="E140" s="20">
        <f>прил.3_вед!R224+прил.3_вед!R255</f>
        <v>305</v>
      </c>
    </row>
    <row r="141" spans="1:5" ht="28.5" customHeight="1">
      <c r="A141" s="18" t="s">
        <v>431</v>
      </c>
      <c r="B141" s="19" t="s">
        <v>109</v>
      </c>
      <c r="C141" s="19" t="s">
        <v>109</v>
      </c>
      <c r="D141" s="19" t="s">
        <v>365</v>
      </c>
      <c r="E141" s="20">
        <f>прил.3_вед!R225+прил.3_вед!R256</f>
        <v>192.5</v>
      </c>
    </row>
    <row r="142" spans="1:5" ht="43.5" customHeight="1">
      <c r="A142" s="18" t="s">
        <v>432</v>
      </c>
      <c r="B142" s="19" t="s">
        <v>109</v>
      </c>
      <c r="C142" s="19" t="s">
        <v>109</v>
      </c>
      <c r="D142" s="19" t="s">
        <v>368</v>
      </c>
      <c r="E142" s="20">
        <f>прил.3_вед!R226+прил.3_вед!R257</f>
        <v>81</v>
      </c>
    </row>
    <row r="143" spans="1:5" ht="43.5" customHeight="1">
      <c r="A143" s="3" t="s">
        <v>394</v>
      </c>
      <c r="B143" s="19" t="s">
        <v>109</v>
      </c>
      <c r="C143" s="19" t="s">
        <v>109</v>
      </c>
      <c r="D143" s="26" t="s">
        <v>395</v>
      </c>
      <c r="E143" s="20">
        <f>прил.3_вед!R330</f>
        <v>2603.3000000000002</v>
      </c>
    </row>
    <row r="144" spans="1:5">
      <c r="A144" s="99" t="s">
        <v>118</v>
      </c>
      <c r="B144" s="16" t="s">
        <v>119</v>
      </c>
      <c r="C144" s="16" t="s">
        <v>32</v>
      </c>
      <c r="D144" s="16" t="s">
        <v>309</v>
      </c>
      <c r="E144" s="17">
        <f>E145+E149+E152+E164+E171+E147</f>
        <v>21469.67</v>
      </c>
    </row>
    <row r="145" spans="1:5" hidden="1">
      <c r="A145" s="15" t="s">
        <v>219</v>
      </c>
      <c r="B145" s="16" t="s">
        <v>119</v>
      </c>
      <c r="C145" s="16" t="s">
        <v>31</v>
      </c>
      <c r="D145" s="16" t="s">
        <v>309</v>
      </c>
      <c r="E145" s="17">
        <f>E146</f>
        <v>0</v>
      </c>
    </row>
    <row r="146" spans="1:5" ht="31.5" hidden="1">
      <c r="A146" s="18" t="s">
        <v>336</v>
      </c>
      <c r="B146" s="19" t="s">
        <v>122</v>
      </c>
      <c r="C146" s="19" t="s">
        <v>31</v>
      </c>
      <c r="D146" s="19" t="s">
        <v>221</v>
      </c>
      <c r="E146" s="20"/>
    </row>
    <row r="147" spans="1:5" hidden="1">
      <c r="A147" s="18" t="s">
        <v>219</v>
      </c>
      <c r="B147" s="19" t="s">
        <v>119</v>
      </c>
      <c r="C147" s="19" t="s">
        <v>31</v>
      </c>
      <c r="D147" s="19" t="s">
        <v>309</v>
      </c>
      <c r="E147" s="20"/>
    </row>
    <row r="148" spans="1:5" ht="31.5" hidden="1">
      <c r="A148" s="18" t="s">
        <v>220</v>
      </c>
      <c r="B148" s="19" t="s">
        <v>119</v>
      </c>
      <c r="C148" s="19" t="s">
        <v>31</v>
      </c>
      <c r="D148" s="19" t="s">
        <v>221</v>
      </c>
      <c r="E148" s="20"/>
    </row>
    <row r="149" spans="1:5">
      <c r="A149" s="15" t="s">
        <v>180</v>
      </c>
      <c r="B149" s="16" t="s">
        <v>119</v>
      </c>
      <c r="C149" s="16" t="s">
        <v>33</v>
      </c>
      <c r="D149" s="16" t="s">
        <v>309</v>
      </c>
      <c r="E149" s="17">
        <f>E150</f>
        <v>3073</v>
      </c>
    </row>
    <row r="150" spans="1:5" ht="16.5" customHeight="1">
      <c r="A150" s="18" t="s">
        <v>181</v>
      </c>
      <c r="B150" s="19" t="s">
        <v>119</v>
      </c>
      <c r="C150" s="19" t="s">
        <v>33</v>
      </c>
      <c r="D150" s="19" t="s">
        <v>182</v>
      </c>
      <c r="E150" s="20">
        <f>E151</f>
        <v>3073</v>
      </c>
    </row>
    <row r="151" spans="1:5" ht="61.5" customHeight="1">
      <c r="A151" s="18" t="s">
        <v>405</v>
      </c>
      <c r="B151" s="19" t="s">
        <v>119</v>
      </c>
      <c r="C151" s="19" t="s">
        <v>33</v>
      </c>
      <c r="D151" s="19" t="s">
        <v>183</v>
      </c>
      <c r="E151" s="20">
        <f>прил.3_вед!R201</f>
        <v>3073</v>
      </c>
    </row>
    <row r="152" spans="1:5">
      <c r="A152" s="15" t="s">
        <v>120</v>
      </c>
      <c r="B152" s="16" t="s">
        <v>119</v>
      </c>
      <c r="C152" s="16" t="s">
        <v>39</v>
      </c>
      <c r="D152" s="16" t="s">
        <v>309</v>
      </c>
      <c r="E152" s="17">
        <f>E153+E158+E160+E162+E161</f>
        <v>6403.5</v>
      </c>
    </row>
    <row r="153" spans="1:5">
      <c r="A153" s="18" t="s">
        <v>222</v>
      </c>
      <c r="B153" s="19" t="s">
        <v>119</v>
      </c>
      <c r="C153" s="19" t="s">
        <v>39</v>
      </c>
      <c r="D153" s="19" t="s">
        <v>223</v>
      </c>
      <c r="E153" s="20">
        <f>E154+E157</f>
        <v>2525.4</v>
      </c>
    </row>
    <row r="154" spans="1:5" ht="75.75" customHeight="1">
      <c r="A154" s="18" t="s">
        <v>655</v>
      </c>
      <c r="B154" s="19" t="s">
        <v>119</v>
      </c>
      <c r="C154" s="19" t="s">
        <v>39</v>
      </c>
      <c r="D154" s="19" t="s">
        <v>370</v>
      </c>
      <c r="E154" s="20">
        <f>прил.3_вед!R244</f>
        <v>1250</v>
      </c>
    </row>
    <row r="155" spans="1:5" ht="31.5" hidden="1">
      <c r="A155" s="18" t="s">
        <v>224</v>
      </c>
      <c r="B155" s="19" t="s">
        <v>119</v>
      </c>
      <c r="C155" s="19" t="s">
        <v>39</v>
      </c>
      <c r="D155" s="19" t="s">
        <v>225</v>
      </c>
      <c r="E155" s="20"/>
    </row>
    <row r="156" spans="1:5" ht="31.5" hidden="1">
      <c r="A156" s="18" t="s">
        <v>226</v>
      </c>
      <c r="B156" s="19" t="s">
        <v>119</v>
      </c>
      <c r="C156" s="19" t="s">
        <v>39</v>
      </c>
      <c r="D156" s="19" t="s">
        <v>227</v>
      </c>
      <c r="E156" s="20"/>
    </row>
    <row r="157" spans="1:5">
      <c r="A157" s="18" t="s">
        <v>228</v>
      </c>
      <c r="B157" s="19" t="s">
        <v>119</v>
      </c>
      <c r="C157" s="19" t="s">
        <v>39</v>
      </c>
      <c r="D157" s="19" t="s">
        <v>123</v>
      </c>
      <c r="E157" s="20">
        <f>прил.3_вед!R97+прил.3_вед!R245</f>
        <v>1275.4000000000001</v>
      </c>
    </row>
    <row r="158" spans="1:5" ht="28.5" customHeight="1">
      <c r="A158" s="18" t="s">
        <v>125</v>
      </c>
      <c r="B158" s="19" t="s">
        <v>119</v>
      </c>
      <c r="C158" s="19" t="s">
        <v>39</v>
      </c>
      <c r="D158" s="19" t="s">
        <v>337</v>
      </c>
      <c r="E158" s="20">
        <f>E159</f>
        <v>1865.6</v>
      </c>
    </row>
    <row r="159" spans="1:5" ht="15" customHeight="1">
      <c r="A159" s="18" t="s">
        <v>127</v>
      </c>
      <c r="B159" s="19" t="s">
        <v>119</v>
      </c>
      <c r="C159" s="19" t="s">
        <v>39</v>
      </c>
      <c r="D159" s="19" t="s">
        <v>128</v>
      </c>
      <c r="E159" s="20">
        <f>прил.3_вед!R99+прил.3_вед!R249</f>
        <v>1865.6</v>
      </c>
    </row>
    <row r="160" spans="1:5" ht="61.5" customHeight="1">
      <c r="A160" s="80" t="s">
        <v>233</v>
      </c>
      <c r="B160" s="19" t="s">
        <v>119</v>
      </c>
      <c r="C160" s="19" t="s">
        <v>39</v>
      </c>
      <c r="D160" s="19" t="s">
        <v>372</v>
      </c>
      <c r="E160" s="20">
        <f>прил.3_вед!R259</f>
        <v>1123.2</v>
      </c>
    </row>
    <row r="161" spans="1:5" ht="47.25">
      <c r="A161" s="18" t="s">
        <v>447</v>
      </c>
      <c r="B161" s="19" t="s">
        <v>119</v>
      </c>
      <c r="C161" s="19" t="s">
        <v>39</v>
      </c>
      <c r="D161" s="19" t="s">
        <v>371</v>
      </c>
      <c r="E161" s="20">
        <f>прил.3_вед!R258</f>
        <v>789.3</v>
      </c>
    </row>
    <row r="162" spans="1:5">
      <c r="A162" s="18" t="s">
        <v>82</v>
      </c>
      <c r="B162" s="19" t="s">
        <v>119</v>
      </c>
      <c r="C162" s="19" t="s">
        <v>39</v>
      </c>
      <c r="D162" s="19" t="s">
        <v>117</v>
      </c>
      <c r="E162" s="20">
        <f>E163</f>
        <v>100</v>
      </c>
    </row>
    <row r="163" spans="1:5" ht="60" customHeight="1">
      <c r="A163" s="18" t="s">
        <v>338</v>
      </c>
      <c r="B163" s="19" t="s">
        <v>119</v>
      </c>
      <c r="C163" s="19" t="s">
        <v>39</v>
      </c>
      <c r="D163" s="19" t="s">
        <v>154</v>
      </c>
      <c r="E163" s="20">
        <f>прил.3_вед!R253</f>
        <v>100</v>
      </c>
    </row>
    <row r="164" spans="1:5">
      <c r="A164" s="15" t="s">
        <v>130</v>
      </c>
      <c r="B164" s="16" t="s">
        <v>119</v>
      </c>
      <c r="C164" s="16" t="s">
        <v>45</v>
      </c>
      <c r="D164" s="16" t="s">
        <v>309</v>
      </c>
      <c r="E164" s="17">
        <f>E165+E168+E169+E170</f>
        <v>6781.17</v>
      </c>
    </row>
    <row r="165" spans="1:5" ht="16.5" customHeight="1">
      <c r="A165" s="18" t="s">
        <v>153</v>
      </c>
      <c r="B165" s="19" t="s">
        <v>119</v>
      </c>
      <c r="C165" s="19" t="s">
        <v>45</v>
      </c>
      <c r="D165" s="19" t="s">
        <v>199</v>
      </c>
      <c r="E165" s="20">
        <f>E166</f>
        <v>2665</v>
      </c>
    </row>
    <row r="166" spans="1:5" ht="58.5" customHeight="1">
      <c r="A166" s="18" t="s">
        <v>268</v>
      </c>
      <c r="B166" s="19" t="s">
        <v>119</v>
      </c>
      <c r="C166" s="19" t="s">
        <v>45</v>
      </c>
      <c r="D166" s="19" t="s">
        <v>406</v>
      </c>
      <c r="E166" s="20">
        <f>E167</f>
        <v>2665</v>
      </c>
    </row>
    <row r="167" spans="1:5" ht="47.25">
      <c r="A167" s="18" t="s">
        <v>131</v>
      </c>
      <c r="B167" s="19" t="s">
        <v>119</v>
      </c>
      <c r="C167" s="19" t="s">
        <v>45</v>
      </c>
      <c r="D167" s="19" t="s">
        <v>270</v>
      </c>
      <c r="E167" s="20">
        <f>прил.3_вед!R360</f>
        <v>2665</v>
      </c>
    </row>
    <row r="168" spans="1:5" ht="31.5">
      <c r="A168" s="18" t="s">
        <v>135</v>
      </c>
      <c r="B168" s="85" t="s">
        <v>119</v>
      </c>
      <c r="C168" s="19" t="s">
        <v>45</v>
      </c>
      <c r="D168" s="19" t="s">
        <v>136</v>
      </c>
      <c r="E168" s="20">
        <f>прил.3_вед!R106</f>
        <v>650</v>
      </c>
    </row>
    <row r="169" spans="1:5">
      <c r="A169" s="18" t="s">
        <v>133</v>
      </c>
      <c r="B169" s="85" t="s">
        <v>119</v>
      </c>
      <c r="C169" s="19" t="s">
        <v>45</v>
      </c>
      <c r="D169" s="19" t="s">
        <v>134</v>
      </c>
      <c r="E169" s="20">
        <f>прил.3_вед!R104</f>
        <v>755.3</v>
      </c>
    </row>
    <row r="170" spans="1:5" ht="31.5">
      <c r="A170" s="18" t="s">
        <v>137</v>
      </c>
      <c r="B170" s="85" t="s">
        <v>119</v>
      </c>
      <c r="C170" s="19" t="s">
        <v>45</v>
      </c>
      <c r="D170" s="19" t="s">
        <v>138</v>
      </c>
      <c r="E170" s="20">
        <f>прил.3_вед!R109</f>
        <v>2710.87</v>
      </c>
    </row>
    <row r="171" spans="1:5" ht="15" customHeight="1">
      <c r="A171" s="15" t="s">
        <v>234</v>
      </c>
      <c r="B171" s="16" t="s">
        <v>119</v>
      </c>
      <c r="C171" s="16" t="s">
        <v>209</v>
      </c>
      <c r="D171" s="16" t="s">
        <v>309</v>
      </c>
      <c r="E171" s="17">
        <f>E172+E173</f>
        <v>5212</v>
      </c>
    </row>
    <row r="172" spans="1:5">
      <c r="A172" s="18" t="s">
        <v>42</v>
      </c>
      <c r="B172" s="19" t="s">
        <v>119</v>
      </c>
      <c r="C172" s="19" t="s">
        <v>209</v>
      </c>
      <c r="D172" s="19" t="s">
        <v>235</v>
      </c>
      <c r="E172" s="20">
        <f>прил.3_вед!R261</f>
        <v>3941</v>
      </c>
    </row>
    <row r="173" spans="1:5" ht="47.25">
      <c r="A173" s="18" t="s">
        <v>397</v>
      </c>
      <c r="B173" s="19" t="s">
        <v>119</v>
      </c>
      <c r="C173" s="19" t="s">
        <v>209</v>
      </c>
      <c r="D173" s="26" t="s">
        <v>398</v>
      </c>
      <c r="E173" s="20">
        <f>прил.3_вед!R333</f>
        <v>1271</v>
      </c>
    </row>
    <row r="174" spans="1:5">
      <c r="A174" s="99" t="s">
        <v>427</v>
      </c>
      <c r="B174" s="16" t="s">
        <v>246</v>
      </c>
      <c r="C174" s="16" t="s">
        <v>32</v>
      </c>
      <c r="D174" s="16" t="s">
        <v>309</v>
      </c>
      <c r="E174" s="17">
        <f>E175</f>
        <v>45561.599999999999</v>
      </c>
    </row>
    <row r="175" spans="1:5">
      <c r="A175" s="18" t="s">
        <v>429</v>
      </c>
      <c r="B175" s="19" t="s">
        <v>246</v>
      </c>
      <c r="C175" s="19" t="s">
        <v>31</v>
      </c>
      <c r="D175" s="19" t="s">
        <v>309</v>
      </c>
      <c r="E175" s="20">
        <f>E181+E183+E177</f>
        <v>45561.599999999999</v>
      </c>
    </row>
    <row r="176" spans="1:5" hidden="1">
      <c r="A176" s="49"/>
      <c r="B176" s="19"/>
      <c r="C176" s="19"/>
      <c r="D176" s="19"/>
      <c r="E176" s="20"/>
    </row>
    <row r="177" spans="1:5" ht="15" customHeight="1">
      <c r="A177" s="49" t="s">
        <v>94</v>
      </c>
      <c r="B177" s="19" t="s">
        <v>246</v>
      </c>
      <c r="C177" s="19" t="s">
        <v>31</v>
      </c>
      <c r="D177" s="19" t="s">
        <v>458</v>
      </c>
      <c r="E177" s="20">
        <f>E178+E179+E180</f>
        <v>3644.9</v>
      </c>
    </row>
    <row r="178" spans="1:5" ht="16.5" customHeight="1">
      <c r="A178" s="49" t="s">
        <v>539</v>
      </c>
      <c r="B178" s="19" t="s">
        <v>246</v>
      </c>
      <c r="C178" s="19" t="s">
        <v>31</v>
      </c>
      <c r="D178" s="19" t="s">
        <v>458</v>
      </c>
      <c r="E178" s="20">
        <f>прил.3_вед!R338</f>
        <v>250</v>
      </c>
    </row>
    <row r="179" spans="1:5" ht="20.25" customHeight="1">
      <c r="A179" s="49" t="s">
        <v>540</v>
      </c>
      <c r="B179" s="19" t="s">
        <v>246</v>
      </c>
      <c r="C179" s="19" t="s">
        <v>31</v>
      </c>
      <c r="D179" s="19" t="s">
        <v>458</v>
      </c>
      <c r="E179" s="20">
        <f>прил.3_вед!R339</f>
        <v>2544.9</v>
      </c>
    </row>
    <row r="180" spans="1:5">
      <c r="A180" s="49" t="s">
        <v>541</v>
      </c>
      <c r="B180" s="19" t="s">
        <v>246</v>
      </c>
      <c r="C180" s="19" t="s">
        <v>31</v>
      </c>
      <c r="D180" s="19" t="s">
        <v>458</v>
      </c>
      <c r="E180" s="20">
        <f>прил.3_вед!R340</f>
        <v>850</v>
      </c>
    </row>
    <row r="181" spans="1:5" ht="31.5">
      <c r="A181" s="18" t="s">
        <v>243</v>
      </c>
      <c r="B181" s="19" t="s">
        <v>246</v>
      </c>
      <c r="C181" s="19" t="s">
        <v>31</v>
      </c>
      <c r="D181" s="19" t="s">
        <v>244</v>
      </c>
      <c r="E181" s="20">
        <f>E182</f>
        <v>1500</v>
      </c>
    </row>
    <row r="182" spans="1:5" ht="14.25" customHeight="1">
      <c r="A182" s="18" t="s">
        <v>440</v>
      </c>
      <c r="B182" s="19" t="s">
        <v>246</v>
      </c>
      <c r="C182" s="19" t="s">
        <v>31</v>
      </c>
      <c r="D182" s="19" t="s">
        <v>116</v>
      </c>
      <c r="E182" s="20">
        <f>прил.3_вед!R93</f>
        <v>1500</v>
      </c>
    </row>
    <row r="183" spans="1:5" ht="47.25">
      <c r="A183" s="49" t="s">
        <v>453</v>
      </c>
      <c r="B183" s="19" t="s">
        <v>456</v>
      </c>
      <c r="C183" s="19" t="s">
        <v>31</v>
      </c>
      <c r="D183" s="19" t="s">
        <v>361</v>
      </c>
      <c r="E183" s="20">
        <f>прил.3_вед!R341</f>
        <v>40416.699999999997</v>
      </c>
    </row>
    <row r="184" spans="1:5">
      <c r="A184" s="99" t="s">
        <v>426</v>
      </c>
      <c r="B184" s="16" t="s">
        <v>51</v>
      </c>
      <c r="C184" s="16" t="s">
        <v>32</v>
      </c>
      <c r="D184" s="16" t="s">
        <v>309</v>
      </c>
      <c r="E184" s="17">
        <f>E185</f>
        <v>679</v>
      </c>
    </row>
    <row r="185" spans="1:5">
      <c r="A185" s="18" t="s">
        <v>335</v>
      </c>
      <c r="B185" s="19" t="s">
        <v>51</v>
      </c>
      <c r="C185" s="19" t="s">
        <v>33</v>
      </c>
      <c r="D185" s="19" t="s">
        <v>309</v>
      </c>
      <c r="E185" s="20">
        <f>E186+E132</f>
        <v>679</v>
      </c>
    </row>
    <row r="186" spans="1:5" ht="29.25" customHeight="1">
      <c r="A186" s="18" t="s">
        <v>256</v>
      </c>
      <c r="B186" s="19" t="s">
        <v>51</v>
      </c>
      <c r="C186" s="19" t="s">
        <v>33</v>
      </c>
      <c r="D186" s="19" t="s">
        <v>257</v>
      </c>
      <c r="E186" s="20">
        <f>E187</f>
        <v>679</v>
      </c>
    </row>
    <row r="187" spans="1:5" ht="29.25" customHeight="1">
      <c r="A187" s="18" t="s">
        <v>258</v>
      </c>
      <c r="B187" s="19" t="s">
        <v>51</v>
      </c>
      <c r="C187" s="19" t="s">
        <v>33</v>
      </c>
      <c r="D187" s="19" t="s">
        <v>259</v>
      </c>
      <c r="E187" s="20">
        <f>прил.3_вед!R322</f>
        <v>679</v>
      </c>
    </row>
    <row r="188" spans="1:5" ht="29.25">
      <c r="A188" s="99" t="s">
        <v>421</v>
      </c>
      <c r="B188" s="16" t="s">
        <v>420</v>
      </c>
      <c r="C188" s="16" t="s">
        <v>32</v>
      </c>
      <c r="D188" s="16" t="s">
        <v>309</v>
      </c>
      <c r="E188" s="17">
        <f>E189</f>
        <v>30141.200000000001</v>
      </c>
    </row>
    <row r="189" spans="1:5" ht="30" customHeight="1">
      <c r="A189" s="15" t="s">
        <v>422</v>
      </c>
      <c r="B189" s="16" t="s">
        <v>420</v>
      </c>
      <c r="C189" s="16" t="s">
        <v>31</v>
      </c>
      <c r="D189" s="16" t="s">
        <v>309</v>
      </c>
      <c r="E189" s="17">
        <f>E190</f>
        <v>30141.200000000001</v>
      </c>
    </row>
    <row r="190" spans="1:5" ht="14.25" customHeight="1">
      <c r="A190" s="18" t="s">
        <v>248</v>
      </c>
      <c r="B190" s="19" t="s">
        <v>420</v>
      </c>
      <c r="C190" s="19" t="s">
        <v>31</v>
      </c>
      <c r="D190" s="19" t="s">
        <v>247</v>
      </c>
      <c r="E190" s="20">
        <f>прил.3_вед!R269</f>
        <v>30141.200000000001</v>
      </c>
    </row>
    <row r="191" spans="1:5" ht="57.75">
      <c r="A191" s="99" t="s">
        <v>423</v>
      </c>
      <c r="B191" s="16" t="s">
        <v>57</v>
      </c>
      <c r="C191" s="16" t="s">
        <v>32</v>
      </c>
      <c r="D191" s="16" t="s">
        <v>309</v>
      </c>
      <c r="E191" s="17">
        <f>E192</f>
        <v>21467.1</v>
      </c>
    </row>
    <row r="192" spans="1:5" ht="47.25">
      <c r="A192" s="15" t="s">
        <v>424</v>
      </c>
      <c r="B192" s="16" t="s">
        <v>57</v>
      </c>
      <c r="C192" s="16" t="s">
        <v>31</v>
      </c>
      <c r="D192" s="16" t="s">
        <v>309</v>
      </c>
      <c r="E192" s="17">
        <f>E193+E195</f>
        <v>21467.1</v>
      </c>
    </row>
    <row r="193" spans="1:7">
      <c r="A193" s="18" t="s">
        <v>339</v>
      </c>
      <c r="B193" s="19" t="s">
        <v>57</v>
      </c>
      <c r="C193" s="19" t="s">
        <v>31</v>
      </c>
      <c r="D193" s="19" t="s">
        <v>340</v>
      </c>
      <c r="E193" s="20">
        <f>E194</f>
        <v>16467.099999999999</v>
      </c>
    </row>
    <row r="194" spans="1:7" ht="30" customHeight="1">
      <c r="A194" s="18" t="s">
        <v>262</v>
      </c>
      <c r="B194" s="19" t="s">
        <v>57</v>
      </c>
      <c r="C194" s="19" t="s">
        <v>31</v>
      </c>
      <c r="D194" s="19" t="s">
        <v>341</v>
      </c>
      <c r="E194" s="20">
        <f>прил.3_вед!R345</f>
        <v>16467.099999999999</v>
      </c>
    </row>
    <row r="195" spans="1:7">
      <c r="A195" s="34" t="s">
        <v>425</v>
      </c>
      <c r="B195" s="16" t="s">
        <v>57</v>
      </c>
      <c r="C195" s="16" t="s">
        <v>33</v>
      </c>
      <c r="D195" s="16" t="s">
        <v>418</v>
      </c>
      <c r="E195" s="17">
        <f>E196</f>
        <v>5000</v>
      </c>
    </row>
    <row r="196" spans="1:7" ht="30.75" customHeight="1">
      <c r="A196" s="3" t="s">
        <v>412</v>
      </c>
      <c r="B196" s="19" t="s">
        <v>57</v>
      </c>
      <c r="C196" s="19" t="s">
        <v>33</v>
      </c>
      <c r="D196" s="19" t="s">
        <v>413</v>
      </c>
      <c r="E196" s="20">
        <f>прил.3_вед!R348</f>
        <v>5000</v>
      </c>
    </row>
    <row r="197" spans="1:7" ht="14.25" customHeight="1">
      <c r="A197" s="34" t="s">
        <v>544</v>
      </c>
      <c r="B197" s="16" t="s">
        <v>57</v>
      </c>
      <c r="C197" s="16" t="s">
        <v>39</v>
      </c>
      <c r="D197" s="16" t="s">
        <v>309</v>
      </c>
      <c r="E197" s="17">
        <f>E198</f>
        <v>10602.6</v>
      </c>
    </row>
    <row r="198" spans="1:7" ht="47.25">
      <c r="A198" s="3" t="s">
        <v>547</v>
      </c>
      <c r="B198" s="19" t="s">
        <v>57</v>
      </c>
      <c r="C198" s="19" t="s">
        <v>39</v>
      </c>
      <c r="D198" s="19" t="s">
        <v>266</v>
      </c>
      <c r="E198" s="20">
        <f>прил.3_вед!R351+прил.3_вед!R350+прил.3_вед!R352</f>
        <v>10602.6</v>
      </c>
    </row>
    <row r="199" spans="1:7" ht="16.5" thickBot="1">
      <c r="A199" s="86" t="s">
        <v>342</v>
      </c>
      <c r="B199" s="87"/>
      <c r="C199" s="87"/>
      <c r="D199" s="87"/>
      <c r="E199" s="88">
        <f>E19+E52+E65+E89+E124+E133+E144+E191+E49+E60+E197+E188+E184+E174</f>
        <v>465114.58999999997</v>
      </c>
      <c r="G199" s="89"/>
    </row>
  </sheetData>
  <mergeCells count="13">
    <mergeCell ref="A1:E1"/>
    <mergeCell ref="A2:E2"/>
    <mergeCell ref="A3:E3"/>
    <mergeCell ref="A4:E4"/>
    <mergeCell ref="A12:E12"/>
    <mergeCell ref="A13:E13"/>
    <mergeCell ref="A14:E14"/>
    <mergeCell ref="A16:E16"/>
    <mergeCell ref="A6:E6"/>
    <mergeCell ref="A7:E7"/>
    <mergeCell ref="A8:E8"/>
    <mergeCell ref="A9:E9"/>
    <mergeCell ref="A11:E11"/>
  </mergeCells>
  <pageMargins left="0.35" right="0.19685039370078741" top="0.31496062992125984" bottom="0.27559055118110237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A4" sqref="A4:C4"/>
    </sheetView>
  </sheetViews>
  <sheetFormatPr defaultRowHeight="12.75"/>
  <cols>
    <col min="1" max="1" width="27.42578125" style="235" customWidth="1"/>
    <col min="2" max="2" width="45.140625" style="235" customWidth="1"/>
    <col min="3" max="3" width="22.7109375" style="249" customWidth="1"/>
    <col min="4" max="16384" width="9.140625" style="235"/>
  </cols>
  <sheetData>
    <row r="1" spans="1:3" ht="15.75">
      <c r="A1" s="323" t="s">
        <v>734</v>
      </c>
      <c r="B1" s="323"/>
      <c r="C1" s="323"/>
    </row>
    <row r="2" spans="1:3" ht="15.75">
      <c r="A2" s="323" t="s">
        <v>0</v>
      </c>
      <c r="B2" s="323"/>
      <c r="C2" s="323"/>
    </row>
    <row r="3" spans="1:3" ht="15.75">
      <c r="A3" s="323" t="s">
        <v>304</v>
      </c>
      <c r="B3" s="323"/>
      <c r="C3" s="323"/>
    </row>
    <row r="4" spans="1:3" ht="15.75">
      <c r="A4" s="323" t="s">
        <v>762</v>
      </c>
      <c r="B4" s="323"/>
      <c r="C4" s="323"/>
    </row>
    <row r="5" spans="1:3" ht="2.25" customHeight="1"/>
    <row r="6" spans="1:3" ht="15.75" hidden="1">
      <c r="A6" s="323" t="s">
        <v>555</v>
      </c>
      <c r="B6" s="323"/>
      <c r="C6" s="323"/>
    </row>
    <row r="7" spans="1:3" ht="15.75" hidden="1">
      <c r="A7" s="323" t="s">
        <v>0</v>
      </c>
      <c r="B7" s="323"/>
      <c r="C7" s="323"/>
    </row>
    <row r="8" spans="1:3" ht="15.75" hidden="1">
      <c r="A8" s="323" t="s">
        <v>304</v>
      </c>
      <c r="B8" s="323"/>
      <c r="C8" s="323"/>
    </row>
    <row r="9" spans="1:3" ht="15.75" hidden="1">
      <c r="A9" s="323" t="s">
        <v>730</v>
      </c>
      <c r="B9" s="323"/>
      <c r="C9" s="323"/>
    </row>
    <row r="10" spans="1:3" ht="3.75" hidden="1" customHeight="1"/>
    <row r="11" spans="1:3" s="232" customFormat="1" ht="15.75">
      <c r="A11" s="323" t="s">
        <v>729</v>
      </c>
      <c r="B11" s="323"/>
      <c r="C11" s="323"/>
    </row>
    <row r="12" spans="1:3" s="232" customFormat="1" ht="15.75">
      <c r="A12" s="323" t="s">
        <v>682</v>
      </c>
      <c r="B12" s="323"/>
      <c r="C12" s="323"/>
    </row>
    <row r="13" spans="1:3" s="232" customFormat="1" ht="15.75">
      <c r="A13" s="323" t="s">
        <v>304</v>
      </c>
      <c r="B13" s="323"/>
      <c r="C13" s="323"/>
    </row>
    <row r="14" spans="1:3" s="232" customFormat="1" ht="15.75">
      <c r="A14" s="323" t="s">
        <v>763</v>
      </c>
      <c r="B14" s="323"/>
      <c r="C14" s="323"/>
    </row>
    <row r="15" spans="1:3" ht="4.5" customHeight="1">
      <c r="A15" s="233"/>
      <c r="B15" s="233"/>
      <c r="C15" s="234"/>
    </row>
    <row r="16" spans="1:3" ht="15" customHeight="1">
      <c r="A16" s="324" t="s">
        <v>683</v>
      </c>
      <c r="B16" s="324"/>
      <c r="C16" s="324"/>
    </row>
    <row r="17" spans="1:3" ht="13.5" customHeight="1">
      <c r="A17" s="324" t="s">
        <v>684</v>
      </c>
      <c r="B17" s="324"/>
      <c r="C17" s="324"/>
    </row>
    <row r="18" spans="1:3" ht="15" customHeight="1">
      <c r="A18" s="324" t="s">
        <v>685</v>
      </c>
      <c r="B18" s="324"/>
      <c r="C18" s="324"/>
    </row>
    <row r="19" spans="1:3" ht="10.5" customHeight="1">
      <c r="A19" s="236"/>
      <c r="B19" s="236"/>
      <c r="C19" s="237" t="s">
        <v>686</v>
      </c>
    </row>
    <row r="20" spans="1:3" ht="41.25" customHeight="1">
      <c r="A20" s="238" t="s">
        <v>687</v>
      </c>
      <c r="B20" s="239" t="s">
        <v>6</v>
      </c>
      <c r="C20" s="240" t="s">
        <v>688</v>
      </c>
    </row>
    <row r="21" spans="1:3" ht="15.75">
      <c r="A21" s="325" t="s">
        <v>689</v>
      </c>
      <c r="B21" s="326"/>
      <c r="C21" s="240">
        <f>C22-C23</f>
        <v>19626.14</v>
      </c>
    </row>
    <row r="22" spans="1:3" ht="45" customHeight="1">
      <c r="A22" s="241" t="s">
        <v>690</v>
      </c>
      <c r="B22" s="242" t="s">
        <v>691</v>
      </c>
      <c r="C22" s="243">
        <f>19761.14-135</f>
        <v>19626.14</v>
      </c>
    </row>
    <row r="23" spans="1:3" ht="45" customHeight="1">
      <c r="A23" s="241" t="s">
        <v>692</v>
      </c>
      <c r="B23" s="242" t="s">
        <v>693</v>
      </c>
      <c r="C23" s="243">
        <v>0</v>
      </c>
    </row>
    <row r="24" spans="1:3" ht="15.75">
      <c r="A24" s="325" t="s">
        <v>694</v>
      </c>
      <c r="B24" s="327"/>
      <c r="C24" s="244">
        <f>C25-C26</f>
        <v>0</v>
      </c>
    </row>
    <row r="25" spans="1:3" ht="58.5" customHeight="1">
      <c r="A25" s="241" t="s">
        <v>695</v>
      </c>
      <c r="B25" s="242" t="s">
        <v>696</v>
      </c>
      <c r="C25" s="243">
        <v>40000</v>
      </c>
    </row>
    <row r="26" spans="1:3" ht="61.5" customHeight="1">
      <c r="A26" s="241" t="s">
        <v>697</v>
      </c>
      <c r="B26" s="242" t="s">
        <v>698</v>
      </c>
      <c r="C26" s="243">
        <v>40000</v>
      </c>
    </row>
    <row r="27" spans="1:3" ht="15.75">
      <c r="A27" s="320" t="s">
        <v>699</v>
      </c>
      <c r="B27" s="328"/>
      <c r="C27" s="245">
        <f>C28</f>
        <v>0</v>
      </c>
    </row>
    <row r="28" spans="1:3" ht="110.25">
      <c r="A28" s="246" t="s">
        <v>700</v>
      </c>
      <c r="B28" s="242" t="s">
        <v>701</v>
      </c>
      <c r="C28" s="247">
        <v>0</v>
      </c>
    </row>
    <row r="29" spans="1:3" ht="15.75">
      <c r="A29" s="320" t="s">
        <v>702</v>
      </c>
      <c r="B29" s="329"/>
      <c r="C29" s="245">
        <f>C30</f>
        <v>0</v>
      </c>
    </row>
    <row r="30" spans="1:3" ht="63">
      <c r="A30" s="246" t="s">
        <v>703</v>
      </c>
      <c r="B30" s="242" t="s">
        <v>704</v>
      </c>
      <c r="C30" s="247">
        <f>C31</f>
        <v>0</v>
      </c>
    </row>
    <row r="31" spans="1:3" ht="45.75" customHeight="1">
      <c r="A31" s="246"/>
      <c r="B31" s="248" t="s">
        <v>705</v>
      </c>
      <c r="C31" s="247">
        <v>0</v>
      </c>
    </row>
    <row r="32" spans="1:3" ht="33" customHeight="1">
      <c r="A32" s="320" t="s">
        <v>706</v>
      </c>
      <c r="B32" s="321"/>
      <c r="C32" s="245">
        <f>C33</f>
        <v>135</v>
      </c>
    </row>
    <row r="33" spans="1:3" ht="62.25" customHeight="1">
      <c r="A33" s="241" t="s">
        <v>703</v>
      </c>
      <c r="B33" s="242" t="s">
        <v>707</v>
      </c>
      <c r="C33" s="243">
        <v>135</v>
      </c>
    </row>
    <row r="34" spans="1:3" ht="15.75">
      <c r="A34" s="320" t="s">
        <v>708</v>
      </c>
      <c r="B34" s="321"/>
      <c r="C34" s="243">
        <f>C35+C37</f>
        <v>7173.1700000000419</v>
      </c>
    </row>
    <row r="35" spans="1:3" ht="31.5">
      <c r="A35" s="241" t="s">
        <v>709</v>
      </c>
      <c r="B35" s="242" t="s">
        <v>710</v>
      </c>
      <c r="C35" s="243">
        <f>C36</f>
        <v>-497941.42000000004</v>
      </c>
    </row>
    <row r="36" spans="1:3" ht="31.5">
      <c r="A36" s="241" t="s">
        <v>709</v>
      </c>
      <c r="B36" s="242" t="s">
        <v>711</v>
      </c>
      <c r="C36" s="243">
        <f>-('Прил_1 доходы '!C35+'Прил_2 ФП'!E83+'Прил_5 источники'!C22+'Прил_5 источники'!C25+'Прил_5 источники'!C32)</f>
        <v>-497941.42000000004</v>
      </c>
    </row>
    <row r="37" spans="1:3" ht="31.5">
      <c r="A37" s="241" t="s">
        <v>709</v>
      </c>
      <c r="B37" s="242" t="s">
        <v>712</v>
      </c>
      <c r="C37" s="243">
        <f>C38</f>
        <v>505114.59000000008</v>
      </c>
    </row>
    <row r="38" spans="1:3" ht="31.5" customHeight="1">
      <c r="A38" s="241"/>
      <c r="B38" s="242" t="s">
        <v>713</v>
      </c>
      <c r="C38" s="243">
        <f>прил.3_вед!R461+'Прил_5 источники'!C23+'Прил_5 источники'!C26</f>
        <v>505114.59000000008</v>
      </c>
    </row>
    <row r="39" spans="1:3" ht="15.75">
      <c r="A39" s="322" t="s">
        <v>714</v>
      </c>
      <c r="B39" s="322"/>
      <c r="C39" s="244">
        <f>C21+C24+C27+C29+C32+C34</f>
        <v>26934.310000000041</v>
      </c>
    </row>
  </sheetData>
  <mergeCells count="22">
    <mergeCell ref="A17:C17"/>
    <mergeCell ref="A11:C11"/>
    <mergeCell ref="A12:C12"/>
    <mergeCell ref="A13:C13"/>
    <mergeCell ref="A14:C14"/>
    <mergeCell ref="A16:C16"/>
    <mergeCell ref="A34:B34"/>
    <mergeCell ref="A39:B39"/>
    <mergeCell ref="A1:C1"/>
    <mergeCell ref="A2:C2"/>
    <mergeCell ref="A3:C3"/>
    <mergeCell ref="A4:C4"/>
    <mergeCell ref="A6:C6"/>
    <mergeCell ref="A7:C7"/>
    <mergeCell ref="A9:C9"/>
    <mergeCell ref="A8:C8"/>
    <mergeCell ref="A18:C18"/>
    <mergeCell ref="A21:B21"/>
    <mergeCell ref="A24:B24"/>
    <mergeCell ref="A27:B27"/>
    <mergeCell ref="A29:B29"/>
    <mergeCell ref="A32:B32"/>
  </mergeCells>
  <pageMargins left="0.43" right="0.26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5"/>
  <sheetViews>
    <sheetView workbookViewId="0">
      <selection activeCell="A12" sqref="A12:B12"/>
    </sheetView>
  </sheetViews>
  <sheetFormatPr defaultRowHeight="12.75"/>
  <cols>
    <col min="1" max="1" width="56" style="235" customWidth="1"/>
    <col min="2" max="2" width="30" style="249" customWidth="1"/>
    <col min="3" max="16384" width="9.140625" style="235"/>
  </cols>
  <sheetData>
    <row r="1" spans="1:3">
      <c r="A1" s="330" t="s">
        <v>731</v>
      </c>
      <c r="B1" s="330"/>
    </row>
    <row r="2" spans="1:3">
      <c r="A2" s="330" t="s">
        <v>715</v>
      </c>
      <c r="B2" s="330"/>
    </row>
    <row r="3" spans="1:3">
      <c r="A3" s="330" t="s">
        <v>304</v>
      </c>
      <c r="B3" s="330"/>
    </row>
    <row r="4" spans="1:3">
      <c r="A4" s="330" t="s">
        <v>764</v>
      </c>
      <c r="B4" s="330"/>
    </row>
    <row r="5" spans="1:3" ht="6.75" customHeight="1"/>
    <row r="6" spans="1:3" hidden="1">
      <c r="A6" s="330" t="s">
        <v>654</v>
      </c>
      <c r="B6" s="330"/>
    </row>
    <row r="7" spans="1:3" hidden="1">
      <c r="A7" s="330" t="s">
        <v>715</v>
      </c>
      <c r="B7" s="330"/>
    </row>
    <row r="8" spans="1:3" hidden="1">
      <c r="A8" s="330" t="s">
        <v>304</v>
      </c>
      <c r="B8" s="330"/>
    </row>
    <row r="9" spans="1:3" hidden="1">
      <c r="A9" s="330" t="s">
        <v>732</v>
      </c>
      <c r="B9" s="330"/>
    </row>
    <row r="10" spans="1:3" hidden="1"/>
    <row r="11" spans="1:3">
      <c r="A11" s="330" t="s">
        <v>716</v>
      </c>
      <c r="B11" s="330"/>
      <c r="C11" s="250"/>
    </row>
    <row r="12" spans="1:3">
      <c r="A12" s="330" t="s">
        <v>715</v>
      </c>
      <c r="B12" s="330"/>
      <c r="C12" s="250"/>
    </row>
    <row r="13" spans="1:3">
      <c r="A13" s="330" t="s">
        <v>304</v>
      </c>
      <c r="B13" s="330"/>
      <c r="C13" s="250"/>
    </row>
    <row r="14" spans="1:3">
      <c r="A14" s="330" t="s">
        <v>717</v>
      </c>
      <c r="B14" s="330"/>
      <c r="C14" s="250"/>
    </row>
    <row r="15" spans="1:3">
      <c r="A15" s="250"/>
      <c r="B15" s="258"/>
      <c r="C15" s="250"/>
    </row>
    <row r="16" spans="1:3" ht="43.5" customHeight="1">
      <c r="A16" s="331" t="s">
        <v>718</v>
      </c>
      <c r="B16" s="332"/>
    </row>
    <row r="17" spans="1:2" ht="16.5" thickBot="1">
      <c r="A17" s="251"/>
      <c r="B17" s="259" t="s">
        <v>719</v>
      </c>
    </row>
    <row r="18" spans="1:2" ht="16.5" thickBot="1">
      <c r="A18" s="252" t="s">
        <v>720</v>
      </c>
      <c r="B18" s="260" t="s">
        <v>721</v>
      </c>
    </row>
    <row r="19" spans="1:2" ht="15.75">
      <c r="A19" s="333" t="s">
        <v>722</v>
      </c>
      <c r="B19" s="334"/>
    </row>
    <row r="20" spans="1:2" ht="15.75">
      <c r="A20" s="253" t="s">
        <v>723</v>
      </c>
      <c r="B20" s="261">
        <f>B21+B22</f>
        <v>59626.14</v>
      </c>
    </row>
    <row r="21" spans="1:2" ht="63">
      <c r="A21" s="254" t="s">
        <v>724</v>
      </c>
      <c r="B21" s="262">
        <f>'[1]прил.16 источн.'!C15</f>
        <v>40000</v>
      </c>
    </row>
    <row r="22" spans="1:2" ht="31.5">
      <c r="A22" s="254" t="s">
        <v>725</v>
      </c>
      <c r="B22" s="263">
        <v>19626.14</v>
      </c>
    </row>
    <row r="23" spans="1:2" ht="31.5">
      <c r="A23" s="255" t="s">
        <v>726</v>
      </c>
      <c r="B23" s="261">
        <f>B24+B25</f>
        <v>40000</v>
      </c>
    </row>
    <row r="24" spans="1:2" ht="63">
      <c r="A24" s="254" t="s">
        <v>727</v>
      </c>
      <c r="B24" s="264">
        <f>'[1]прил.16 источн.'!C16</f>
        <v>40000</v>
      </c>
    </row>
    <row r="25" spans="1:2" ht="48" thickBot="1">
      <c r="A25" s="256" t="s">
        <v>728</v>
      </c>
      <c r="B25" s="265">
        <f>[2]источники!C13</f>
        <v>0</v>
      </c>
    </row>
  </sheetData>
  <mergeCells count="14">
    <mergeCell ref="A13:B13"/>
    <mergeCell ref="A14:B14"/>
    <mergeCell ref="A16:B16"/>
    <mergeCell ref="A19:B19"/>
    <mergeCell ref="A1:B1"/>
    <mergeCell ref="A2:B2"/>
    <mergeCell ref="A3:B3"/>
    <mergeCell ref="A4:B4"/>
    <mergeCell ref="A6:B6"/>
    <mergeCell ref="A7:B7"/>
    <mergeCell ref="A8:B8"/>
    <mergeCell ref="A9:B9"/>
    <mergeCell ref="A11:B11"/>
    <mergeCell ref="A12:B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34"/>
  <sheetViews>
    <sheetView topLeftCell="A46" workbookViewId="0">
      <selection activeCell="A6" sqref="A6:G6"/>
    </sheetView>
  </sheetViews>
  <sheetFormatPr defaultRowHeight="15"/>
  <cols>
    <col min="1" max="1" width="4.140625" style="266" customWidth="1"/>
    <col min="2" max="2" width="23.5703125" style="266" customWidth="1"/>
    <col min="3" max="3" width="12" style="266" customWidth="1"/>
    <col min="4" max="4" width="19.28515625" style="266" customWidth="1"/>
    <col min="5" max="5" width="13.42578125" style="266" customWidth="1"/>
    <col min="6" max="6" width="15" style="266" customWidth="1"/>
    <col min="7" max="7" width="17.42578125" style="266" customWidth="1"/>
    <col min="8" max="16384" width="9.140625" style="266"/>
  </cols>
  <sheetData>
    <row r="1" spans="1:7">
      <c r="A1" s="335" t="s">
        <v>749</v>
      </c>
      <c r="B1" s="335"/>
      <c r="C1" s="335"/>
      <c r="D1" s="335"/>
      <c r="E1" s="335"/>
      <c r="F1" s="335"/>
      <c r="G1" s="335"/>
    </row>
    <row r="2" spans="1:7">
      <c r="A2" s="335" t="s">
        <v>715</v>
      </c>
      <c r="B2" s="335"/>
      <c r="C2" s="335"/>
      <c r="D2" s="335"/>
      <c r="E2" s="335"/>
      <c r="F2" s="335"/>
      <c r="G2" s="335"/>
    </row>
    <row r="3" spans="1:7">
      <c r="A3" s="335" t="s">
        <v>304</v>
      </c>
      <c r="B3" s="335"/>
      <c r="C3" s="335"/>
      <c r="D3" s="335"/>
      <c r="E3" s="335"/>
      <c r="F3" s="335"/>
      <c r="G3" s="335"/>
    </row>
    <row r="4" spans="1:7">
      <c r="A4" s="335" t="s">
        <v>764</v>
      </c>
      <c r="B4" s="335"/>
      <c r="C4" s="335"/>
      <c r="D4" s="335"/>
      <c r="E4" s="335"/>
      <c r="F4" s="335"/>
      <c r="G4" s="335"/>
    </row>
    <row r="5" spans="1:7" ht="3" customHeight="1"/>
    <row r="6" spans="1:7">
      <c r="A6" s="335" t="s">
        <v>754</v>
      </c>
      <c r="B6" s="335"/>
      <c r="C6" s="335"/>
      <c r="D6" s="335"/>
      <c r="E6" s="335"/>
      <c r="F6" s="335"/>
      <c r="G6" s="335"/>
    </row>
    <row r="7" spans="1:7">
      <c r="A7" s="335" t="s">
        <v>715</v>
      </c>
      <c r="B7" s="335"/>
      <c r="C7" s="335"/>
      <c r="D7" s="335"/>
      <c r="E7" s="335"/>
      <c r="F7" s="335"/>
      <c r="G7" s="335"/>
    </row>
    <row r="8" spans="1:7">
      <c r="A8" s="335" t="s">
        <v>304</v>
      </c>
      <c r="B8" s="335"/>
      <c r="C8" s="335"/>
      <c r="D8" s="335"/>
      <c r="E8" s="335"/>
      <c r="F8" s="335"/>
      <c r="G8" s="335"/>
    </row>
    <row r="9" spans="1:7">
      <c r="A9" s="335" t="s">
        <v>765</v>
      </c>
      <c r="B9" s="335"/>
      <c r="C9" s="335"/>
      <c r="D9" s="335"/>
      <c r="E9" s="335"/>
      <c r="F9" s="335"/>
      <c r="G9" s="335"/>
    </row>
    <row r="10" spans="1:7" ht="4.5" customHeight="1"/>
    <row r="11" spans="1:7" ht="20.25">
      <c r="A11" s="340" t="s">
        <v>748</v>
      </c>
      <c r="B11" s="340"/>
      <c r="C11" s="340"/>
      <c r="D11" s="340"/>
      <c r="E11" s="340"/>
      <c r="F11" s="340"/>
      <c r="G11" s="340"/>
    </row>
    <row r="12" spans="1:7" ht="18.75">
      <c r="A12" s="339" t="s">
        <v>757</v>
      </c>
      <c r="B12" s="339"/>
      <c r="C12" s="339"/>
      <c r="D12" s="339"/>
      <c r="E12" s="339"/>
      <c r="F12" s="339"/>
      <c r="G12" s="339"/>
    </row>
    <row r="13" spans="1:7" ht="4.5" customHeight="1"/>
    <row r="14" spans="1:7" ht="64.5" customHeight="1">
      <c r="A14" s="338" t="s">
        <v>747</v>
      </c>
      <c r="B14" s="338"/>
      <c r="C14" s="338"/>
      <c r="D14" s="338"/>
      <c r="E14" s="338"/>
      <c r="F14" s="338"/>
      <c r="G14" s="338"/>
    </row>
    <row r="15" spans="1:7" ht="6.75" customHeight="1"/>
    <row r="16" spans="1:7" ht="107.25" customHeight="1">
      <c r="A16" s="267" t="s">
        <v>736</v>
      </c>
      <c r="B16" s="268" t="s">
        <v>737</v>
      </c>
      <c r="C16" s="267" t="s">
        <v>738</v>
      </c>
      <c r="D16" s="268" t="s">
        <v>6</v>
      </c>
      <c r="E16" s="267" t="s">
        <v>739</v>
      </c>
      <c r="F16" s="267" t="s">
        <v>740</v>
      </c>
      <c r="G16" s="267" t="s">
        <v>741</v>
      </c>
    </row>
    <row r="17" spans="1:7" ht="237.75" customHeight="1">
      <c r="A17" s="269" t="s">
        <v>742</v>
      </c>
      <c r="B17" s="276" t="s">
        <v>735</v>
      </c>
      <c r="C17" s="270">
        <v>6686</v>
      </c>
      <c r="D17" s="271" t="s">
        <v>743</v>
      </c>
      <c r="E17" s="271" t="s">
        <v>744</v>
      </c>
      <c r="F17" s="270">
        <v>6686</v>
      </c>
      <c r="G17" s="271" t="s">
        <v>745</v>
      </c>
    </row>
    <row r="18" spans="1:7">
      <c r="A18" s="336" t="s">
        <v>746</v>
      </c>
      <c r="B18" s="337"/>
      <c r="C18" s="272">
        <f>C17</f>
        <v>6686</v>
      </c>
      <c r="D18" s="273"/>
      <c r="E18" s="273"/>
      <c r="F18" s="272">
        <f>F17</f>
        <v>6686</v>
      </c>
      <c r="G18" s="274"/>
    </row>
    <row r="20" spans="1:7" ht="83.25" customHeight="1">
      <c r="A20" s="341" t="s">
        <v>750</v>
      </c>
      <c r="B20" s="341"/>
      <c r="C20" s="341"/>
      <c r="D20" s="341"/>
      <c r="E20" s="341"/>
      <c r="F20" s="341"/>
      <c r="G20" s="341"/>
    </row>
    <row r="22" spans="1:7" ht="48" customHeight="1">
      <c r="A22" s="342" t="s">
        <v>751</v>
      </c>
      <c r="B22" s="343"/>
      <c r="C22" s="343"/>
      <c r="D22" s="344"/>
      <c r="E22" s="346" t="s">
        <v>752</v>
      </c>
      <c r="F22" s="347"/>
      <c r="G22" s="348"/>
    </row>
    <row r="23" spans="1:7" ht="33" customHeight="1">
      <c r="A23" s="345" t="s">
        <v>753</v>
      </c>
      <c r="B23" s="345"/>
      <c r="C23" s="345"/>
      <c r="D23" s="345"/>
      <c r="E23" s="349">
        <v>6686</v>
      </c>
      <c r="F23" s="347"/>
      <c r="G23" s="348"/>
    </row>
    <row r="34" spans="2:2">
      <c r="B34" s="275"/>
    </row>
  </sheetData>
  <mergeCells count="17">
    <mergeCell ref="A20:G20"/>
    <mergeCell ref="A22:D22"/>
    <mergeCell ref="A23:D23"/>
    <mergeCell ref="E22:G22"/>
    <mergeCell ref="E23:G23"/>
    <mergeCell ref="A1:G1"/>
    <mergeCell ref="A2:G2"/>
    <mergeCell ref="A3:G3"/>
    <mergeCell ref="A4:G4"/>
    <mergeCell ref="A18:B18"/>
    <mergeCell ref="A14:G14"/>
    <mergeCell ref="A12:G12"/>
    <mergeCell ref="A11:G11"/>
    <mergeCell ref="A6:G6"/>
    <mergeCell ref="A7:G7"/>
    <mergeCell ref="A8:G8"/>
    <mergeCell ref="A9:G9"/>
  </mergeCells>
  <pageMargins left="0.70866141732283472" right="0.19685039370078741" top="0.74803149606299213" bottom="0.74803149606299213" header="0.31496062992125984" footer="0.31496062992125984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3:N25"/>
  <sheetViews>
    <sheetView workbookViewId="0">
      <selection activeCell="H16" sqref="H16"/>
    </sheetView>
  </sheetViews>
  <sheetFormatPr defaultColWidth="29" defaultRowHeight="15"/>
  <cols>
    <col min="2" max="2" width="21.28515625" style="185" customWidth="1"/>
    <col min="3" max="3" width="10" style="185" customWidth="1"/>
    <col min="4" max="4" width="16.85546875" style="212" customWidth="1"/>
    <col min="5" max="5" width="12.42578125" style="185" customWidth="1"/>
    <col min="6" max="6" width="18" style="185" customWidth="1"/>
    <col min="7" max="7" width="13" style="185" customWidth="1"/>
    <col min="8" max="8" width="14.5703125" style="185" customWidth="1"/>
    <col min="9" max="9" width="12.85546875" style="185" hidden="1" customWidth="1"/>
    <col min="10" max="10" width="16" style="185" hidden="1" customWidth="1"/>
    <col min="11" max="11" width="14.85546875" hidden="1" customWidth="1"/>
    <col min="12" max="12" width="18.28515625" hidden="1" customWidth="1"/>
    <col min="13" max="13" width="12.7109375" hidden="1" customWidth="1"/>
    <col min="14" max="14" width="11.28515625" hidden="1" customWidth="1"/>
  </cols>
  <sheetData>
    <row r="3" spans="1:14" ht="39">
      <c r="A3" s="169"/>
      <c r="B3" s="213" t="s">
        <v>661</v>
      </c>
      <c r="C3" s="214" t="s">
        <v>662</v>
      </c>
      <c r="D3" s="213" t="s">
        <v>678</v>
      </c>
      <c r="E3" s="214" t="s">
        <v>676</v>
      </c>
      <c r="F3" s="213" t="s">
        <v>677</v>
      </c>
      <c r="G3" s="214" t="s">
        <v>733</v>
      </c>
      <c r="H3" s="213" t="s">
        <v>679</v>
      </c>
      <c r="I3" s="214" t="s">
        <v>663</v>
      </c>
      <c r="J3" s="213" t="s">
        <v>664</v>
      </c>
      <c r="K3" s="171" t="s">
        <v>665</v>
      </c>
      <c r="L3" s="170" t="s">
        <v>666</v>
      </c>
      <c r="M3" s="171" t="s">
        <v>665</v>
      </c>
      <c r="N3" s="172" t="s">
        <v>667</v>
      </c>
    </row>
    <row r="4" spans="1:14">
      <c r="A4" s="173" t="s">
        <v>668</v>
      </c>
      <c r="B4" s="174">
        <f>B5+B6+B7</f>
        <v>377657.41000000003</v>
      </c>
      <c r="C4" s="174"/>
      <c r="D4" s="174">
        <f>D5+D6+D7</f>
        <v>377657.41000000003</v>
      </c>
      <c r="E4" s="174"/>
      <c r="F4" s="175">
        <f>F5+F6+F7</f>
        <v>399072.41000000003</v>
      </c>
      <c r="G4" s="174"/>
      <c r="H4" s="175">
        <f>H5+H6+H7</f>
        <v>451701.18000000005</v>
      </c>
      <c r="I4" s="174"/>
      <c r="J4" s="175">
        <f>J5+J6+J7</f>
        <v>451701.18000000005</v>
      </c>
      <c r="K4" s="176"/>
      <c r="L4" s="177">
        <f>L5+L6+L7</f>
        <v>451701.18000000005</v>
      </c>
      <c r="M4" s="178"/>
      <c r="N4" s="177">
        <f>N5+N6+N7</f>
        <v>467028.82</v>
      </c>
    </row>
    <row r="5" spans="1:14" ht="34.5">
      <c r="A5" s="179" t="s">
        <v>669</v>
      </c>
      <c r="B5" s="180">
        <v>291217</v>
      </c>
      <c r="C5" s="180"/>
      <c r="D5" s="180">
        <f>B5+C5</f>
        <v>291217</v>
      </c>
      <c r="E5" s="215"/>
      <c r="F5" s="181">
        <f>D5+E5</f>
        <v>291217</v>
      </c>
      <c r="G5" s="215"/>
      <c r="H5" s="181">
        <f>F5+G5</f>
        <v>291217</v>
      </c>
      <c r="I5" s="215"/>
      <c r="J5" s="181">
        <f>I5+H5</f>
        <v>291217</v>
      </c>
      <c r="K5" s="182"/>
      <c r="L5" s="183">
        <f>K5+J5</f>
        <v>291217</v>
      </c>
      <c r="M5" s="184"/>
      <c r="N5" s="183">
        <f>M5+L5</f>
        <v>291217</v>
      </c>
    </row>
    <row r="6" spans="1:14" ht="23.25">
      <c r="A6" s="179" t="s">
        <v>670</v>
      </c>
      <c r="B6" s="180">
        <v>72919.509999999995</v>
      </c>
      <c r="C6" s="180"/>
      <c r="D6" s="180">
        <f>B6+C6</f>
        <v>72919.509999999995</v>
      </c>
      <c r="E6" s="180">
        <v>21415</v>
      </c>
      <c r="F6" s="181">
        <f>D6+E6</f>
        <v>94334.51</v>
      </c>
      <c r="G6" s="180">
        <v>52628.77</v>
      </c>
      <c r="H6" s="181">
        <f>F6+G6</f>
        <v>146963.28</v>
      </c>
      <c r="I6" s="180"/>
      <c r="J6" s="181">
        <f>I6+H6</f>
        <v>146963.28</v>
      </c>
      <c r="K6" s="182"/>
      <c r="L6" s="183">
        <f>K6+J6</f>
        <v>146963.28</v>
      </c>
      <c r="M6" s="184">
        <f>2052.94+4300+88-277.3+9164</f>
        <v>15327.64</v>
      </c>
      <c r="N6" s="183">
        <f>M6+L6</f>
        <v>162290.91999999998</v>
      </c>
    </row>
    <row r="7" spans="1:14" ht="45.75">
      <c r="A7" s="186" t="s">
        <v>671</v>
      </c>
      <c r="B7" s="187">
        <v>13520.9</v>
      </c>
      <c r="C7" s="187"/>
      <c r="D7" s="187">
        <f>B7+C7</f>
        <v>13520.9</v>
      </c>
      <c r="E7" s="187"/>
      <c r="F7" s="188">
        <f>D7+E7</f>
        <v>13520.9</v>
      </c>
      <c r="G7" s="187"/>
      <c r="H7" s="188">
        <f>F7+G7</f>
        <v>13520.9</v>
      </c>
      <c r="I7" s="187"/>
      <c r="J7" s="181">
        <f>I7+H7</f>
        <v>13520.9</v>
      </c>
      <c r="K7" s="189"/>
      <c r="L7" s="190">
        <f>K7+J7</f>
        <v>13520.9</v>
      </c>
      <c r="M7" s="191"/>
      <c r="N7" s="190">
        <f>M7+L7</f>
        <v>13520.9</v>
      </c>
    </row>
    <row r="8" spans="1:14">
      <c r="E8" s="212"/>
    </row>
    <row r="9" spans="1:14">
      <c r="A9" s="192"/>
      <c r="B9" s="203"/>
      <c r="C9" s="203"/>
      <c r="D9" s="216"/>
      <c r="E9" s="216"/>
      <c r="F9" s="203"/>
    </row>
    <row r="10" spans="1:14">
      <c r="A10" s="173" t="s">
        <v>672</v>
      </c>
      <c r="B10" s="174">
        <f>B11+B12</f>
        <v>397418.55000000005</v>
      </c>
      <c r="C10" s="174"/>
      <c r="D10" s="174">
        <f>D11+D12</f>
        <v>404573.29000000004</v>
      </c>
      <c r="E10" s="174"/>
      <c r="F10" s="175">
        <f>F11+F12</f>
        <v>425988.29000000004</v>
      </c>
      <c r="G10" s="174"/>
      <c r="H10" s="175">
        <f>H11+H12</f>
        <v>478635.49000000005</v>
      </c>
      <c r="I10" s="174"/>
      <c r="J10" s="175">
        <f>J11+J12</f>
        <v>478635.49000000005</v>
      </c>
      <c r="K10" s="193"/>
      <c r="L10" s="177">
        <f>L11+L12</f>
        <v>478635.49000000005</v>
      </c>
      <c r="M10" s="194"/>
      <c r="N10" s="177">
        <f>N11+N12</f>
        <v>502219.79000000004</v>
      </c>
    </row>
    <row r="11" spans="1:14">
      <c r="A11" s="179" t="s">
        <v>673</v>
      </c>
      <c r="B11" s="180">
        <v>383897.65</v>
      </c>
      <c r="C11" s="180">
        <v>7154.74</v>
      </c>
      <c r="D11" s="180">
        <f>B11+C11</f>
        <v>391052.39</v>
      </c>
      <c r="E11" s="180">
        <v>21415</v>
      </c>
      <c r="F11" s="181">
        <f>D11+E11</f>
        <v>412467.39</v>
      </c>
      <c r="G11" s="180">
        <f>52818.17-189.4+18.43</f>
        <v>52647.199999999997</v>
      </c>
      <c r="H11" s="181">
        <f>F11+G11</f>
        <v>465114.59</v>
      </c>
      <c r="I11" s="180"/>
      <c r="J11" s="181">
        <f>I11+H11</f>
        <v>465114.59</v>
      </c>
      <c r="K11" s="195"/>
      <c r="L11" s="196">
        <f>K11+J11</f>
        <v>465114.59</v>
      </c>
      <c r="M11" s="197">
        <f>10309.6+4300+88-277.3+9164</f>
        <v>23584.300000000003</v>
      </c>
      <c r="N11" s="198">
        <f>M11+L11</f>
        <v>488698.89</v>
      </c>
    </row>
    <row r="12" spans="1:14">
      <c r="A12" s="186" t="s">
        <v>674</v>
      </c>
      <c r="B12" s="187">
        <v>13520.9</v>
      </c>
      <c r="C12" s="187"/>
      <c r="D12" s="187">
        <f>B12+C12</f>
        <v>13520.9</v>
      </c>
      <c r="E12" s="217"/>
      <c r="F12" s="188">
        <f>D12+E12</f>
        <v>13520.9</v>
      </c>
      <c r="G12" s="217"/>
      <c r="H12" s="181">
        <f>F12+G12</f>
        <v>13520.9</v>
      </c>
      <c r="I12" s="217"/>
      <c r="J12" s="181">
        <f>I12+H12</f>
        <v>13520.9</v>
      </c>
      <c r="K12" s="199"/>
      <c r="L12" s="200">
        <f>K12+J12</f>
        <v>13520.9</v>
      </c>
      <c r="M12" s="201"/>
      <c r="N12" s="202">
        <f>M12+L12</f>
        <v>13520.9</v>
      </c>
    </row>
    <row r="13" spans="1:14">
      <c r="A13" s="192"/>
      <c r="B13" s="203"/>
      <c r="C13" s="203"/>
      <c r="D13" s="216"/>
      <c r="E13" s="216"/>
      <c r="F13" s="203"/>
    </row>
    <row r="14" spans="1:14">
      <c r="E14" s="212"/>
    </row>
    <row r="15" spans="1:14">
      <c r="E15" s="212"/>
    </row>
    <row r="16" spans="1:14">
      <c r="A16" s="173" t="s">
        <v>675</v>
      </c>
      <c r="B16" s="174">
        <f>B4-B10</f>
        <v>-19761.140000000014</v>
      </c>
      <c r="C16" s="174"/>
      <c r="D16" s="174">
        <f>D4-D10</f>
        <v>-26915.880000000005</v>
      </c>
      <c r="E16" s="174"/>
      <c r="F16" s="175">
        <f>F4-F10</f>
        <v>-26915.880000000005</v>
      </c>
      <c r="G16" s="174"/>
      <c r="H16" s="175">
        <f>H4-H10</f>
        <v>-26934.309999999998</v>
      </c>
      <c r="I16" s="174"/>
      <c r="J16" s="175">
        <f>J4-J10</f>
        <v>-26934.309999999998</v>
      </c>
      <c r="K16" s="193"/>
      <c r="L16" s="175">
        <f>L4-L10</f>
        <v>-26934.309999999998</v>
      </c>
      <c r="M16" s="194"/>
      <c r="N16" s="177">
        <f>N4-N10</f>
        <v>-35190.97000000003</v>
      </c>
    </row>
    <row r="17" spans="1:14">
      <c r="A17" s="204"/>
      <c r="B17" s="218"/>
      <c r="C17" s="218"/>
      <c r="D17" s="219"/>
      <c r="E17" s="219"/>
      <c r="F17" s="220"/>
      <c r="G17" s="219"/>
      <c r="H17" s="220"/>
      <c r="I17" s="219"/>
      <c r="J17" s="220"/>
      <c r="K17" s="206"/>
      <c r="L17" s="205"/>
      <c r="M17" s="207"/>
      <c r="N17" s="184"/>
    </row>
    <row r="18" spans="1:14">
      <c r="A18" s="208"/>
      <c r="B18" s="187">
        <v>19761.14</v>
      </c>
      <c r="C18" s="187">
        <v>7154.74</v>
      </c>
      <c r="D18" s="187">
        <f>B18+C18</f>
        <v>26915.879999999997</v>
      </c>
      <c r="E18" s="187"/>
      <c r="F18" s="188">
        <f>D18+E18</f>
        <v>26915.879999999997</v>
      </c>
      <c r="G18" s="187">
        <f>G11-G6</f>
        <v>18.430000000000291</v>
      </c>
      <c r="H18" s="188">
        <f>F18+G18</f>
        <v>26934.309999999998</v>
      </c>
      <c r="I18" s="187"/>
      <c r="J18" s="181">
        <f>I18+H18</f>
        <v>26934.309999999998</v>
      </c>
      <c r="K18" s="209"/>
      <c r="L18" s="188">
        <f>K18+I18</f>
        <v>0</v>
      </c>
      <c r="M18" s="210">
        <v>8256.66</v>
      </c>
      <c r="N18" s="211">
        <f>M18+K18</f>
        <v>8256.66</v>
      </c>
    </row>
    <row r="19" spans="1:14">
      <c r="E19" s="212"/>
    </row>
    <row r="20" spans="1:14">
      <c r="E20" s="212"/>
    </row>
    <row r="21" spans="1:14">
      <c r="D21" s="212">
        <f>D16+D18</f>
        <v>0</v>
      </c>
    </row>
    <row r="23" spans="1:14">
      <c r="E23" s="221"/>
    </row>
    <row r="25" spans="1:14">
      <c r="E25" s="221"/>
    </row>
  </sheetData>
  <pageMargins left="0.70866141732283472" right="0.27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Прил_1 доходы </vt:lpstr>
      <vt:lpstr>Прил_2 ФП</vt:lpstr>
      <vt:lpstr>прил.3_вед</vt:lpstr>
      <vt:lpstr>прил.4_ФК</vt:lpstr>
      <vt:lpstr>Прил_5 источники</vt:lpstr>
      <vt:lpstr>Прил_6 ПЗ</vt:lpstr>
      <vt:lpstr>ПМГ</vt:lpstr>
      <vt:lpstr>Лист4</vt:lpstr>
      <vt:lpstr>прил.3_вед!Заголовки_для_печати</vt:lpstr>
      <vt:lpstr>прил.4_ФК!Заголовки_для_печати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2011-05-16T15:43:13Z</dcterms:modified>
</cp:coreProperties>
</file>