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irektor\Desktop\МП\"/>
    </mc:Choice>
  </mc:AlternateContent>
  <bookViews>
    <workbookView xWindow="0" yWindow="0" windowWidth="8490" windowHeight="3990"/>
  </bookViews>
  <sheets>
    <sheet name="Лист1" sheetId="1" r:id="rId1"/>
    <sheet name="корр.грант" sheetId="2" r:id="rId2"/>
    <sheet name="Лист2" sheetId="3" r:id="rId3"/>
  </sheets>
  <definedNames>
    <definedName name="_xlnm.Print_Titles" localSheetId="1">корр.грант!$9:$10</definedName>
    <definedName name="_xlnm.Print_Titles" localSheetId="0">Лист1!$9:$10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3" l="1"/>
  <c r="C23" i="3"/>
  <c r="G280" i="1" l="1"/>
  <c r="G575" i="1"/>
  <c r="G572" i="1"/>
  <c r="N570" i="1"/>
  <c r="N569" i="1"/>
  <c r="N568" i="1"/>
  <c r="N567" i="1"/>
  <c r="G566" i="1"/>
  <c r="N566" i="1" s="1"/>
  <c r="N562" i="1"/>
  <c r="N565" i="1"/>
  <c r="N564" i="1"/>
  <c r="N563" i="1"/>
  <c r="G561" i="1"/>
  <c r="N561" i="1" s="1"/>
  <c r="G525" i="1"/>
  <c r="G516" i="1"/>
  <c r="G515" i="1"/>
  <c r="G512" i="1"/>
  <c r="G510" i="1"/>
  <c r="G507" i="1"/>
  <c r="G505" i="1"/>
  <c r="G502" i="1"/>
  <c r="G501" i="1" s="1"/>
  <c r="N501" i="1" s="1"/>
  <c r="G500" i="1"/>
  <c r="G497" i="1"/>
  <c r="G495" i="1"/>
  <c r="G492" i="1"/>
  <c r="G490" i="1"/>
  <c r="G487" i="1"/>
  <c r="F481" i="1"/>
  <c r="G485" i="1"/>
  <c r="G482" i="1"/>
  <c r="N482" i="1" s="1"/>
  <c r="R575" i="2"/>
  <c r="S280" i="2"/>
  <c r="S277" i="2"/>
  <c r="T277" i="2"/>
  <c r="S575" i="2"/>
  <c r="S572" i="2"/>
  <c r="T520" i="2"/>
  <c r="T517" i="2"/>
  <c r="T516" i="2" s="1"/>
  <c r="O570" i="2"/>
  <c r="T570" i="2"/>
  <c r="O569" i="2"/>
  <c r="O568" i="2"/>
  <c r="T567" i="2"/>
  <c r="H566" i="2"/>
  <c r="T565" i="2"/>
  <c r="O565" i="2"/>
  <c r="O564" i="2"/>
  <c r="O563" i="2"/>
  <c r="O562" i="2"/>
  <c r="H561" i="2"/>
  <c r="R280" i="2"/>
  <c r="R572" i="2"/>
  <c r="R277" i="2" s="1"/>
  <c r="Q277" i="2"/>
  <c r="T550" i="2"/>
  <c r="T545" i="2"/>
  <c r="T540" i="2"/>
  <c r="T535" i="2"/>
  <c r="T530" i="2"/>
  <c r="T525" i="2"/>
  <c r="T505" i="2"/>
  <c r="T502" i="2"/>
  <c r="Q280" i="2"/>
  <c r="T490" i="2"/>
  <c r="T487" i="2"/>
  <c r="T495" i="2"/>
  <c r="T492" i="2"/>
  <c r="T587" i="2"/>
  <c r="T586" i="2" s="1"/>
  <c r="T582" i="2"/>
  <c r="T581" i="2" s="1"/>
  <c r="T580" i="2"/>
  <c r="T579" i="2"/>
  <c r="T578" i="2"/>
  <c r="T511" i="2"/>
  <c r="T506" i="2"/>
  <c r="T496" i="2"/>
  <c r="T476" i="2"/>
  <c r="T471" i="2"/>
  <c r="T466" i="2"/>
  <c r="T461" i="2"/>
  <c r="T456" i="2"/>
  <c r="T451" i="2"/>
  <c r="T446" i="2"/>
  <c r="T441" i="2"/>
  <c r="T436" i="2"/>
  <c r="T431" i="2"/>
  <c r="T426" i="2"/>
  <c r="T421" i="2"/>
  <c r="T416" i="2"/>
  <c r="T411" i="2"/>
  <c r="T406" i="2"/>
  <c r="T401" i="2"/>
  <c r="T396" i="2"/>
  <c r="T391" i="2"/>
  <c r="T386" i="2"/>
  <c r="T381" i="2"/>
  <c r="T376" i="2"/>
  <c r="T371" i="2"/>
  <c r="T366" i="2"/>
  <c r="T361" i="2"/>
  <c r="T356" i="2"/>
  <c r="T351" i="2"/>
  <c r="T346" i="2"/>
  <c r="T341" i="2"/>
  <c r="T336" i="2"/>
  <c r="T331" i="2"/>
  <c r="T326" i="2"/>
  <c r="T321" i="2"/>
  <c r="T316" i="2"/>
  <c r="T311" i="2"/>
  <c r="T306" i="2"/>
  <c r="T301" i="2"/>
  <c r="T296" i="2"/>
  <c r="T291" i="2"/>
  <c r="T286" i="2"/>
  <c r="T281" i="2"/>
  <c r="T279" i="2"/>
  <c r="T269" i="2" s="1"/>
  <c r="T278" i="2"/>
  <c r="T268" i="2" s="1"/>
  <c r="T275" i="2"/>
  <c r="T272" i="2"/>
  <c r="T261" i="2"/>
  <c r="T256" i="2"/>
  <c r="T251" i="2"/>
  <c r="T246" i="2"/>
  <c r="T241" i="2"/>
  <c r="T236" i="2"/>
  <c r="T231" i="2"/>
  <c r="T226" i="2"/>
  <c r="T221" i="2"/>
  <c r="T216" i="2"/>
  <c r="T211" i="2"/>
  <c r="T207" i="2"/>
  <c r="T206" i="2" s="1"/>
  <c r="T201" i="2"/>
  <c r="T197" i="2"/>
  <c r="T196" i="2" s="1"/>
  <c r="T191" i="2"/>
  <c r="T186" i="2"/>
  <c r="T181" i="2"/>
  <c r="T176" i="2"/>
  <c r="T171" i="2"/>
  <c r="T166" i="2"/>
  <c r="T151" i="2"/>
  <c r="T146" i="2"/>
  <c r="T141" i="2"/>
  <c r="T136" i="2"/>
  <c r="T131" i="2"/>
  <c r="T126" i="2"/>
  <c r="T121" i="2"/>
  <c r="T116" i="2"/>
  <c r="T111" i="2"/>
  <c r="T106" i="2"/>
  <c r="T101" i="2"/>
  <c r="T96" i="2"/>
  <c r="T91" i="2"/>
  <c r="T86" i="2"/>
  <c r="T81" i="2"/>
  <c r="T76" i="2"/>
  <c r="T71" i="2"/>
  <c r="T66" i="2"/>
  <c r="T61" i="2"/>
  <c r="T56" i="2"/>
  <c r="T51" i="2"/>
  <c r="T50" i="2"/>
  <c r="T49" i="2"/>
  <c r="T48" i="2"/>
  <c r="T36" i="2"/>
  <c r="T32" i="2"/>
  <c r="T31" i="2" s="1"/>
  <c r="T26" i="2"/>
  <c r="T25" i="2"/>
  <c r="T24" i="2"/>
  <c r="T23" i="2"/>
  <c r="O590" i="2"/>
  <c r="O589" i="2"/>
  <c r="O588" i="2"/>
  <c r="G587" i="2"/>
  <c r="G586" i="2" s="1"/>
  <c r="N586" i="2"/>
  <c r="M586" i="2"/>
  <c r="E586" i="2"/>
  <c r="D586" i="2"/>
  <c r="O585" i="2"/>
  <c r="O584" i="2"/>
  <c r="O583" i="2"/>
  <c r="G582" i="2"/>
  <c r="O582" i="2" s="1"/>
  <c r="N581" i="2"/>
  <c r="M581" i="2"/>
  <c r="E581" i="2"/>
  <c r="D581" i="2"/>
  <c r="N580" i="2"/>
  <c r="M580" i="2"/>
  <c r="G580" i="2"/>
  <c r="F580" i="2"/>
  <c r="E580" i="2"/>
  <c r="D580" i="2"/>
  <c r="N579" i="2"/>
  <c r="M579" i="2"/>
  <c r="G579" i="2"/>
  <c r="F579" i="2"/>
  <c r="E579" i="2"/>
  <c r="D579" i="2"/>
  <c r="N578" i="2"/>
  <c r="M578" i="2"/>
  <c r="G578" i="2"/>
  <c r="F578" i="2"/>
  <c r="E578" i="2"/>
  <c r="D578" i="2"/>
  <c r="N577" i="2"/>
  <c r="M577" i="2"/>
  <c r="E577" i="2"/>
  <c r="D577" i="2"/>
  <c r="H575" i="2"/>
  <c r="G575" i="2" s="1"/>
  <c r="O575" i="2" s="1"/>
  <c r="O574" i="2"/>
  <c r="O573" i="2"/>
  <c r="H572" i="2"/>
  <c r="G572" i="2" s="1"/>
  <c r="G560" i="2"/>
  <c r="O560" i="2" s="1"/>
  <c r="O559" i="2"/>
  <c r="O558" i="2"/>
  <c r="G557" i="2"/>
  <c r="O557" i="2" s="1"/>
  <c r="H556" i="2"/>
  <c r="G555" i="2"/>
  <c r="T555" i="2" s="1"/>
  <c r="O554" i="2"/>
  <c r="O553" i="2"/>
  <c r="G552" i="2"/>
  <c r="O552" i="2" s="1"/>
  <c r="H551" i="2"/>
  <c r="O550" i="2"/>
  <c r="O549" i="2"/>
  <c r="O548" i="2"/>
  <c r="G547" i="2"/>
  <c r="O547" i="2" s="1"/>
  <c r="O545" i="2"/>
  <c r="O544" i="2"/>
  <c r="O543" i="2"/>
  <c r="G542" i="2"/>
  <c r="G541" i="2" s="1"/>
  <c r="O541" i="2" s="1"/>
  <c r="O540" i="2"/>
  <c r="O539" i="2"/>
  <c r="O538" i="2"/>
  <c r="G537" i="2"/>
  <c r="G536" i="2" s="1"/>
  <c r="O536" i="2" s="1"/>
  <c r="O535" i="2"/>
  <c r="O534" i="2"/>
  <c r="O533" i="2"/>
  <c r="G532" i="2"/>
  <c r="G531" i="2" s="1"/>
  <c r="O531" i="2" s="1"/>
  <c r="O530" i="2"/>
  <c r="O529" i="2"/>
  <c r="O528" i="2"/>
  <c r="G527" i="2"/>
  <c r="O527" i="2" s="1"/>
  <c r="J525" i="2"/>
  <c r="O525" i="2" s="1"/>
  <c r="O524" i="2"/>
  <c r="O523" i="2"/>
  <c r="G522" i="2"/>
  <c r="G521" i="2" s="1"/>
  <c r="O521" i="2" s="1"/>
  <c r="E520" i="2"/>
  <c r="O520" i="2" s="1"/>
  <c r="O519" i="2"/>
  <c r="O518" i="2"/>
  <c r="G517" i="2"/>
  <c r="O515" i="2"/>
  <c r="O514" i="2"/>
  <c r="O513" i="2"/>
  <c r="O512" i="2"/>
  <c r="G511" i="2"/>
  <c r="O511" i="2" s="1"/>
  <c r="O510" i="2"/>
  <c r="O509" i="2"/>
  <c r="O508" i="2"/>
  <c r="O507" i="2"/>
  <c r="G506" i="2"/>
  <c r="O506" i="2" s="1"/>
  <c r="O505" i="2"/>
  <c r="O504" i="2"/>
  <c r="O503" i="2"/>
  <c r="O502" i="2"/>
  <c r="G501" i="2"/>
  <c r="O501" i="2" s="1"/>
  <c r="O500" i="2"/>
  <c r="O499" i="2"/>
  <c r="O498" i="2"/>
  <c r="O497" i="2"/>
  <c r="G496" i="2"/>
  <c r="O496" i="2" s="1"/>
  <c r="O495" i="2"/>
  <c r="O494" i="2"/>
  <c r="O493" i="2"/>
  <c r="O492" i="2"/>
  <c r="O491" i="2"/>
  <c r="O490" i="2"/>
  <c r="O489" i="2"/>
  <c r="O488" i="2"/>
  <c r="O487" i="2"/>
  <c r="O486" i="2"/>
  <c r="O485" i="2"/>
  <c r="O484" i="2"/>
  <c r="O483" i="2"/>
  <c r="O482" i="2"/>
  <c r="N481" i="2"/>
  <c r="M481" i="2"/>
  <c r="F481" i="2"/>
  <c r="E481" i="2"/>
  <c r="D481" i="2"/>
  <c r="O480" i="2"/>
  <c r="O479" i="2"/>
  <c r="O478" i="2"/>
  <c r="O477" i="2"/>
  <c r="N476" i="2"/>
  <c r="M476" i="2"/>
  <c r="G476" i="2"/>
  <c r="F476" i="2"/>
  <c r="E476" i="2"/>
  <c r="D476" i="2"/>
  <c r="O475" i="2"/>
  <c r="O474" i="2"/>
  <c r="O473" i="2"/>
  <c r="O472" i="2"/>
  <c r="N471" i="2"/>
  <c r="M471" i="2"/>
  <c r="G471" i="2"/>
  <c r="F471" i="2"/>
  <c r="E471" i="2"/>
  <c r="D471" i="2"/>
  <c r="O470" i="2"/>
  <c r="O469" i="2"/>
  <c r="O468" i="2"/>
  <c r="O467" i="2"/>
  <c r="N466" i="2"/>
  <c r="M466" i="2"/>
  <c r="G466" i="2"/>
  <c r="F466" i="2"/>
  <c r="E466" i="2"/>
  <c r="D466" i="2"/>
  <c r="O465" i="2"/>
  <c r="O464" i="2"/>
  <c r="O463" i="2"/>
  <c r="O462" i="2"/>
  <c r="N461" i="2"/>
  <c r="M461" i="2"/>
  <c r="G461" i="2"/>
  <c r="F461" i="2"/>
  <c r="E461" i="2"/>
  <c r="D461" i="2"/>
  <c r="O460" i="2"/>
  <c r="O459" i="2"/>
  <c r="O458" i="2"/>
  <c r="O457" i="2"/>
  <c r="N456" i="2"/>
  <c r="M456" i="2"/>
  <c r="G456" i="2"/>
  <c r="F456" i="2"/>
  <c r="E456" i="2"/>
  <c r="D456" i="2"/>
  <c r="O455" i="2"/>
  <c r="O454" i="2"/>
  <c r="O453" i="2"/>
  <c r="O452" i="2"/>
  <c r="N451" i="2"/>
  <c r="M451" i="2"/>
  <c r="G451" i="2"/>
  <c r="F451" i="2"/>
  <c r="E451" i="2"/>
  <c r="D451" i="2"/>
  <c r="O450" i="2"/>
  <c r="O449" i="2"/>
  <c r="O448" i="2"/>
  <c r="O447" i="2"/>
  <c r="N446" i="2"/>
  <c r="M446" i="2"/>
  <c r="G446" i="2"/>
  <c r="F446" i="2"/>
  <c r="E446" i="2"/>
  <c r="D446" i="2"/>
  <c r="O445" i="2"/>
  <c r="O444" i="2"/>
  <c r="O443" i="2"/>
  <c r="O442" i="2"/>
  <c r="N441" i="2"/>
  <c r="M441" i="2"/>
  <c r="G441" i="2"/>
  <c r="F441" i="2"/>
  <c r="E441" i="2"/>
  <c r="D441" i="2"/>
  <c r="O440" i="2"/>
  <c r="O439" i="2"/>
  <c r="O438" i="2"/>
  <c r="O437" i="2"/>
  <c r="N436" i="2"/>
  <c r="M436" i="2"/>
  <c r="G436" i="2"/>
  <c r="F436" i="2"/>
  <c r="E436" i="2"/>
  <c r="D436" i="2"/>
  <c r="O435" i="2"/>
  <c r="O434" i="2"/>
  <c r="O433" i="2"/>
  <c r="O432" i="2"/>
  <c r="N431" i="2"/>
  <c r="M431" i="2"/>
  <c r="G431" i="2"/>
  <c r="F431" i="2"/>
  <c r="E431" i="2"/>
  <c r="D431" i="2"/>
  <c r="O430" i="2"/>
  <c r="O429" i="2"/>
  <c r="O428" i="2"/>
  <c r="O427" i="2"/>
  <c r="N426" i="2"/>
  <c r="M426" i="2"/>
  <c r="G426" i="2"/>
  <c r="F426" i="2"/>
  <c r="E426" i="2"/>
  <c r="D426" i="2"/>
  <c r="O425" i="2"/>
  <c r="O424" i="2"/>
  <c r="O423" i="2"/>
  <c r="O422" i="2"/>
  <c r="N421" i="2"/>
  <c r="M421" i="2"/>
  <c r="G421" i="2"/>
  <c r="F421" i="2"/>
  <c r="E421" i="2"/>
  <c r="D421" i="2"/>
  <c r="O420" i="2"/>
  <c r="O419" i="2"/>
  <c r="O418" i="2"/>
  <c r="O417" i="2"/>
  <c r="N416" i="2"/>
  <c r="M416" i="2"/>
  <c r="G416" i="2"/>
  <c r="F416" i="2"/>
  <c r="E416" i="2"/>
  <c r="D416" i="2"/>
  <c r="O415" i="2"/>
  <c r="O414" i="2"/>
  <c r="O413" i="2"/>
  <c r="O412" i="2"/>
  <c r="N411" i="2"/>
  <c r="M411" i="2"/>
  <c r="G411" i="2"/>
  <c r="F411" i="2"/>
  <c r="E411" i="2"/>
  <c r="D411" i="2"/>
  <c r="O410" i="2"/>
  <c r="O409" i="2"/>
  <c r="O408" i="2"/>
  <c r="O407" i="2"/>
  <c r="N406" i="2"/>
  <c r="M406" i="2"/>
  <c r="G406" i="2"/>
  <c r="F406" i="2"/>
  <c r="E406" i="2"/>
  <c r="D406" i="2"/>
  <c r="O405" i="2"/>
  <c r="O404" i="2"/>
  <c r="O403" i="2"/>
  <c r="O402" i="2"/>
  <c r="N401" i="2"/>
  <c r="M401" i="2"/>
  <c r="G401" i="2"/>
  <c r="F401" i="2"/>
  <c r="E401" i="2"/>
  <c r="D401" i="2"/>
  <c r="O400" i="2"/>
  <c r="O399" i="2"/>
  <c r="O398" i="2"/>
  <c r="O397" i="2"/>
  <c r="N396" i="2"/>
  <c r="M396" i="2"/>
  <c r="G396" i="2"/>
  <c r="F396" i="2"/>
  <c r="E396" i="2"/>
  <c r="D396" i="2"/>
  <c r="O395" i="2"/>
  <c r="O394" i="2"/>
  <c r="O393" i="2"/>
  <c r="O392" i="2"/>
  <c r="N391" i="2"/>
  <c r="M391" i="2"/>
  <c r="G391" i="2"/>
  <c r="F391" i="2"/>
  <c r="E391" i="2"/>
  <c r="D391" i="2"/>
  <c r="O390" i="2"/>
  <c r="O389" i="2"/>
  <c r="O388" i="2"/>
  <c r="O387" i="2"/>
  <c r="N386" i="2"/>
  <c r="M386" i="2"/>
  <c r="G386" i="2"/>
  <c r="F386" i="2"/>
  <c r="E386" i="2"/>
  <c r="D386" i="2"/>
  <c r="O385" i="2"/>
  <c r="O384" i="2"/>
  <c r="O383" i="2"/>
  <c r="O382" i="2"/>
  <c r="N381" i="2"/>
  <c r="M381" i="2"/>
  <c r="G381" i="2"/>
  <c r="F381" i="2"/>
  <c r="E381" i="2"/>
  <c r="D381" i="2"/>
  <c r="O380" i="2"/>
  <c r="O379" i="2"/>
  <c r="O378" i="2"/>
  <c r="O377" i="2"/>
  <c r="N376" i="2"/>
  <c r="M376" i="2"/>
  <c r="G376" i="2"/>
  <c r="F376" i="2"/>
  <c r="E376" i="2"/>
  <c r="D376" i="2"/>
  <c r="O375" i="2"/>
  <c r="O374" i="2"/>
  <c r="O373" i="2"/>
  <c r="O372" i="2"/>
  <c r="N371" i="2"/>
  <c r="M371" i="2"/>
  <c r="G371" i="2"/>
  <c r="F371" i="2"/>
  <c r="E371" i="2"/>
  <c r="D371" i="2"/>
  <c r="O370" i="2"/>
  <c r="O369" i="2"/>
  <c r="O368" i="2"/>
  <c r="O367" i="2"/>
  <c r="N366" i="2"/>
  <c r="M366" i="2"/>
  <c r="G366" i="2"/>
  <c r="F366" i="2"/>
  <c r="E366" i="2"/>
  <c r="D366" i="2"/>
  <c r="O365" i="2"/>
  <c r="O364" i="2"/>
  <c r="O363" i="2"/>
  <c r="O362" i="2"/>
  <c r="N361" i="2"/>
  <c r="M361" i="2"/>
  <c r="G361" i="2"/>
  <c r="F361" i="2"/>
  <c r="E361" i="2"/>
  <c r="D361" i="2"/>
  <c r="O360" i="2"/>
  <c r="O359" i="2"/>
  <c r="O358" i="2"/>
  <c r="O357" i="2"/>
  <c r="N356" i="2"/>
  <c r="M356" i="2"/>
  <c r="G356" i="2"/>
  <c r="F356" i="2"/>
  <c r="E356" i="2"/>
  <c r="D356" i="2"/>
  <c r="O355" i="2"/>
  <c r="O354" i="2"/>
  <c r="O353" i="2"/>
  <c r="O352" i="2"/>
  <c r="N351" i="2"/>
  <c r="M351" i="2"/>
  <c r="G351" i="2"/>
  <c r="F351" i="2"/>
  <c r="E351" i="2"/>
  <c r="D351" i="2"/>
  <c r="O350" i="2"/>
  <c r="O349" i="2"/>
  <c r="O348" i="2"/>
  <c r="O347" i="2"/>
  <c r="N346" i="2"/>
  <c r="M346" i="2"/>
  <c r="G346" i="2"/>
  <c r="F346" i="2"/>
  <c r="E346" i="2"/>
  <c r="D346" i="2"/>
  <c r="O345" i="2"/>
  <c r="O344" i="2"/>
  <c r="O343" i="2"/>
  <c r="O342" i="2"/>
  <c r="N341" i="2"/>
  <c r="M341" i="2"/>
  <c r="G341" i="2"/>
  <c r="F341" i="2"/>
  <c r="E341" i="2"/>
  <c r="D341" i="2"/>
  <c r="O340" i="2"/>
  <c r="O339" i="2"/>
  <c r="O338" i="2"/>
  <c r="O337" i="2"/>
  <c r="N336" i="2"/>
  <c r="M336" i="2"/>
  <c r="G336" i="2"/>
  <c r="F336" i="2"/>
  <c r="E336" i="2"/>
  <c r="D336" i="2"/>
  <c r="O335" i="2"/>
  <c r="O334" i="2"/>
  <c r="O333" i="2"/>
  <c r="O332" i="2"/>
  <c r="N331" i="2"/>
  <c r="M331" i="2"/>
  <c r="G331" i="2"/>
  <c r="F331" i="2"/>
  <c r="E331" i="2"/>
  <c r="D331" i="2"/>
  <c r="O330" i="2"/>
  <c r="O329" i="2"/>
  <c r="O328" i="2"/>
  <c r="O327" i="2"/>
  <c r="N326" i="2"/>
  <c r="M326" i="2"/>
  <c r="G326" i="2"/>
  <c r="F326" i="2"/>
  <c r="E326" i="2"/>
  <c r="D326" i="2"/>
  <c r="O325" i="2"/>
  <c r="O324" i="2"/>
  <c r="O323" i="2"/>
  <c r="O322" i="2"/>
  <c r="N321" i="2"/>
  <c r="M321" i="2"/>
  <c r="G321" i="2"/>
  <c r="F321" i="2"/>
  <c r="E321" i="2"/>
  <c r="D321" i="2"/>
  <c r="O320" i="2"/>
  <c r="O319" i="2"/>
  <c r="O318" i="2"/>
  <c r="O317" i="2"/>
  <c r="N316" i="2"/>
  <c r="M316" i="2"/>
  <c r="G316" i="2"/>
  <c r="F316" i="2"/>
  <c r="E316" i="2"/>
  <c r="D316" i="2"/>
  <c r="O315" i="2"/>
  <c r="O314" i="2"/>
  <c r="O313" i="2"/>
  <c r="O312" i="2"/>
  <c r="N311" i="2"/>
  <c r="M311" i="2"/>
  <c r="G311" i="2"/>
  <c r="F311" i="2"/>
  <c r="E311" i="2"/>
  <c r="D311" i="2"/>
  <c r="O310" i="2"/>
  <c r="O309" i="2"/>
  <c r="O308" i="2"/>
  <c r="O307" i="2"/>
  <c r="N306" i="2"/>
  <c r="M306" i="2"/>
  <c r="G306" i="2"/>
  <c r="F306" i="2"/>
  <c r="E306" i="2"/>
  <c r="D306" i="2"/>
  <c r="O305" i="2"/>
  <c r="O304" i="2"/>
  <c r="O303" i="2"/>
  <c r="O302" i="2"/>
  <c r="N301" i="2"/>
  <c r="M301" i="2"/>
  <c r="G301" i="2"/>
  <c r="F301" i="2"/>
  <c r="E301" i="2"/>
  <c r="D301" i="2"/>
  <c r="O300" i="2"/>
  <c r="O299" i="2"/>
  <c r="O298" i="2"/>
  <c r="O297" i="2"/>
  <c r="N296" i="2"/>
  <c r="M296" i="2"/>
  <c r="G296" i="2"/>
  <c r="F296" i="2"/>
  <c r="E296" i="2"/>
  <c r="D296" i="2"/>
  <c r="O295" i="2"/>
  <c r="O294" i="2"/>
  <c r="O293" i="2"/>
  <c r="O292" i="2"/>
  <c r="N291" i="2"/>
  <c r="M291" i="2"/>
  <c r="G291" i="2"/>
  <c r="F291" i="2"/>
  <c r="E291" i="2"/>
  <c r="D291" i="2"/>
  <c r="O290" i="2"/>
  <c r="O289" i="2"/>
  <c r="O288" i="2"/>
  <c r="O287" i="2"/>
  <c r="N286" i="2"/>
  <c r="M286" i="2"/>
  <c r="G286" i="2"/>
  <c r="F286" i="2"/>
  <c r="E286" i="2"/>
  <c r="D286" i="2"/>
  <c r="O285" i="2"/>
  <c r="O284" i="2"/>
  <c r="O283" i="2"/>
  <c r="O282" i="2"/>
  <c r="N281" i="2"/>
  <c r="M281" i="2"/>
  <c r="G281" i="2"/>
  <c r="F281" i="2"/>
  <c r="E281" i="2"/>
  <c r="D281" i="2"/>
  <c r="N280" i="2"/>
  <c r="N270" i="2" s="1"/>
  <c r="M280" i="2"/>
  <c r="M270" i="2" s="1"/>
  <c r="F280" i="2"/>
  <c r="F270" i="2" s="1"/>
  <c r="E280" i="2"/>
  <c r="E270" i="2" s="1"/>
  <c r="D280" i="2"/>
  <c r="D270" i="2" s="1"/>
  <c r="N279" i="2"/>
  <c r="N269" i="2" s="1"/>
  <c r="M279" i="2"/>
  <c r="M269" i="2" s="1"/>
  <c r="G279" i="2"/>
  <c r="G269" i="2" s="1"/>
  <c r="F279" i="2"/>
  <c r="F269" i="2" s="1"/>
  <c r="E279" i="2"/>
  <c r="E269" i="2" s="1"/>
  <c r="D279" i="2"/>
  <c r="D269" i="2" s="1"/>
  <c r="N278" i="2"/>
  <c r="N268" i="2" s="1"/>
  <c r="M278" i="2"/>
  <c r="M268" i="2" s="1"/>
  <c r="G278" i="2"/>
  <c r="G268" i="2" s="1"/>
  <c r="F278" i="2"/>
  <c r="F268" i="2" s="1"/>
  <c r="E278" i="2"/>
  <c r="E268" i="2" s="1"/>
  <c r="D278" i="2"/>
  <c r="D268" i="2" s="1"/>
  <c r="N277" i="2"/>
  <c r="M277" i="2"/>
  <c r="M267" i="2" s="1"/>
  <c r="F277" i="2"/>
  <c r="E277" i="2"/>
  <c r="E267" i="2" s="1"/>
  <c r="D277" i="2"/>
  <c r="G275" i="2"/>
  <c r="O274" i="2"/>
  <c r="O273" i="2"/>
  <c r="G272" i="2"/>
  <c r="O272" i="2" s="1"/>
  <c r="N271" i="2"/>
  <c r="M271" i="2"/>
  <c r="F271" i="2"/>
  <c r="E271" i="2"/>
  <c r="D271" i="2"/>
  <c r="G261" i="2"/>
  <c r="O261" i="2" s="1"/>
  <c r="G256" i="2"/>
  <c r="O256" i="2" s="1"/>
  <c r="G251" i="2"/>
  <c r="O251" i="2" s="1"/>
  <c r="G246" i="2"/>
  <c r="O246" i="2" s="1"/>
  <c r="G241" i="2"/>
  <c r="O241" i="2" s="1"/>
  <c r="O240" i="2"/>
  <c r="O239" i="2"/>
  <c r="O238" i="2"/>
  <c r="O237" i="2"/>
  <c r="G236" i="2"/>
  <c r="O236" i="2" s="1"/>
  <c r="O235" i="2"/>
  <c r="O234" i="2"/>
  <c r="O233" i="2"/>
  <c r="O232" i="2"/>
  <c r="G231" i="2"/>
  <c r="O231" i="2" s="1"/>
  <c r="O230" i="2"/>
  <c r="O229" i="2"/>
  <c r="O228" i="2"/>
  <c r="O227" i="2"/>
  <c r="G226" i="2"/>
  <c r="O226" i="2" s="1"/>
  <c r="O225" i="2"/>
  <c r="O224" i="2"/>
  <c r="O223" i="2"/>
  <c r="O222" i="2"/>
  <c r="G221" i="2"/>
  <c r="O221" i="2" s="1"/>
  <c r="O220" i="2"/>
  <c r="O219" i="2"/>
  <c r="O218" i="2"/>
  <c r="O217" i="2"/>
  <c r="G216" i="2"/>
  <c r="O216" i="2" s="1"/>
  <c r="O215" i="2"/>
  <c r="O214" i="2"/>
  <c r="O213" i="2"/>
  <c r="O212" i="2"/>
  <c r="G211" i="2"/>
  <c r="O211" i="2" s="1"/>
  <c r="O210" i="2"/>
  <c r="O209" i="2"/>
  <c r="O208" i="2"/>
  <c r="G207" i="2"/>
  <c r="G206" i="2" s="1"/>
  <c r="O206" i="2" s="1"/>
  <c r="O205" i="2"/>
  <c r="O204" i="2"/>
  <c r="O203" i="2"/>
  <c r="O202" i="2"/>
  <c r="G201" i="2"/>
  <c r="O201" i="2" s="1"/>
  <c r="O200" i="2"/>
  <c r="O199" i="2"/>
  <c r="O198" i="2"/>
  <c r="G197" i="2"/>
  <c r="G196" i="2" s="1"/>
  <c r="O195" i="2"/>
  <c r="O194" i="2"/>
  <c r="O193" i="2"/>
  <c r="O192" i="2"/>
  <c r="G191" i="2"/>
  <c r="O191" i="2" s="1"/>
  <c r="O190" i="2"/>
  <c r="O189" i="2"/>
  <c r="O188" i="2"/>
  <c r="O187" i="2"/>
  <c r="G186" i="2"/>
  <c r="O186" i="2" s="1"/>
  <c r="O185" i="2"/>
  <c r="O184" i="2"/>
  <c r="O183" i="2"/>
  <c r="O182" i="2"/>
  <c r="G181" i="2"/>
  <c r="O181" i="2" s="1"/>
  <c r="O180" i="2"/>
  <c r="O179" i="2"/>
  <c r="O178" i="2"/>
  <c r="O177" i="2"/>
  <c r="G176" i="2"/>
  <c r="O176" i="2" s="1"/>
  <c r="O175" i="2"/>
  <c r="O174" i="2"/>
  <c r="O173" i="2"/>
  <c r="O172" i="2"/>
  <c r="G171" i="2"/>
  <c r="O171" i="2" s="1"/>
  <c r="O170" i="2"/>
  <c r="O169" i="2"/>
  <c r="O168" i="2"/>
  <c r="O167" i="2"/>
  <c r="G166" i="2"/>
  <c r="O166" i="2" s="1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N151" i="2"/>
  <c r="M151" i="2"/>
  <c r="G151" i="2"/>
  <c r="F151" i="2"/>
  <c r="E151" i="2"/>
  <c r="D151" i="2"/>
  <c r="O150" i="2"/>
  <c r="O149" i="2"/>
  <c r="O148" i="2"/>
  <c r="O147" i="2"/>
  <c r="N146" i="2"/>
  <c r="M146" i="2"/>
  <c r="G146" i="2"/>
  <c r="F146" i="2"/>
  <c r="E146" i="2"/>
  <c r="D146" i="2"/>
  <c r="O145" i="2"/>
  <c r="O144" i="2"/>
  <c r="O143" i="2"/>
  <c r="O142" i="2"/>
  <c r="N141" i="2"/>
  <c r="M141" i="2"/>
  <c r="G141" i="2"/>
  <c r="F141" i="2"/>
  <c r="E141" i="2"/>
  <c r="D141" i="2"/>
  <c r="O140" i="2"/>
  <c r="O139" i="2"/>
  <c r="O138" i="2"/>
  <c r="O137" i="2"/>
  <c r="N136" i="2"/>
  <c r="M136" i="2"/>
  <c r="G136" i="2"/>
  <c r="F136" i="2"/>
  <c r="E136" i="2"/>
  <c r="D136" i="2"/>
  <c r="O135" i="2"/>
  <c r="O134" i="2"/>
  <c r="O133" i="2"/>
  <c r="O132" i="2"/>
  <c r="N131" i="2"/>
  <c r="M131" i="2"/>
  <c r="G131" i="2"/>
  <c r="F131" i="2"/>
  <c r="E131" i="2"/>
  <c r="D131" i="2"/>
  <c r="O130" i="2"/>
  <c r="O129" i="2"/>
  <c r="O128" i="2"/>
  <c r="O127" i="2"/>
  <c r="N126" i="2"/>
  <c r="M126" i="2"/>
  <c r="G126" i="2"/>
  <c r="F126" i="2"/>
  <c r="E126" i="2"/>
  <c r="D126" i="2"/>
  <c r="O125" i="2"/>
  <c r="O124" i="2"/>
  <c r="O123" i="2"/>
  <c r="O122" i="2"/>
  <c r="N121" i="2"/>
  <c r="M121" i="2"/>
  <c r="G121" i="2"/>
  <c r="F121" i="2"/>
  <c r="E121" i="2"/>
  <c r="D121" i="2"/>
  <c r="O120" i="2"/>
  <c r="O119" i="2"/>
  <c r="O118" i="2"/>
  <c r="O117" i="2"/>
  <c r="N116" i="2"/>
  <c r="M116" i="2"/>
  <c r="G116" i="2"/>
  <c r="F116" i="2"/>
  <c r="E116" i="2"/>
  <c r="D116" i="2"/>
  <c r="O115" i="2"/>
  <c r="O114" i="2"/>
  <c r="O113" i="2"/>
  <c r="O112" i="2"/>
  <c r="N111" i="2"/>
  <c r="M111" i="2"/>
  <c r="G111" i="2"/>
  <c r="F111" i="2"/>
  <c r="E111" i="2"/>
  <c r="D111" i="2"/>
  <c r="O110" i="2"/>
  <c r="O109" i="2"/>
  <c r="O108" i="2"/>
  <c r="O107" i="2"/>
  <c r="N106" i="2"/>
  <c r="M106" i="2"/>
  <c r="G106" i="2"/>
  <c r="F106" i="2"/>
  <c r="E106" i="2"/>
  <c r="D106" i="2"/>
  <c r="O105" i="2"/>
  <c r="O104" i="2"/>
  <c r="O103" i="2"/>
  <c r="O102" i="2"/>
  <c r="N101" i="2"/>
  <c r="M101" i="2"/>
  <c r="G101" i="2"/>
  <c r="F101" i="2"/>
  <c r="E101" i="2"/>
  <c r="D101" i="2"/>
  <c r="O100" i="2"/>
  <c r="O99" i="2"/>
  <c r="O98" i="2"/>
  <c r="O97" i="2"/>
  <c r="N96" i="2"/>
  <c r="M96" i="2"/>
  <c r="G96" i="2"/>
  <c r="F96" i="2"/>
  <c r="E96" i="2"/>
  <c r="D96" i="2"/>
  <c r="O95" i="2"/>
  <c r="O94" i="2"/>
  <c r="O93" i="2"/>
  <c r="O92" i="2"/>
  <c r="N91" i="2"/>
  <c r="M91" i="2"/>
  <c r="G91" i="2"/>
  <c r="F91" i="2"/>
  <c r="E91" i="2"/>
  <c r="D91" i="2"/>
  <c r="O90" i="2"/>
  <c r="O89" i="2"/>
  <c r="O88" i="2"/>
  <c r="O87" i="2"/>
  <c r="N86" i="2"/>
  <c r="M86" i="2"/>
  <c r="G86" i="2"/>
  <c r="F86" i="2"/>
  <c r="E86" i="2"/>
  <c r="D86" i="2"/>
  <c r="O85" i="2"/>
  <c r="O84" i="2"/>
  <c r="O83" i="2"/>
  <c r="O82" i="2"/>
  <c r="N81" i="2"/>
  <c r="M81" i="2"/>
  <c r="G81" i="2"/>
  <c r="F81" i="2"/>
  <c r="E81" i="2"/>
  <c r="D81" i="2"/>
  <c r="O80" i="2"/>
  <c r="O79" i="2"/>
  <c r="O78" i="2"/>
  <c r="O77" i="2"/>
  <c r="N76" i="2"/>
  <c r="M76" i="2"/>
  <c r="G76" i="2"/>
  <c r="F76" i="2"/>
  <c r="E76" i="2"/>
  <c r="D76" i="2"/>
  <c r="O75" i="2"/>
  <c r="O74" i="2"/>
  <c r="O73" i="2"/>
  <c r="O72" i="2"/>
  <c r="N71" i="2"/>
  <c r="M71" i="2"/>
  <c r="G71" i="2"/>
  <c r="F71" i="2"/>
  <c r="E71" i="2"/>
  <c r="D71" i="2"/>
  <c r="O70" i="2"/>
  <c r="O69" i="2"/>
  <c r="O68" i="2"/>
  <c r="O67" i="2"/>
  <c r="N66" i="2"/>
  <c r="M66" i="2"/>
  <c r="G66" i="2"/>
  <c r="F66" i="2"/>
  <c r="E66" i="2"/>
  <c r="D66" i="2"/>
  <c r="O65" i="2"/>
  <c r="O64" i="2"/>
  <c r="O63" i="2"/>
  <c r="O62" i="2"/>
  <c r="N61" i="2"/>
  <c r="M61" i="2"/>
  <c r="G61" i="2"/>
  <c r="F61" i="2"/>
  <c r="E61" i="2"/>
  <c r="D61" i="2"/>
  <c r="O60" i="2"/>
  <c r="O59" i="2"/>
  <c r="O58" i="2"/>
  <c r="O57" i="2"/>
  <c r="N56" i="2"/>
  <c r="M56" i="2"/>
  <c r="G56" i="2"/>
  <c r="F56" i="2"/>
  <c r="E56" i="2"/>
  <c r="D56" i="2"/>
  <c r="O55" i="2"/>
  <c r="O54" i="2"/>
  <c r="O53" i="2"/>
  <c r="O52" i="2"/>
  <c r="N51" i="2"/>
  <c r="M51" i="2"/>
  <c r="G51" i="2"/>
  <c r="F51" i="2"/>
  <c r="E51" i="2"/>
  <c r="D51" i="2"/>
  <c r="N50" i="2"/>
  <c r="M50" i="2"/>
  <c r="G50" i="2"/>
  <c r="F50" i="2"/>
  <c r="E50" i="2"/>
  <c r="D50" i="2"/>
  <c r="N49" i="2"/>
  <c r="M49" i="2"/>
  <c r="G49" i="2"/>
  <c r="F49" i="2"/>
  <c r="E49" i="2"/>
  <c r="D49" i="2"/>
  <c r="N48" i="2"/>
  <c r="M48" i="2"/>
  <c r="G48" i="2"/>
  <c r="F48" i="2"/>
  <c r="E48" i="2"/>
  <c r="D48" i="2"/>
  <c r="N47" i="2"/>
  <c r="M47" i="2"/>
  <c r="F47" i="2"/>
  <c r="E47" i="2"/>
  <c r="D47" i="2"/>
  <c r="O45" i="2"/>
  <c r="O44" i="2"/>
  <c r="O43" i="2"/>
  <c r="O42" i="2"/>
  <c r="O41" i="2"/>
  <c r="O40" i="2"/>
  <c r="O39" i="2"/>
  <c r="O38" i="2"/>
  <c r="O37" i="2"/>
  <c r="N36" i="2"/>
  <c r="M36" i="2"/>
  <c r="G36" i="2"/>
  <c r="F36" i="2"/>
  <c r="E36" i="2"/>
  <c r="D36" i="2"/>
  <c r="O35" i="2"/>
  <c r="O34" i="2"/>
  <c r="O33" i="2"/>
  <c r="G32" i="2"/>
  <c r="G31" i="2" s="1"/>
  <c r="N31" i="2"/>
  <c r="M31" i="2"/>
  <c r="F31" i="2"/>
  <c r="E31" i="2"/>
  <c r="D31" i="2"/>
  <c r="O30" i="2"/>
  <c r="O29" i="2"/>
  <c r="O28" i="2"/>
  <c r="O27" i="2"/>
  <c r="N26" i="2"/>
  <c r="M26" i="2"/>
  <c r="G26" i="2"/>
  <c r="F26" i="2"/>
  <c r="E26" i="2"/>
  <c r="D26" i="2"/>
  <c r="N25" i="2"/>
  <c r="M25" i="2"/>
  <c r="G25" i="2"/>
  <c r="F25" i="2"/>
  <c r="E25" i="2"/>
  <c r="D25" i="2"/>
  <c r="N24" i="2"/>
  <c r="M24" i="2"/>
  <c r="G24" i="2"/>
  <c r="F24" i="2"/>
  <c r="E24" i="2"/>
  <c r="D24" i="2"/>
  <c r="N23" i="2"/>
  <c r="M23" i="2"/>
  <c r="G23" i="2"/>
  <c r="F23" i="2"/>
  <c r="E23" i="2"/>
  <c r="D23" i="2"/>
  <c r="N22" i="2"/>
  <c r="M22" i="2"/>
  <c r="G22" i="2"/>
  <c r="G21" i="2" s="1"/>
  <c r="F22" i="2"/>
  <c r="F21" i="2" s="1"/>
  <c r="E22" i="2"/>
  <c r="D22" i="2"/>
  <c r="G261" i="1"/>
  <c r="N261" i="1" s="1"/>
  <c r="G256" i="1"/>
  <c r="N256" i="1" s="1"/>
  <c r="G251" i="1"/>
  <c r="N251" i="1" s="1"/>
  <c r="G246" i="1"/>
  <c r="N246" i="1" s="1"/>
  <c r="G277" i="1" l="1"/>
  <c r="G481" i="1"/>
  <c r="G491" i="1"/>
  <c r="G486" i="1"/>
  <c r="G506" i="1"/>
  <c r="N506" i="1" s="1"/>
  <c r="T566" i="2"/>
  <c r="O567" i="2"/>
  <c r="G566" i="2"/>
  <c r="O566" i="2" s="1"/>
  <c r="T562" i="2"/>
  <c r="T561" i="2" s="1"/>
  <c r="G561" i="2"/>
  <c r="O561" i="2" s="1"/>
  <c r="E517" i="2"/>
  <c r="E516" i="2" s="1"/>
  <c r="G19" i="2"/>
  <c r="G14" i="2" s="1"/>
  <c r="O532" i="2"/>
  <c r="M19" i="2"/>
  <c r="M14" i="2" s="1"/>
  <c r="E17" i="2"/>
  <c r="E12" i="2" s="1"/>
  <c r="E19" i="2"/>
  <c r="E14" i="2" s="1"/>
  <c r="E20" i="2"/>
  <c r="E15" i="2" s="1"/>
  <c r="N276" i="2"/>
  <c r="T560" i="2"/>
  <c r="F276" i="2"/>
  <c r="O481" i="2"/>
  <c r="T572" i="2"/>
  <c r="G577" i="2"/>
  <c r="O577" i="2" s="1"/>
  <c r="D20" i="2"/>
  <c r="D15" i="2" s="1"/>
  <c r="T47" i="2"/>
  <c r="T46" i="2" s="1"/>
  <c r="D276" i="2"/>
  <c r="E18" i="2"/>
  <c r="E13" i="2" s="1"/>
  <c r="T527" i="2"/>
  <c r="T526" i="2" s="1"/>
  <c r="T547" i="2"/>
  <c r="T546" i="2" s="1"/>
  <c r="G18" i="2"/>
  <c r="G13" i="2" s="1"/>
  <c r="O197" i="2"/>
  <c r="T22" i="2"/>
  <c r="T21" i="2" s="1"/>
  <c r="T522" i="2"/>
  <c r="T521" i="2" s="1"/>
  <c r="T537" i="2"/>
  <c r="T536" i="2" s="1"/>
  <c r="N20" i="2"/>
  <c r="N15" i="2" s="1"/>
  <c r="D267" i="2"/>
  <c r="D266" i="2" s="1"/>
  <c r="O281" i="2"/>
  <c r="O296" i="2"/>
  <c r="O311" i="2"/>
  <c r="O326" i="2"/>
  <c r="D18" i="2"/>
  <c r="D13" i="2" s="1"/>
  <c r="D19" i="2"/>
  <c r="D14" i="2" s="1"/>
  <c r="O141" i="2"/>
  <c r="E266" i="2"/>
  <c r="T542" i="2"/>
  <c r="T541" i="2" s="1"/>
  <c r="T552" i="2"/>
  <c r="T551" i="2" s="1"/>
  <c r="G47" i="2"/>
  <c r="G46" i="2" s="1"/>
  <c r="F267" i="2"/>
  <c r="F17" i="2" s="1"/>
  <c r="F12" i="2" s="1"/>
  <c r="O336" i="2"/>
  <c r="G556" i="2"/>
  <c r="O556" i="2" s="1"/>
  <c r="T19" i="2"/>
  <c r="T14" i="2" s="1"/>
  <c r="K196" i="2"/>
  <c r="O196" i="2" s="1"/>
  <c r="O207" i="2"/>
  <c r="E276" i="2"/>
  <c r="O537" i="2"/>
  <c r="T501" i="2"/>
  <c r="T532" i="2"/>
  <c r="T531" i="2" s="1"/>
  <c r="T557" i="2"/>
  <c r="T575" i="2"/>
  <c r="T280" i="2" s="1"/>
  <c r="N576" i="2"/>
  <c r="N267" i="2"/>
  <c r="N266" i="2" s="1"/>
  <c r="O268" i="2"/>
  <c r="O269" i="2"/>
  <c r="O278" i="2"/>
  <c r="O279" i="2"/>
  <c r="O341" i="2"/>
  <c r="O356" i="2"/>
  <c r="O371" i="2"/>
  <c r="O386" i="2"/>
  <c r="O401" i="2"/>
  <c r="O416" i="2"/>
  <c r="O431" i="2"/>
  <c r="O446" i="2"/>
  <c r="O461" i="2"/>
  <c r="O476" i="2"/>
  <c r="G280" i="2"/>
  <c r="O280" i="2" s="1"/>
  <c r="M576" i="2"/>
  <c r="T577" i="2"/>
  <c r="T576" i="2" s="1"/>
  <c r="F18" i="2"/>
  <c r="F13" i="2" s="1"/>
  <c r="O291" i="2"/>
  <c r="O306" i="2"/>
  <c r="O321" i="2"/>
  <c r="O351" i="2"/>
  <c r="O366" i="2"/>
  <c r="O381" i="2"/>
  <c r="O396" i="2"/>
  <c r="O411" i="2"/>
  <c r="O426" i="2"/>
  <c r="O441" i="2"/>
  <c r="O456" i="2"/>
  <c r="O471" i="2"/>
  <c r="O578" i="2"/>
  <c r="D576" i="2"/>
  <c r="O580" i="2"/>
  <c r="O286" i="2"/>
  <c r="O301" i="2"/>
  <c r="O316" i="2"/>
  <c r="O331" i="2"/>
  <c r="G516" i="2"/>
  <c r="E576" i="2"/>
  <c r="T18" i="2"/>
  <c r="T13" i="2" s="1"/>
  <c r="M266" i="2"/>
  <c r="M276" i="2"/>
  <c r="O346" i="2"/>
  <c r="O361" i="2"/>
  <c r="O376" i="2"/>
  <c r="O391" i="2"/>
  <c r="O406" i="2"/>
  <c r="O421" i="2"/>
  <c r="O436" i="2"/>
  <c r="O451" i="2"/>
  <c r="O466" i="2"/>
  <c r="G581" i="2"/>
  <c r="O581" i="2" s="1"/>
  <c r="T271" i="2"/>
  <c r="N46" i="2"/>
  <c r="M17" i="2"/>
  <c r="M18" i="2"/>
  <c r="M13" i="2" s="1"/>
  <c r="M20" i="2"/>
  <c r="M15" i="2" s="1"/>
  <c r="O48" i="2"/>
  <c r="O49" i="2"/>
  <c r="O50" i="2"/>
  <c r="O51" i="2"/>
  <c r="O66" i="2"/>
  <c r="O81" i="2"/>
  <c r="O96" i="2"/>
  <c r="O111" i="2"/>
  <c r="O126" i="2"/>
  <c r="N18" i="2"/>
  <c r="N13" i="2" s="1"/>
  <c r="N19" i="2"/>
  <c r="N14" i="2" s="1"/>
  <c r="E46" i="2"/>
  <c r="O22" i="2"/>
  <c r="O24" i="2"/>
  <c r="O25" i="2"/>
  <c r="O26" i="2"/>
  <c r="O61" i="2"/>
  <c r="O76" i="2"/>
  <c r="O91" i="2"/>
  <c r="O106" i="2"/>
  <c r="O121" i="2"/>
  <c r="O136" i="2"/>
  <c r="O151" i="2"/>
  <c r="O36" i="2"/>
  <c r="F19" i="2"/>
  <c r="F14" i="2" s="1"/>
  <c r="F20" i="2"/>
  <c r="F15" i="2" s="1"/>
  <c r="M46" i="2"/>
  <c r="O56" i="2"/>
  <c r="O71" i="2"/>
  <c r="O86" i="2"/>
  <c r="O101" i="2"/>
  <c r="O116" i="2"/>
  <c r="O131" i="2"/>
  <c r="O146" i="2"/>
  <c r="O31" i="2"/>
  <c r="O572" i="2"/>
  <c r="G571" i="2"/>
  <c r="O571" i="2" s="1"/>
  <c r="O586" i="2"/>
  <c r="O23" i="2"/>
  <c r="D46" i="2"/>
  <c r="M21" i="2"/>
  <c r="G271" i="2"/>
  <c r="O271" i="2" s="1"/>
  <c r="G546" i="2"/>
  <c r="O546" i="2" s="1"/>
  <c r="O579" i="2"/>
  <c r="N21" i="2"/>
  <c r="G551" i="2"/>
  <c r="O551" i="2" s="1"/>
  <c r="D21" i="2"/>
  <c r="O32" i="2"/>
  <c r="G277" i="2"/>
  <c r="J522" i="2"/>
  <c r="O522" i="2" s="1"/>
  <c r="G526" i="2"/>
  <c r="O526" i="2" s="1"/>
  <c r="O542" i="2"/>
  <c r="O587" i="2"/>
  <c r="E21" i="2"/>
  <c r="O275" i="2"/>
  <c r="O555" i="2"/>
  <c r="N560" i="1"/>
  <c r="N559" i="1"/>
  <c r="N558" i="1"/>
  <c r="N557" i="1"/>
  <c r="G556" i="1"/>
  <c r="N556" i="1" s="1"/>
  <c r="N555" i="1"/>
  <c r="N554" i="1"/>
  <c r="N553" i="1"/>
  <c r="N552" i="1"/>
  <c r="G551" i="1"/>
  <c r="N551" i="1" s="1"/>
  <c r="G207" i="1"/>
  <c r="G197" i="1"/>
  <c r="G47" i="1" s="1"/>
  <c r="G241" i="1"/>
  <c r="N241" i="1" s="1"/>
  <c r="G587" i="1"/>
  <c r="N240" i="1"/>
  <c r="N239" i="1"/>
  <c r="N238" i="1"/>
  <c r="N237" i="1"/>
  <c r="G236" i="1"/>
  <c r="N236" i="1" s="1"/>
  <c r="O517" i="2" l="1"/>
  <c r="O516" i="2"/>
  <c r="G576" i="2"/>
  <c r="O576" i="2" s="1"/>
  <c r="E16" i="2"/>
  <c r="T270" i="2"/>
  <c r="T20" i="2" s="1"/>
  <c r="T15" i="2" s="1"/>
  <c r="E11" i="2"/>
  <c r="T556" i="2"/>
  <c r="O18" i="2"/>
  <c r="D17" i="2"/>
  <c r="T571" i="2"/>
  <c r="G276" i="2"/>
  <c r="O276" i="2" s="1"/>
  <c r="F266" i="2"/>
  <c r="O47" i="2"/>
  <c r="T267" i="2"/>
  <c r="T17" i="2" s="1"/>
  <c r="T12" i="2" s="1"/>
  <c r="N17" i="2"/>
  <c r="M16" i="2"/>
  <c r="O14" i="2"/>
  <c r="F11" i="2"/>
  <c r="O19" i="2"/>
  <c r="M12" i="2"/>
  <c r="M11" i="2" s="1"/>
  <c r="O46" i="2"/>
  <c r="O13" i="2"/>
  <c r="G270" i="2"/>
  <c r="O21" i="2"/>
  <c r="F16" i="2"/>
  <c r="G267" i="2"/>
  <c r="O277" i="2"/>
  <c r="J196" i="1"/>
  <c r="N235" i="1"/>
  <c r="N234" i="1"/>
  <c r="N233" i="1"/>
  <c r="N232" i="1"/>
  <c r="G231" i="1"/>
  <c r="N231" i="1" s="1"/>
  <c r="N230" i="1"/>
  <c r="N229" i="1"/>
  <c r="N228" i="1"/>
  <c r="N227" i="1"/>
  <c r="G226" i="1"/>
  <c r="N226" i="1" s="1"/>
  <c r="G32" i="1"/>
  <c r="N225" i="1"/>
  <c r="N224" i="1"/>
  <c r="N223" i="1"/>
  <c r="N222" i="1"/>
  <c r="G221" i="1"/>
  <c r="N221" i="1" s="1"/>
  <c r="G275" i="1"/>
  <c r="T11" i="2" l="1"/>
  <c r="T266" i="2"/>
  <c r="T276" i="2"/>
  <c r="N16" i="2"/>
  <c r="N12" i="2"/>
  <c r="N11" i="2" s="1"/>
  <c r="D12" i="2"/>
  <c r="D11" i="2" s="1"/>
  <c r="D16" i="2"/>
  <c r="T16" i="2"/>
  <c r="G20" i="2"/>
  <c r="O270" i="2"/>
  <c r="G17" i="2"/>
  <c r="G266" i="2"/>
  <c r="O266" i="2" s="1"/>
  <c r="O267" i="2"/>
  <c r="N575" i="1"/>
  <c r="N574" i="1"/>
  <c r="N573" i="1"/>
  <c r="N572" i="1"/>
  <c r="G571" i="1"/>
  <c r="N571" i="1" s="1"/>
  <c r="N520" i="1"/>
  <c r="N547" i="1"/>
  <c r="G541" i="1"/>
  <c r="N541" i="1" s="1"/>
  <c r="N550" i="1"/>
  <c r="N549" i="1"/>
  <c r="N548" i="1"/>
  <c r="N545" i="1"/>
  <c r="N544" i="1"/>
  <c r="N543" i="1"/>
  <c r="G536" i="1"/>
  <c r="N536" i="1" s="1"/>
  <c r="N532" i="1"/>
  <c r="G526" i="1"/>
  <c r="N526" i="1" s="1"/>
  <c r="N540" i="1"/>
  <c r="N539" i="1"/>
  <c r="N538" i="1"/>
  <c r="N535" i="1"/>
  <c r="N534" i="1"/>
  <c r="N533" i="1"/>
  <c r="N530" i="1"/>
  <c r="N529" i="1"/>
  <c r="N528" i="1"/>
  <c r="N525" i="1"/>
  <c r="N524" i="1"/>
  <c r="N523" i="1"/>
  <c r="N519" i="1"/>
  <c r="N518" i="1"/>
  <c r="N275" i="1"/>
  <c r="G272" i="1"/>
  <c r="N220" i="1"/>
  <c r="N219" i="1"/>
  <c r="N218" i="1"/>
  <c r="N217" i="1"/>
  <c r="G216" i="1"/>
  <c r="N216" i="1" s="1"/>
  <c r="G582" i="1"/>
  <c r="N582" i="1" s="1"/>
  <c r="N215" i="1"/>
  <c r="N214" i="1"/>
  <c r="N213" i="1"/>
  <c r="N212" i="1"/>
  <c r="G211" i="1"/>
  <c r="N211" i="1" s="1"/>
  <c r="N587" i="1"/>
  <c r="N515" i="1"/>
  <c r="N514" i="1"/>
  <c r="N513" i="1"/>
  <c r="N512" i="1"/>
  <c r="N510" i="1"/>
  <c r="N509" i="1"/>
  <c r="N508" i="1"/>
  <c r="N507" i="1"/>
  <c r="N505" i="1"/>
  <c r="N504" i="1"/>
  <c r="N503" i="1"/>
  <c r="N502" i="1"/>
  <c r="N500" i="1"/>
  <c r="N499" i="1"/>
  <c r="N498" i="1"/>
  <c r="N497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0" i="1"/>
  <c r="N479" i="1"/>
  <c r="N478" i="1"/>
  <c r="N477" i="1"/>
  <c r="N475" i="1"/>
  <c r="N474" i="1"/>
  <c r="N473" i="1"/>
  <c r="N472" i="1"/>
  <c r="N470" i="1"/>
  <c r="N469" i="1"/>
  <c r="N468" i="1"/>
  <c r="N467" i="1"/>
  <c r="N465" i="1"/>
  <c r="N464" i="1"/>
  <c r="N463" i="1"/>
  <c r="N462" i="1"/>
  <c r="N460" i="1"/>
  <c r="N459" i="1"/>
  <c r="N458" i="1"/>
  <c r="N457" i="1"/>
  <c r="N455" i="1"/>
  <c r="N454" i="1"/>
  <c r="N453" i="1"/>
  <c r="N452" i="1"/>
  <c r="N450" i="1"/>
  <c r="N449" i="1"/>
  <c r="N448" i="1"/>
  <c r="N447" i="1"/>
  <c r="N445" i="1"/>
  <c r="N444" i="1"/>
  <c r="N443" i="1"/>
  <c r="N442" i="1"/>
  <c r="N440" i="1"/>
  <c r="N439" i="1"/>
  <c r="N438" i="1"/>
  <c r="N437" i="1"/>
  <c r="N435" i="1"/>
  <c r="N434" i="1"/>
  <c r="N433" i="1"/>
  <c r="N432" i="1"/>
  <c r="N430" i="1"/>
  <c r="N429" i="1"/>
  <c r="N428" i="1"/>
  <c r="N427" i="1"/>
  <c r="N425" i="1"/>
  <c r="N424" i="1"/>
  <c r="N423" i="1"/>
  <c r="N422" i="1"/>
  <c r="N420" i="1"/>
  <c r="N419" i="1"/>
  <c r="N418" i="1"/>
  <c r="N417" i="1"/>
  <c r="N415" i="1"/>
  <c r="N414" i="1"/>
  <c r="N413" i="1"/>
  <c r="N412" i="1"/>
  <c r="N410" i="1"/>
  <c r="N409" i="1"/>
  <c r="N408" i="1"/>
  <c r="N407" i="1"/>
  <c r="N405" i="1"/>
  <c r="N404" i="1"/>
  <c r="N403" i="1"/>
  <c r="N402" i="1"/>
  <c r="N400" i="1"/>
  <c r="N399" i="1"/>
  <c r="N398" i="1"/>
  <c r="N397" i="1"/>
  <c r="N395" i="1"/>
  <c r="N394" i="1"/>
  <c r="N393" i="1"/>
  <c r="N392" i="1"/>
  <c r="N390" i="1"/>
  <c r="N389" i="1"/>
  <c r="N388" i="1"/>
  <c r="N387" i="1"/>
  <c r="N385" i="1"/>
  <c r="N384" i="1"/>
  <c r="N383" i="1"/>
  <c r="N382" i="1"/>
  <c r="N380" i="1"/>
  <c r="N379" i="1"/>
  <c r="N378" i="1"/>
  <c r="N377" i="1"/>
  <c r="N375" i="1"/>
  <c r="N374" i="1"/>
  <c r="N373" i="1"/>
  <c r="N372" i="1"/>
  <c r="N350" i="1"/>
  <c r="N349" i="1"/>
  <c r="N348" i="1"/>
  <c r="N347" i="1"/>
  <c r="N345" i="1"/>
  <c r="N344" i="1"/>
  <c r="N343" i="1"/>
  <c r="N342" i="1"/>
  <c r="N300" i="1"/>
  <c r="N299" i="1"/>
  <c r="N298" i="1"/>
  <c r="N297" i="1"/>
  <c r="N295" i="1"/>
  <c r="N294" i="1"/>
  <c r="N293" i="1"/>
  <c r="N292" i="1"/>
  <c r="N290" i="1"/>
  <c r="N289" i="1"/>
  <c r="N288" i="1"/>
  <c r="N287" i="1"/>
  <c r="N285" i="1"/>
  <c r="N284" i="1"/>
  <c r="N283" i="1"/>
  <c r="N282" i="1"/>
  <c r="N274" i="1"/>
  <c r="N273" i="1"/>
  <c r="N210" i="1"/>
  <c r="N209" i="1"/>
  <c r="N208" i="1"/>
  <c r="N207" i="1"/>
  <c r="N205" i="1"/>
  <c r="N204" i="1"/>
  <c r="N203" i="1"/>
  <c r="N202" i="1"/>
  <c r="N200" i="1"/>
  <c r="N199" i="1"/>
  <c r="N198" i="1"/>
  <c r="N197" i="1"/>
  <c r="N195" i="1"/>
  <c r="N194" i="1"/>
  <c r="N193" i="1"/>
  <c r="N192" i="1"/>
  <c r="N190" i="1"/>
  <c r="N189" i="1"/>
  <c r="N188" i="1"/>
  <c r="N187" i="1"/>
  <c r="N185" i="1"/>
  <c r="N184" i="1"/>
  <c r="N183" i="1"/>
  <c r="N182" i="1"/>
  <c r="N180" i="1"/>
  <c r="N179" i="1"/>
  <c r="N178" i="1"/>
  <c r="N177" i="1"/>
  <c r="N175" i="1"/>
  <c r="N174" i="1"/>
  <c r="N173" i="1"/>
  <c r="N172" i="1"/>
  <c r="N170" i="1"/>
  <c r="N169" i="1"/>
  <c r="N168" i="1"/>
  <c r="N167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0" i="1"/>
  <c r="N149" i="1"/>
  <c r="N148" i="1"/>
  <c r="N147" i="1"/>
  <c r="N45" i="1"/>
  <c r="N44" i="1"/>
  <c r="N43" i="1"/>
  <c r="N42" i="1"/>
  <c r="N41" i="1"/>
  <c r="N40" i="1"/>
  <c r="N39" i="1"/>
  <c r="N38" i="1"/>
  <c r="N37" i="1"/>
  <c r="N35" i="1"/>
  <c r="N34" i="1"/>
  <c r="N33" i="1"/>
  <c r="N32" i="1"/>
  <c r="N30" i="1"/>
  <c r="N29" i="1"/>
  <c r="N28" i="1"/>
  <c r="N27" i="1"/>
  <c r="N590" i="1"/>
  <c r="N589" i="1"/>
  <c r="N588" i="1"/>
  <c r="M586" i="1"/>
  <c r="L586" i="1"/>
  <c r="G586" i="1"/>
  <c r="E586" i="1"/>
  <c r="D586" i="1"/>
  <c r="G279" i="1"/>
  <c r="G278" i="1"/>
  <c r="M47" i="1"/>
  <c r="L47" i="1"/>
  <c r="G50" i="1"/>
  <c r="G49" i="1"/>
  <c r="G48" i="1"/>
  <c r="F47" i="1"/>
  <c r="G22" i="1"/>
  <c r="G166" i="1"/>
  <c r="N166" i="1" s="1"/>
  <c r="G171" i="1"/>
  <c r="N171" i="1" s="1"/>
  <c r="G176" i="1"/>
  <c r="N176" i="1" s="1"/>
  <c r="G181" i="1"/>
  <c r="N181" i="1" s="1"/>
  <c r="G186" i="1"/>
  <c r="N186" i="1" s="1"/>
  <c r="G191" i="1"/>
  <c r="N191" i="1" s="1"/>
  <c r="G196" i="1"/>
  <c r="N196" i="1" s="1"/>
  <c r="G201" i="1"/>
  <c r="N201" i="1" s="1"/>
  <c r="G206" i="1"/>
  <c r="N206" i="1" s="1"/>
  <c r="G511" i="1"/>
  <c r="N511" i="1" s="1"/>
  <c r="G496" i="1"/>
  <c r="N496" i="1" s="1"/>
  <c r="G578" i="1"/>
  <c r="G579" i="1"/>
  <c r="G580" i="1"/>
  <c r="F48" i="1"/>
  <c r="N272" i="1" l="1"/>
  <c r="G267" i="1"/>
  <c r="G17" i="1" s="1"/>
  <c r="N522" i="1"/>
  <c r="G15" i="2"/>
  <c r="O15" i="2" s="1"/>
  <c r="O20" i="2"/>
  <c r="G12" i="2"/>
  <c r="G16" i="2"/>
  <c r="O16" i="2" s="1"/>
  <c r="O17" i="2"/>
  <c r="G546" i="1"/>
  <c r="N546" i="1" s="1"/>
  <c r="E516" i="1"/>
  <c r="N516" i="1" s="1"/>
  <c r="N542" i="1"/>
  <c r="N537" i="1"/>
  <c r="G521" i="1"/>
  <c r="N521" i="1" s="1"/>
  <c r="G531" i="1"/>
  <c r="N531" i="1" s="1"/>
  <c r="N527" i="1"/>
  <c r="G581" i="1"/>
  <c r="G577" i="1"/>
  <c r="G576" i="1" s="1"/>
  <c r="N586" i="1"/>
  <c r="M581" i="1"/>
  <c r="M580" i="1"/>
  <c r="M579" i="1"/>
  <c r="M578" i="1"/>
  <c r="M577" i="1"/>
  <c r="M481" i="1"/>
  <c r="M476" i="1"/>
  <c r="M471" i="1"/>
  <c r="M466" i="1"/>
  <c r="M461" i="1"/>
  <c r="M456" i="1"/>
  <c r="M451" i="1"/>
  <c r="M446" i="1"/>
  <c r="M441" i="1"/>
  <c r="M436" i="1"/>
  <c r="M431" i="1"/>
  <c r="M426" i="1"/>
  <c r="M421" i="1"/>
  <c r="M416" i="1"/>
  <c r="M411" i="1"/>
  <c r="M406" i="1"/>
  <c r="M401" i="1"/>
  <c r="M396" i="1"/>
  <c r="M391" i="1"/>
  <c r="M386" i="1"/>
  <c r="M381" i="1"/>
  <c r="M376" i="1"/>
  <c r="M371" i="1"/>
  <c r="M366" i="1"/>
  <c r="M361" i="1"/>
  <c r="M356" i="1"/>
  <c r="M351" i="1"/>
  <c r="M346" i="1"/>
  <c r="M341" i="1"/>
  <c r="M336" i="1"/>
  <c r="M331" i="1"/>
  <c r="M326" i="1"/>
  <c r="M321" i="1"/>
  <c r="M316" i="1"/>
  <c r="M311" i="1"/>
  <c r="M306" i="1"/>
  <c r="M301" i="1"/>
  <c r="M296" i="1"/>
  <c r="M291" i="1"/>
  <c r="M286" i="1"/>
  <c r="M281" i="1"/>
  <c r="M280" i="1"/>
  <c r="M270" i="1" s="1"/>
  <c r="M279" i="1"/>
  <c r="M269" i="1" s="1"/>
  <c r="M278" i="1"/>
  <c r="M268" i="1" s="1"/>
  <c r="M277" i="1"/>
  <c r="M267" i="1" s="1"/>
  <c r="M271" i="1"/>
  <c r="M151" i="1"/>
  <c r="M146" i="1"/>
  <c r="M141" i="1"/>
  <c r="M136" i="1"/>
  <c r="M131" i="1"/>
  <c r="M126" i="1"/>
  <c r="M121" i="1"/>
  <c r="M116" i="1"/>
  <c r="M111" i="1"/>
  <c r="M106" i="1"/>
  <c r="M101" i="1"/>
  <c r="M96" i="1"/>
  <c r="M91" i="1"/>
  <c r="M86" i="1"/>
  <c r="M81" i="1"/>
  <c r="M76" i="1"/>
  <c r="M71" i="1"/>
  <c r="M66" i="1"/>
  <c r="M61" i="1"/>
  <c r="M56" i="1"/>
  <c r="M51" i="1"/>
  <c r="M50" i="1"/>
  <c r="M49" i="1"/>
  <c r="M48" i="1"/>
  <c r="M36" i="1"/>
  <c r="M31" i="1"/>
  <c r="M26" i="1"/>
  <c r="M25" i="1"/>
  <c r="M24" i="1"/>
  <c r="M23" i="1"/>
  <c r="M22" i="1"/>
  <c r="D381" i="1"/>
  <c r="E381" i="1"/>
  <c r="F381" i="1"/>
  <c r="G381" i="1"/>
  <c r="L381" i="1"/>
  <c r="G12" i="1" l="1"/>
  <c r="G11" i="2"/>
  <c r="O11" i="2" s="1"/>
  <c r="O12" i="2"/>
  <c r="N517" i="1"/>
  <c r="N381" i="1"/>
  <c r="M46" i="1"/>
  <c r="M266" i="1"/>
  <c r="M19" i="1"/>
  <c r="M14" i="1" s="1"/>
  <c r="M576" i="1"/>
  <c r="M20" i="1"/>
  <c r="M15" i="1" s="1"/>
  <c r="M276" i="1"/>
  <c r="M17" i="1"/>
  <c r="M18" i="1"/>
  <c r="M13" i="1" s="1"/>
  <c r="M21" i="1"/>
  <c r="E577" i="1"/>
  <c r="L577" i="1"/>
  <c r="E578" i="1"/>
  <c r="F578" i="1"/>
  <c r="L578" i="1"/>
  <c r="E579" i="1"/>
  <c r="F579" i="1"/>
  <c r="L579" i="1"/>
  <c r="E580" i="1"/>
  <c r="F580" i="1"/>
  <c r="L580" i="1"/>
  <c r="D578" i="1"/>
  <c r="D579" i="1"/>
  <c r="D580" i="1"/>
  <c r="D577" i="1"/>
  <c r="N585" i="1"/>
  <c r="N584" i="1"/>
  <c r="N583" i="1"/>
  <c r="L581" i="1"/>
  <c r="E581" i="1"/>
  <c r="D581" i="1"/>
  <c r="E277" i="1"/>
  <c r="E267" i="1" s="1"/>
  <c r="F277" i="1"/>
  <c r="F267" i="1" s="1"/>
  <c r="L277" i="1"/>
  <c r="L267" i="1" s="1"/>
  <c r="E278" i="1"/>
  <c r="F278" i="1"/>
  <c r="F268" i="1" s="1"/>
  <c r="G268" i="1"/>
  <c r="L278" i="1"/>
  <c r="L268" i="1" s="1"/>
  <c r="E279" i="1"/>
  <c r="F279" i="1"/>
  <c r="F269" i="1" s="1"/>
  <c r="G269" i="1"/>
  <c r="L279" i="1"/>
  <c r="L269" i="1" s="1"/>
  <c r="E280" i="1"/>
  <c r="E270" i="1" s="1"/>
  <c r="F280" i="1"/>
  <c r="F270" i="1" s="1"/>
  <c r="G270" i="1"/>
  <c r="L280" i="1"/>
  <c r="L270" i="1" s="1"/>
  <c r="D278" i="1"/>
  <c r="D279" i="1"/>
  <c r="D280" i="1"/>
  <c r="D277" i="1"/>
  <c r="L481" i="1"/>
  <c r="E481" i="1"/>
  <c r="D481" i="1"/>
  <c r="L476" i="1"/>
  <c r="G476" i="1"/>
  <c r="F476" i="1"/>
  <c r="E476" i="1"/>
  <c r="D476" i="1"/>
  <c r="L471" i="1"/>
  <c r="G471" i="1"/>
  <c r="F471" i="1"/>
  <c r="E471" i="1"/>
  <c r="D471" i="1"/>
  <c r="L466" i="1"/>
  <c r="G466" i="1"/>
  <c r="F466" i="1"/>
  <c r="E466" i="1"/>
  <c r="D466" i="1"/>
  <c r="L461" i="1"/>
  <c r="G461" i="1"/>
  <c r="F461" i="1"/>
  <c r="E461" i="1"/>
  <c r="D461" i="1"/>
  <c r="L456" i="1"/>
  <c r="G456" i="1"/>
  <c r="F456" i="1"/>
  <c r="E456" i="1"/>
  <c r="D456" i="1"/>
  <c r="L451" i="1"/>
  <c r="G451" i="1"/>
  <c r="F451" i="1"/>
  <c r="E451" i="1"/>
  <c r="D451" i="1"/>
  <c r="L446" i="1"/>
  <c r="G446" i="1"/>
  <c r="F446" i="1"/>
  <c r="E446" i="1"/>
  <c r="D446" i="1"/>
  <c r="L441" i="1"/>
  <c r="G441" i="1"/>
  <c r="F441" i="1"/>
  <c r="E441" i="1"/>
  <c r="D441" i="1"/>
  <c r="L436" i="1"/>
  <c r="G436" i="1"/>
  <c r="F436" i="1"/>
  <c r="E436" i="1"/>
  <c r="D436" i="1"/>
  <c r="L431" i="1"/>
  <c r="G431" i="1"/>
  <c r="F431" i="1"/>
  <c r="E431" i="1"/>
  <c r="D431" i="1"/>
  <c r="L426" i="1"/>
  <c r="G426" i="1"/>
  <c r="F426" i="1"/>
  <c r="E426" i="1"/>
  <c r="D426" i="1"/>
  <c r="L421" i="1"/>
  <c r="G421" i="1"/>
  <c r="F421" i="1"/>
  <c r="E421" i="1"/>
  <c r="D421" i="1"/>
  <c r="L416" i="1"/>
  <c r="G416" i="1"/>
  <c r="F416" i="1"/>
  <c r="E416" i="1"/>
  <c r="D416" i="1"/>
  <c r="L411" i="1"/>
  <c r="G411" i="1"/>
  <c r="F411" i="1"/>
  <c r="E411" i="1"/>
  <c r="D411" i="1"/>
  <c r="L406" i="1"/>
  <c r="G406" i="1"/>
  <c r="F406" i="1"/>
  <c r="E406" i="1"/>
  <c r="D406" i="1"/>
  <c r="L401" i="1"/>
  <c r="G401" i="1"/>
  <c r="F401" i="1"/>
  <c r="E401" i="1"/>
  <c r="D401" i="1"/>
  <c r="L396" i="1"/>
  <c r="G396" i="1"/>
  <c r="F396" i="1"/>
  <c r="E396" i="1"/>
  <c r="D396" i="1"/>
  <c r="L391" i="1"/>
  <c r="G391" i="1"/>
  <c r="F391" i="1"/>
  <c r="E391" i="1"/>
  <c r="D391" i="1"/>
  <c r="L386" i="1"/>
  <c r="G386" i="1"/>
  <c r="F386" i="1"/>
  <c r="E386" i="1"/>
  <c r="D386" i="1"/>
  <c r="L376" i="1"/>
  <c r="G376" i="1"/>
  <c r="F376" i="1"/>
  <c r="E376" i="1"/>
  <c r="D376" i="1"/>
  <c r="L371" i="1"/>
  <c r="G371" i="1"/>
  <c r="F371" i="1"/>
  <c r="E371" i="1"/>
  <c r="D371" i="1"/>
  <c r="N370" i="1"/>
  <c r="N369" i="1"/>
  <c r="N368" i="1"/>
  <c r="N367" i="1"/>
  <c r="L366" i="1"/>
  <c r="G366" i="1"/>
  <c r="F366" i="1"/>
  <c r="E366" i="1"/>
  <c r="D366" i="1"/>
  <c r="N365" i="1"/>
  <c r="N364" i="1"/>
  <c r="N363" i="1"/>
  <c r="N362" i="1"/>
  <c r="L361" i="1"/>
  <c r="G361" i="1"/>
  <c r="F361" i="1"/>
  <c r="E361" i="1"/>
  <c r="D361" i="1"/>
  <c r="N360" i="1"/>
  <c r="N359" i="1"/>
  <c r="N358" i="1"/>
  <c r="N357" i="1"/>
  <c r="L356" i="1"/>
  <c r="G356" i="1"/>
  <c r="F356" i="1"/>
  <c r="E356" i="1"/>
  <c r="D356" i="1"/>
  <c r="N355" i="1"/>
  <c r="N354" i="1"/>
  <c r="N353" i="1"/>
  <c r="N352" i="1"/>
  <c r="L351" i="1"/>
  <c r="G351" i="1"/>
  <c r="F351" i="1"/>
  <c r="E351" i="1"/>
  <c r="D351" i="1"/>
  <c r="L346" i="1"/>
  <c r="G346" i="1"/>
  <c r="F346" i="1"/>
  <c r="E346" i="1"/>
  <c r="D346" i="1"/>
  <c r="L341" i="1"/>
  <c r="G341" i="1"/>
  <c r="F341" i="1"/>
  <c r="E341" i="1"/>
  <c r="D341" i="1"/>
  <c r="N340" i="1"/>
  <c r="N339" i="1"/>
  <c r="N338" i="1"/>
  <c r="N337" i="1"/>
  <c r="L336" i="1"/>
  <c r="G336" i="1"/>
  <c r="F336" i="1"/>
  <c r="E336" i="1"/>
  <c r="D336" i="1"/>
  <c r="N335" i="1"/>
  <c r="N334" i="1"/>
  <c r="N333" i="1"/>
  <c r="N332" i="1"/>
  <c r="L331" i="1"/>
  <c r="G331" i="1"/>
  <c r="F331" i="1"/>
  <c r="E331" i="1"/>
  <c r="D331" i="1"/>
  <c r="N330" i="1"/>
  <c r="N329" i="1"/>
  <c r="N328" i="1"/>
  <c r="N327" i="1"/>
  <c r="L326" i="1"/>
  <c r="G326" i="1"/>
  <c r="F326" i="1"/>
  <c r="E326" i="1"/>
  <c r="D326" i="1"/>
  <c r="N325" i="1"/>
  <c r="N324" i="1"/>
  <c r="N323" i="1"/>
  <c r="N322" i="1"/>
  <c r="L321" i="1"/>
  <c r="G321" i="1"/>
  <c r="F321" i="1"/>
  <c r="E321" i="1"/>
  <c r="D321" i="1"/>
  <c r="N320" i="1"/>
  <c r="N319" i="1"/>
  <c r="N318" i="1"/>
  <c r="N317" i="1"/>
  <c r="L316" i="1"/>
  <c r="G316" i="1"/>
  <c r="F316" i="1"/>
  <c r="E316" i="1"/>
  <c r="D316" i="1"/>
  <c r="N315" i="1"/>
  <c r="N314" i="1"/>
  <c r="N313" i="1"/>
  <c r="N312" i="1"/>
  <c r="L311" i="1"/>
  <c r="G311" i="1"/>
  <c r="F311" i="1"/>
  <c r="E311" i="1"/>
  <c r="D311" i="1"/>
  <c r="N310" i="1"/>
  <c r="N309" i="1"/>
  <c r="N308" i="1"/>
  <c r="N307" i="1"/>
  <c r="L306" i="1"/>
  <c r="G306" i="1"/>
  <c r="F306" i="1"/>
  <c r="E306" i="1"/>
  <c r="D306" i="1"/>
  <c r="N305" i="1"/>
  <c r="N304" i="1"/>
  <c r="N303" i="1"/>
  <c r="N302" i="1"/>
  <c r="L301" i="1"/>
  <c r="G301" i="1"/>
  <c r="F301" i="1"/>
  <c r="E301" i="1"/>
  <c r="D301" i="1"/>
  <c r="L296" i="1"/>
  <c r="G296" i="1"/>
  <c r="F296" i="1"/>
  <c r="E296" i="1"/>
  <c r="D296" i="1"/>
  <c r="L291" i="1"/>
  <c r="G291" i="1"/>
  <c r="F291" i="1"/>
  <c r="E291" i="1"/>
  <c r="D291" i="1"/>
  <c r="L286" i="1"/>
  <c r="G286" i="1"/>
  <c r="F286" i="1"/>
  <c r="E286" i="1"/>
  <c r="D286" i="1"/>
  <c r="L281" i="1"/>
  <c r="G281" i="1"/>
  <c r="F281" i="1"/>
  <c r="E281" i="1"/>
  <c r="D281" i="1"/>
  <c r="L271" i="1"/>
  <c r="G271" i="1"/>
  <c r="F271" i="1"/>
  <c r="E271" i="1"/>
  <c r="D271" i="1"/>
  <c r="D51" i="1"/>
  <c r="E47" i="1"/>
  <c r="E48" i="1"/>
  <c r="L48" i="1"/>
  <c r="E49" i="1"/>
  <c r="F49" i="1"/>
  <c r="L49" i="1"/>
  <c r="E50" i="1"/>
  <c r="F50" i="1"/>
  <c r="L50" i="1"/>
  <c r="D48" i="1"/>
  <c r="D49" i="1"/>
  <c r="D50" i="1"/>
  <c r="D47" i="1"/>
  <c r="L151" i="1"/>
  <c r="G151" i="1"/>
  <c r="F151" i="1"/>
  <c r="E151" i="1"/>
  <c r="D151" i="1"/>
  <c r="L146" i="1"/>
  <c r="G146" i="1"/>
  <c r="F146" i="1"/>
  <c r="E146" i="1"/>
  <c r="D146" i="1"/>
  <c r="N145" i="1"/>
  <c r="N144" i="1"/>
  <c r="N143" i="1"/>
  <c r="N142" i="1"/>
  <c r="L141" i="1"/>
  <c r="G141" i="1"/>
  <c r="F141" i="1"/>
  <c r="E141" i="1"/>
  <c r="D141" i="1"/>
  <c r="N140" i="1"/>
  <c r="N139" i="1"/>
  <c r="N138" i="1"/>
  <c r="N137" i="1"/>
  <c r="L136" i="1"/>
  <c r="G136" i="1"/>
  <c r="F136" i="1"/>
  <c r="E136" i="1"/>
  <c r="D136" i="1"/>
  <c r="N135" i="1"/>
  <c r="N134" i="1"/>
  <c r="N133" i="1"/>
  <c r="N132" i="1"/>
  <c r="L131" i="1"/>
  <c r="G131" i="1"/>
  <c r="F131" i="1"/>
  <c r="E131" i="1"/>
  <c r="D131" i="1"/>
  <c r="N130" i="1"/>
  <c r="N129" i="1"/>
  <c r="N128" i="1"/>
  <c r="N127" i="1"/>
  <c r="L126" i="1"/>
  <c r="G126" i="1"/>
  <c r="F126" i="1"/>
  <c r="E126" i="1"/>
  <c r="D126" i="1"/>
  <c r="N125" i="1"/>
  <c r="N124" i="1"/>
  <c r="N123" i="1"/>
  <c r="N122" i="1"/>
  <c r="L121" i="1"/>
  <c r="G121" i="1"/>
  <c r="F121" i="1"/>
  <c r="E121" i="1"/>
  <c r="D121" i="1"/>
  <c r="N120" i="1"/>
  <c r="N119" i="1"/>
  <c r="N118" i="1"/>
  <c r="N117" i="1"/>
  <c r="L116" i="1"/>
  <c r="G116" i="1"/>
  <c r="F116" i="1"/>
  <c r="E116" i="1"/>
  <c r="D116" i="1"/>
  <c r="N115" i="1"/>
  <c r="N114" i="1"/>
  <c r="N113" i="1"/>
  <c r="N112" i="1"/>
  <c r="L111" i="1"/>
  <c r="G111" i="1"/>
  <c r="F111" i="1"/>
  <c r="E111" i="1"/>
  <c r="D111" i="1"/>
  <c r="N110" i="1"/>
  <c r="N109" i="1"/>
  <c r="N108" i="1"/>
  <c r="N107" i="1"/>
  <c r="L106" i="1"/>
  <c r="G106" i="1"/>
  <c r="F106" i="1"/>
  <c r="E106" i="1"/>
  <c r="D106" i="1"/>
  <c r="N105" i="1"/>
  <c r="N104" i="1"/>
  <c r="N103" i="1"/>
  <c r="N102" i="1"/>
  <c r="L101" i="1"/>
  <c r="G101" i="1"/>
  <c r="F101" i="1"/>
  <c r="E101" i="1"/>
  <c r="D101" i="1"/>
  <c r="N100" i="1"/>
  <c r="N99" i="1"/>
  <c r="N98" i="1"/>
  <c r="N97" i="1"/>
  <c r="L96" i="1"/>
  <c r="G96" i="1"/>
  <c r="F96" i="1"/>
  <c r="E96" i="1"/>
  <c r="D96" i="1"/>
  <c r="N95" i="1"/>
  <c r="N94" i="1"/>
  <c r="N93" i="1"/>
  <c r="N92" i="1"/>
  <c r="L91" i="1"/>
  <c r="G91" i="1"/>
  <c r="F91" i="1"/>
  <c r="E91" i="1"/>
  <c r="D91" i="1"/>
  <c r="N90" i="1"/>
  <c r="N89" i="1"/>
  <c r="N88" i="1"/>
  <c r="N87" i="1"/>
  <c r="L86" i="1"/>
  <c r="G86" i="1"/>
  <c r="F86" i="1"/>
  <c r="E86" i="1"/>
  <c r="D86" i="1"/>
  <c r="N85" i="1"/>
  <c r="N84" i="1"/>
  <c r="N83" i="1"/>
  <c r="N82" i="1"/>
  <c r="L81" i="1"/>
  <c r="G81" i="1"/>
  <c r="F81" i="1"/>
  <c r="E81" i="1"/>
  <c r="D81" i="1"/>
  <c r="N80" i="1"/>
  <c r="N79" i="1"/>
  <c r="N78" i="1"/>
  <c r="N77" i="1"/>
  <c r="L76" i="1"/>
  <c r="G76" i="1"/>
  <c r="F76" i="1"/>
  <c r="E76" i="1"/>
  <c r="D76" i="1"/>
  <c r="N75" i="1"/>
  <c r="N74" i="1"/>
  <c r="N73" i="1"/>
  <c r="N72" i="1"/>
  <c r="L71" i="1"/>
  <c r="G71" i="1"/>
  <c r="F71" i="1"/>
  <c r="E71" i="1"/>
  <c r="D71" i="1"/>
  <c r="N70" i="1"/>
  <c r="N69" i="1"/>
  <c r="N68" i="1"/>
  <c r="N67" i="1"/>
  <c r="L66" i="1"/>
  <c r="G66" i="1"/>
  <c r="F66" i="1"/>
  <c r="E66" i="1"/>
  <c r="D66" i="1"/>
  <c r="N65" i="1"/>
  <c r="N64" i="1"/>
  <c r="N63" i="1"/>
  <c r="N62" i="1"/>
  <c r="L61" i="1"/>
  <c r="G61" i="1"/>
  <c r="F61" i="1"/>
  <c r="E61" i="1"/>
  <c r="D61" i="1"/>
  <c r="N60" i="1"/>
  <c r="N59" i="1"/>
  <c r="N58" i="1"/>
  <c r="N57" i="1"/>
  <c r="L56" i="1"/>
  <c r="G56" i="1"/>
  <c r="F56" i="1"/>
  <c r="E56" i="1"/>
  <c r="D56" i="1"/>
  <c r="N55" i="1"/>
  <c r="N54" i="1"/>
  <c r="N53" i="1"/>
  <c r="N52" i="1"/>
  <c r="L51" i="1"/>
  <c r="G51" i="1"/>
  <c r="F51" i="1"/>
  <c r="E51" i="1"/>
  <c r="L25" i="1"/>
  <c r="G25" i="1"/>
  <c r="F25" i="1"/>
  <c r="E25" i="1"/>
  <c r="L24" i="1"/>
  <c r="G24" i="1"/>
  <c r="F24" i="1"/>
  <c r="E24" i="1"/>
  <c r="L23" i="1"/>
  <c r="G23" i="1"/>
  <c r="F23" i="1"/>
  <c r="E23" i="1"/>
  <c r="L22" i="1"/>
  <c r="F22" i="1"/>
  <c r="E22" i="1"/>
  <c r="D25" i="1"/>
  <c r="D24" i="1"/>
  <c r="D23" i="1"/>
  <c r="D22" i="1"/>
  <c r="L36" i="1"/>
  <c r="G36" i="1"/>
  <c r="F36" i="1"/>
  <c r="E36" i="1"/>
  <c r="D36" i="1"/>
  <c r="L31" i="1"/>
  <c r="G31" i="1"/>
  <c r="F31" i="1"/>
  <c r="E31" i="1"/>
  <c r="D31" i="1"/>
  <c r="L26" i="1"/>
  <c r="G26" i="1"/>
  <c r="F26" i="1"/>
  <c r="E26" i="1"/>
  <c r="D26" i="1"/>
  <c r="N481" i="1" l="1"/>
  <c r="N47" i="1"/>
  <c r="N296" i="1"/>
  <c r="N391" i="1"/>
  <c r="N421" i="1"/>
  <c r="N451" i="1"/>
  <c r="N580" i="1"/>
  <c r="N291" i="1"/>
  <c r="N386" i="1"/>
  <c r="N416" i="1"/>
  <c r="N446" i="1"/>
  <c r="N476" i="1"/>
  <c r="N579" i="1"/>
  <c r="N36" i="1"/>
  <c r="N23" i="1"/>
  <c r="N286" i="1"/>
  <c r="N376" i="1"/>
  <c r="N411" i="1"/>
  <c r="N441" i="1"/>
  <c r="N471" i="1"/>
  <c r="N578" i="1"/>
  <c r="N22" i="1"/>
  <c r="N151" i="1"/>
  <c r="N50" i="1"/>
  <c r="N281" i="1"/>
  <c r="N371" i="1"/>
  <c r="N406" i="1"/>
  <c r="N436" i="1"/>
  <c r="N466" i="1"/>
  <c r="N31" i="1"/>
  <c r="N24" i="1"/>
  <c r="N26" i="1"/>
  <c r="N25" i="1"/>
  <c r="N146" i="1"/>
  <c r="N49" i="1"/>
  <c r="N271" i="1"/>
  <c r="N346" i="1"/>
  <c r="N401" i="1"/>
  <c r="N431" i="1"/>
  <c r="N461" i="1"/>
  <c r="N48" i="1"/>
  <c r="N341" i="1"/>
  <c r="N396" i="1"/>
  <c r="N426" i="1"/>
  <c r="N456" i="1"/>
  <c r="N581" i="1"/>
  <c r="N577" i="1"/>
  <c r="D269" i="1"/>
  <c r="D19" i="1" s="1"/>
  <c r="N279" i="1"/>
  <c r="D268" i="1"/>
  <c r="D18" i="1" s="1"/>
  <c r="N278" i="1"/>
  <c r="D267" i="1"/>
  <c r="N267" i="1" s="1"/>
  <c r="N277" i="1"/>
  <c r="D270" i="1"/>
  <c r="N270" i="1" s="1"/>
  <c r="N280" i="1"/>
  <c r="G21" i="1"/>
  <c r="L266" i="1"/>
  <c r="E17" i="1"/>
  <c r="E12" i="1" s="1"/>
  <c r="E20" i="1"/>
  <c r="E15" i="1" s="1"/>
  <c r="G20" i="1"/>
  <c r="G15" i="1" s="1"/>
  <c r="G18" i="1"/>
  <c r="G13" i="1" s="1"/>
  <c r="F17" i="1"/>
  <c r="F12" i="1" s="1"/>
  <c r="F20" i="1"/>
  <c r="F15" i="1" s="1"/>
  <c r="L18" i="1"/>
  <c r="L13" i="1" s="1"/>
  <c r="M16" i="1"/>
  <c r="M12" i="1"/>
  <c r="M11" i="1" s="1"/>
  <c r="L17" i="1"/>
  <c r="L12" i="1" s="1"/>
  <c r="F19" i="1"/>
  <c r="F14" i="1" s="1"/>
  <c r="L20" i="1"/>
  <c r="L15" i="1" s="1"/>
  <c r="N326" i="1"/>
  <c r="N66" i="1"/>
  <c r="F18" i="1"/>
  <c r="F13" i="1" s="1"/>
  <c r="L19" i="1"/>
  <c r="L14" i="1" s="1"/>
  <c r="G19" i="1"/>
  <c r="G14" i="1" s="1"/>
  <c r="E21" i="1"/>
  <c r="N51" i="1"/>
  <c r="N106" i="1"/>
  <c r="D276" i="1"/>
  <c r="F21" i="1"/>
  <c r="N321" i="1"/>
  <c r="N86" i="1"/>
  <c r="L21" i="1"/>
  <c r="D576" i="1"/>
  <c r="N331" i="1"/>
  <c r="N351" i="1"/>
  <c r="N56" i="1"/>
  <c r="N76" i="1"/>
  <c r="N96" i="1"/>
  <c r="N116" i="1"/>
  <c r="N131" i="1"/>
  <c r="N136" i="1"/>
  <c r="L46" i="1"/>
  <c r="N316" i="1"/>
  <c r="N336" i="1"/>
  <c r="N356" i="1"/>
  <c r="L576" i="1"/>
  <c r="N91" i="1"/>
  <c r="E46" i="1"/>
  <c r="N61" i="1"/>
  <c r="N101" i="1"/>
  <c r="N141" i="1"/>
  <c r="G46" i="1"/>
  <c r="N366" i="1"/>
  <c r="E576" i="1"/>
  <c r="N121" i="1"/>
  <c r="N361" i="1"/>
  <c r="N311" i="1"/>
  <c r="N306" i="1"/>
  <c r="N301" i="1"/>
  <c r="E276" i="1"/>
  <c r="E268" i="1"/>
  <c r="F276" i="1"/>
  <c r="N126" i="1"/>
  <c r="N111" i="1"/>
  <c r="N81" i="1"/>
  <c r="N71" i="1"/>
  <c r="D46" i="1"/>
  <c r="D21" i="1"/>
  <c r="G266" i="1"/>
  <c r="F266" i="1"/>
  <c r="G276" i="1"/>
  <c r="L276" i="1"/>
  <c r="E269" i="1"/>
  <c r="G11" i="1" l="1"/>
  <c r="D17" i="1"/>
  <c r="D12" i="1" s="1"/>
  <c r="N12" i="1" s="1"/>
  <c r="N21" i="1"/>
  <c r="N576" i="1"/>
  <c r="D20" i="1"/>
  <c r="D15" i="1" s="1"/>
  <c r="N15" i="1" s="1"/>
  <c r="N46" i="1"/>
  <c r="N268" i="1"/>
  <c r="D266" i="1"/>
  <c r="N276" i="1"/>
  <c r="N269" i="1"/>
  <c r="F16" i="1"/>
  <c r="E19" i="1"/>
  <c r="E14" i="1" s="1"/>
  <c r="E18" i="1"/>
  <c r="N18" i="1" s="1"/>
  <c r="D13" i="1"/>
  <c r="G16" i="1"/>
  <c r="L16" i="1"/>
  <c r="D14" i="1"/>
  <c r="L11" i="1"/>
  <c r="E266" i="1"/>
  <c r="N17" i="1" l="1"/>
  <c r="N14" i="1"/>
  <c r="D16" i="1"/>
  <c r="N19" i="1"/>
  <c r="N20" i="1"/>
  <c r="N266" i="1"/>
  <c r="F11" i="1"/>
  <c r="D11" i="1"/>
  <c r="E13" i="1"/>
  <c r="N13" i="1" s="1"/>
  <c r="E16" i="1"/>
  <c r="N16" i="1" l="1"/>
  <c r="E11" i="1"/>
  <c r="N11" i="1" s="1"/>
</calcChain>
</file>

<file path=xl/sharedStrings.xml><?xml version="1.0" encoding="utf-8"?>
<sst xmlns="http://schemas.openxmlformats.org/spreadsheetml/2006/main" count="1769" uniqueCount="271">
  <si>
    <t>№ п/п</t>
  </si>
  <si>
    <t>Наименование структурного элемента МП</t>
  </si>
  <si>
    <t>Источник ресурсного обеспечения</t>
  </si>
  <si>
    <t>Оценка планируемых расходов, тыс. руб.</t>
  </si>
  <si>
    <t>Всего за период реализации</t>
  </si>
  <si>
    <t>Ответственный исполнитель, соисполнители, участники МП</t>
  </si>
  <si>
    <t>Всего, в том числе:</t>
  </si>
  <si>
    <t>средства местных бюджетов (МБ)</t>
  </si>
  <si>
    <t>средства 
областного бюджета (ОБ)</t>
  </si>
  <si>
    <t>средства федерального бюджета (ФБ)</t>
  </si>
  <si>
    <t>внебюджетные источники (ВИ)</t>
  </si>
  <si>
    <t>1.</t>
  </si>
  <si>
    <t>Разработка проектной и рабочей документации на капитальный ремонт и ремонт дорог</t>
  </si>
  <si>
    <t>МБ</t>
  </si>
  <si>
    <t>ОБ</t>
  </si>
  <si>
    <t>ФБ</t>
  </si>
  <si>
    <t>ВИ</t>
  </si>
  <si>
    <t>1.1.</t>
  </si>
  <si>
    <t>2.</t>
  </si>
  <si>
    <t>1.2.</t>
  </si>
  <si>
    <t>1.3.</t>
  </si>
  <si>
    <t xml:space="preserve">Разработка  проектной документации на  ремонт участка дороги по ул. Пушкина (от д.№6 по ул. Пушкина  до д.№34 по ул. Ленина) в г. Светлогорске
</t>
  </si>
  <si>
    <t>Проектные работы по объекту: «Капитальный ремонт участка ул. Хуторской между границами МО «Пионерский городской округ»</t>
  </si>
  <si>
    <t>Разработка, проверка сметной документации на капитальный ремонт, ремонт автомобильных дорог</t>
  </si>
  <si>
    <t>Капитальный ремонт и ремонт дорог и проездов</t>
  </si>
  <si>
    <t>Ремонт автомобильной дороги по ул. Тельмана</t>
  </si>
  <si>
    <t xml:space="preserve">Ремонт автомобильной дороги по
ул. Красноармейская
</t>
  </si>
  <si>
    <t xml:space="preserve">Ремонт автомобильной дороги по
пер. Комсомольский
</t>
  </si>
  <si>
    <t xml:space="preserve">Ремонт автомобильной дороги по ул. Олимпийский бульвар (от Калининградского 
пр. до пересечения с выездом дворов Калининградский пр. 68в, 68г.)
</t>
  </si>
  <si>
    <t>Ремонт автомобильной дороги в районе СОШ №1 по  ул. Новая</t>
  </si>
  <si>
    <t xml:space="preserve">Ремонт подъездной дороги к Братской могиле жертв трагедии 16 мая 1972 года в
г. Светлогорске
</t>
  </si>
  <si>
    <t>Ремонт автомобильной дороги по ул.  Прохладная</t>
  </si>
  <si>
    <t>Ремонт автомобильной дороги по ул. Нахимова</t>
  </si>
  <si>
    <t>Ремонт автомобильной дороги по ул. Садовая</t>
  </si>
  <si>
    <t xml:space="preserve">Ремонт автомобильной дороги по
ул. Московская
</t>
  </si>
  <si>
    <t xml:space="preserve">Ремонт автомобильной дороги по ул. Верещагина в
г. Светлогорске
</t>
  </si>
  <si>
    <t xml:space="preserve">Строительство магистральной улицы районного значения п. Зори – граница муниципального образования «Пионерский городской округ»
</t>
  </si>
  <si>
    <t>Ремонт участка подъездной дороги по ул. Янтарная (от д.4 до земельного участка 39:17:030016:139) п. Лесное</t>
  </si>
  <si>
    <t xml:space="preserve">Ремонт дороги по ул. Пригородной в г.Светлогорске
</t>
  </si>
  <si>
    <t xml:space="preserve">Ремонт участка пешеходной дорожки вдоль Калининградского проспекта от 79Б до пересечения с ул. Токарева в г. Светлогорске  
</t>
  </si>
  <si>
    <t xml:space="preserve">Ремонт участка автомобильной дороги по ул. Зеленой от д.№5 до д.№9 в пос. Приморье </t>
  </si>
  <si>
    <t xml:space="preserve">Капитальный ремонт  автомобильной дороги по ул. Хуторской в г. Светлогорске
</t>
  </si>
  <si>
    <t xml:space="preserve">Ремонт автомобильной дороги по переулку Прибалтийский в г. Светлогорске
</t>
  </si>
  <si>
    <t>Ремонт участка автомобильной дороги по ул. Ленина от пересечения с ул. Балтийской до пересечения с ул. Гагарина и от пересечения с ул. 
К. Маркса до пересечения с Калининградским проспектом в г. Светлогорске Калининградской области</t>
  </si>
  <si>
    <t xml:space="preserve">Капитальный ремонт, ремонт  прочих автомобильных дорог в г. Светлогорске
</t>
  </si>
  <si>
    <t xml:space="preserve">Реализация проекта «Улучшение дорожной инфраструктуры органов местного самоуправления  Пунска-Бакаларжево-Филипув-Светлогорск» в рамках программы приграничного сотрудничества «Россия-Польша 2014-2020».  </t>
  </si>
  <si>
    <t xml:space="preserve">Проведение мероприятий в соответствии с проектом
</t>
  </si>
  <si>
    <t xml:space="preserve">Капитальный ремонт и ремонт дорог и проездов
</t>
  </si>
  <si>
    <t>Ремонт автомобильной дороги по ул. Нахимова в г. Светлогорске</t>
  </si>
  <si>
    <t xml:space="preserve">Ремонт  автомобильной дороги по ул. Советская 
в г. Светлогорске
</t>
  </si>
  <si>
    <t xml:space="preserve">Ремонт  автомобильной дороги по ул. Партизанская
в г. Светлогорске
</t>
  </si>
  <si>
    <t xml:space="preserve">Ремонт  автомобильной дороги по пер. Таёжный
в г. Светлогорске
</t>
  </si>
  <si>
    <t xml:space="preserve">Ремонт  автомобильной дороги по ул. Парковая
в г. Светлогорске
</t>
  </si>
  <si>
    <t xml:space="preserve">Ремонт  автомобильной дороги по пер.Гвардейский
в г. Светлогорске
</t>
  </si>
  <si>
    <t xml:space="preserve">Ремонт автомобильной дороги по ул. Санаторная
в г. Светлогорске
</t>
  </si>
  <si>
    <t xml:space="preserve">Ремонт автомобильной дороги по проспекту Победы в г. Светлогорске
</t>
  </si>
  <si>
    <t xml:space="preserve">Ремонт  автомобильной дороги по ул. Тихомирова 
в г. Светлогорске
</t>
  </si>
  <si>
    <t xml:space="preserve">Ремонт  автомобильной дороги по пер. Сибирский
в г. Светлогорске
</t>
  </si>
  <si>
    <t xml:space="preserve">Ремонт автомобильной дороги по ул. Первомайская
в г. Светлогорске
</t>
  </si>
  <si>
    <t>Ремонт автомобильной дороги по ул. Дубовая Аллея  в г. Светлогорске</t>
  </si>
  <si>
    <t xml:space="preserve">Ремонт автомобильной дороги по ул.Коммунальная в г. Светлогорске
</t>
  </si>
  <si>
    <t xml:space="preserve">Ремонт автомобильной дороги по ул. Весенняя
в г. Светлогорске
</t>
  </si>
  <si>
    <t xml:space="preserve">Ремонт автомобильной дороги по ул. Пионерская
в г. Светлогорске
</t>
  </si>
  <si>
    <t xml:space="preserve">Ремонт  автомобильной дороги по ул. Вокзальная
в г. Светлогорске
</t>
  </si>
  <si>
    <t xml:space="preserve">Ремонт автомобильной дороги по ул. Баха
в г. Светлогорске
</t>
  </si>
  <si>
    <t xml:space="preserve">Ремонт  автомобильной дороги по ул. Курортная
в г. Светлогорске
</t>
  </si>
  <si>
    <t xml:space="preserve">Ремонт  автомобильной дороги по ул. Солнечная
в г. Светлогорске
</t>
  </si>
  <si>
    <t xml:space="preserve">Ремонт  автомобильной дороги по ул. Степана Разина в г. Светлогорске
</t>
  </si>
  <si>
    <t xml:space="preserve">Ремонт автомобильной дороги по ул. Новая
в г. Светлогорске
</t>
  </si>
  <si>
    <t xml:space="preserve">Ремонт автомобильной дороги по ул. Косогорная
в г. Светлогорске
</t>
  </si>
  <si>
    <t xml:space="preserve">Ремонт  автомобильной дороги по ул.Железнодорожная в г. Светлогорске
</t>
  </si>
  <si>
    <t xml:space="preserve">Ремонт  автомобильной дороги по ул. Горького
в г. Светлогорске
</t>
  </si>
  <si>
    <t xml:space="preserve">Ремонт автомобильной дороги по
ул. Приморская в г. Светлогорске
</t>
  </si>
  <si>
    <t xml:space="preserve">Ремонт  автомобильной дороги по 
пер. Сказочника Гофмана в г. Светлогорске
</t>
  </si>
  <si>
    <t xml:space="preserve">Капитальный ремонт автомобильной дороги 
по ул. Земляничной
в г. Светлогорске
</t>
  </si>
  <si>
    <t xml:space="preserve">Ремонт автомобильной дороги 
по пер. Ягодному в г. Светлогорске
</t>
  </si>
  <si>
    <t xml:space="preserve">Ремонт автомобильной дороги 
по ул. Островского в г. Светлогорске
</t>
  </si>
  <si>
    <t xml:space="preserve">Ремонт автомобильной дороги 
по пер. Железнодорожный в г. Светлогорске
</t>
  </si>
  <si>
    <t xml:space="preserve">Капитальный ремонт участка автомобильной дороги по ул. Пушкина в г. Светлогорске
</t>
  </si>
  <si>
    <t xml:space="preserve">Капитальный ремонт  автомобильной дороги 
по Заречному проезду в г. Светлогорске
</t>
  </si>
  <si>
    <t xml:space="preserve">Ремонт автомобильной дороги по ул. Приморская 
в пос. Донское Светлогорского городского округа
</t>
  </si>
  <si>
    <t xml:space="preserve">Ремонт автомобильной дороги по ул. Комсомольская в пос. Донское Светлогорского городского округа
</t>
  </si>
  <si>
    <t xml:space="preserve">Ремонт автомобильной дороги по ул. Садовая
в пос. Донское Светлогорского городского округа
</t>
  </si>
  <si>
    <t xml:space="preserve">Ремонт автомобильной дороги по ул. Железнодорожная в пос. Донское Светлогорского городского округа
</t>
  </si>
  <si>
    <t xml:space="preserve">Ремонт автомобильной дороги по ул. Привокзальная в пос. Донское Светлогорского городского округа
</t>
  </si>
  <si>
    <t xml:space="preserve">Ремонт автомобильной дороги по ул. Фруктовая
в пос. Приморье Светлогорского городского округа
</t>
  </si>
  <si>
    <t xml:space="preserve">Капитальный ремонт ул. Сосновая 
в г. Светлогорске
</t>
  </si>
  <si>
    <t xml:space="preserve">Капитальный ремонт проезд Северный
в г. Светлогорске
</t>
  </si>
  <si>
    <t>Финснсовое обеспечение выполнения муниципального задания</t>
  </si>
  <si>
    <t xml:space="preserve">Приложение № 2 </t>
  </si>
  <si>
    <t xml:space="preserve">к постановлению администрации муниципального </t>
  </si>
  <si>
    <t>образования Светлогорский городской округ</t>
  </si>
  <si>
    <t>СВЕДЕНИЯ</t>
  </si>
  <si>
    <t xml:space="preserve">о планируемых объемах расходов </t>
  </si>
  <si>
    <t>Ответственный исполнитель: МБУ "ОКС Светлогорского городского округа",                          МУ "Администрация Светлогорского городского округа"                             Участники: сторонние организации по результатам закупок товаров, работ и услуг</t>
  </si>
  <si>
    <t>Ответственный исполнитель: МБУ "ОКС Светлогорского городского округа",                                          Участники: сторонние организации по результатам закупок товаров, работ и услуг</t>
  </si>
  <si>
    <t>Ответственный исполнитель:                        МУ "Администрация Светлогорского городского округа"                             Участники: сторонние организации по результатам закупок товаров, работ и услуг</t>
  </si>
  <si>
    <t>на реализацию муниципальной программы «Ремонт автомобильных дорог»</t>
  </si>
  <si>
    <t>Задача 1. Увеличение протяженности автомобильных дорог общего пользования местного значения, соответствующих нормативным требованиями к транспортно-эксплуатационным показатемям</t>
  </si>
  <si>
    <t>1.1.1.</t>
  </si>
  <si>
    <t>1.1.2.</t>
  </si>
  <si>
    <t>1.1.3.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</si>
  <si>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</si>
  <si>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</si>
  <si>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</si>
  <si>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</si>
  <si>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</si>
  <si>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</si>
  <si>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</si>
  <si>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</si>
  <si>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</si>
  <si>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</si>
  <si>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</si>
  <si>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</si>
  <si>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</si>
  <si>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</si>
  <si>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</si>
  <si>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</si>
  <si>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</si>
  <si>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</si>
  <si>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</si>
  <si>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</si>
  <si>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</si>
  <si>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1.3.1.</t>
  </si>
  <si>
    <t>1.3.2.</t>
  </si>
  <si>
    <t>1.3.2.1</t>
  </si>
  <si>
    <t>1.3.2.2</t>
  </si>
  <si>
    <t>1.3.2.3</t>
  </si>
  <si>
    <t>1.3.2.4</t>
  </si>
  <si>
    <t>1.3.2.5</t>
  </si>
  <si>
    <t>1.3.2.6</t>
  </si>
  <si>
    <t>1.3.2.7</t>
  </si>
  <si>
    <t>1.3.2.8</t>
  </si>
  <si>
    <t>1.3.2.9</t>
  </si>
  <si>
    <t>1.3.2.10</t>
  </si>
  <si>
    <t>1.3.2.11</t>
  </si>
  <si>
    <t>1.3.2.12</t>
  </si>
  <si>
    <t>1.3.2.13</t>
  </si>
  <si>
    <t>1.3.2.14</t>
  </si>
  <si>
    <t>1.3.2.15</t>
  </si>
  <si>
    <t>1.3.2.16</t>
  </si>
  <si>
    <t>1.3.2.17</t>
  </si>
  <si>
    <t>1.3.2.18</t>
  </si>
  <si>
    <t>1.3.2.19</t>
  </si>
  <si>
    <t>1.3.2.20</t>
  </si>
  <si>
    <t>1.3.2.21</t>
  </si>
  <si>
    <t>1.3.2.22</t>
  </si>
  <si>
    <t>1.3.2.23</t>
  </si>
  <si>
    <t>1.3.2.24</t>
  </si>
  <si>
    <t>1.3.2.25</t>
  </si>
  <si>
    <t>1.3.2.26</t>
  </si>
  <si>
    <t>1.3.2.27</t>
  </si>
  <si>
    <t>1.3.2.28</t>
  </si>
  <si>
    <t>1.3.2.29</t>
  </si>
  <si>
    <t>1.3.2.30</t>
  </si>
  <si>
    <t>1.3.2.31</t>
  </si>
  <si>
    <t>1.3.2.32</t>
  </si>
  <si>
    <t>1.3.2.33</t>
  </si>
  <si>
    <t>1.3.2.34</t>
  </si>
  <si>
    <t>1.3.2.35</t>
  </si>
  <si>
    <t>1.3.2.36</t>
  </si>
  <si>
    <t>1.3.2.37</t>
  </si>
  <si>
    <t>1.3.2.38</t>
  </si>
  <si>
    <t>1.3.2.39</t>
  </si>
  <si>
    <t>1.3.2.40</t>
  </si>
  <si>
    <t>1.3.2.41</t>
  </si>
  <si>
    <t xml:space="preserve">Задача 2. Обеспечение эффективного управления финансами в области строительства </t>
  </si>
  <si>
    <t>2.1</t>
  </si>
  <si>
    <t>2024</t>
  </si>
  <si>
    <t>1.2.22.</t>
  </si>
  <si>
    <t>Капитальный ремонт автомобильной дороги по ул. Маякоского (от дома 19а до пересечения с улицей Штрауса) в г. Светлогорске</t>
  </si>
  <si>
    <t>1.2.23.</t>
  </si>
  <si>
    <t>Грейдирование автомобильной дороги ул. Окружной в г. Светлогорске Калининградской области</t>
  </si>
  <si>
    <t xml:space="preserve">Капитальный ремонт ул. Дубовая Аллея
в г. Светлогорске
</t>
  </si>
  <si>
    <t>1.3.2.42</t>
  </si>
  <si>
    <t>1.3.2.43</t>
  </si>
  <si>
    <t xml:space="preserve">Капитальный ремонт ул. Косогорная (участок)
в г. Светлогорске
</t>
  </si>
  <si>
    <t>1.3.2.44</t>
  </si>
  <si>
    <t xml:space="preserve">Капитальный ремонт  ул. Доброй
в г. Светлогорске
</t>
  </si>
  <si>
    <t>1.3.2.45</t>
  </si>
  <si>
    <t xml:space="preserve">Капитальный ремонт ул. Согласия
в г. Светлогорске
</t>
  </si>
  <si>
    <t>1.3.2.46</t>
  </si>
  <si>
    <t>1.3.2.47</t>
  </si>
  <si>
    <t xml:space="preserve">Капитальный ремонт ул. Счастливая
в г. Светлогорске
</t>
  </si>
  <si>
    <t xml:space="preserve">Капитальный ремонт автомобильной дороги по ул. Артиллерийской в пос. Приморье Светлогорского городского округа </t>
  </si>
  <si>
    <t>1.2.24.</t>
  </si>
  <si>
    <t>Капитальный ремонт участка автомобильной дороги по пер. Ягодному от пересечения с ул. Тихой до пересечения с ул. Яблоневой в г. Светлогорске</t>
  </si>
  <si>
    <t>1.2.25.</t>
  </si>
  <si>
    <t>1.2.26.</t>
  </si>
  <si>
    <t>1.2.27.</t>
  </si>
  <si>
    <t>1.2.28.</t>
  </si>
  <si>
    <t>Капитальный ремонт  автомобильной дороги по ул. Привокзальной в г. Светлогорске</t>
  </si>
  <si>
    <t>Капитальный ремонт  автомобильной дороги по ул. Спортивной до границ муниципального образования в г. Светлогорске</t>
  </si>
  <si>
    <t>Капитальный ремонт  участка автомобильной дороги по Калининградскому проспекту в районе д.70 в г. Светлогорске</t>
  </si>
  <si>
    <t>1.2.29.</t>
  </si>
  <si>
    <t>1.2.30.</t>
  </si>
  <si>
    <t>Капитальный ремонт  автомобильной дороги по ул. Ленинградской в г. Светлогорске</t>
  </si>
  <si>
    <t>Капитальный ремонт  автомобильной дороги по ул. Сосновой в г. Светлогорске</t>
  </si>
  <si>
    <t>1.2.31.</t>
  </si>
  <si>
    <t>Капитальный ремонт  автомобильной дороги по ул. Кленовой в г. Светлогорске</t>
  </si>
  <si>
    <t>1.2.32.</t>
  </si>
  <si>
    <t>Капитальный ремонт  автомобильной дороги по ул. Рябиновой в г. Светлогорске</t>
  </si>
  <si>
    <t>1.1.4.</t>
  </si>
  <si>
    <t xml:space="preserve">Ремонт участка автомобильной дороги, в районе д.11 «А» по ул. Горького
</t>
  </si>
  <si>
    <t>Разработка проектной  документации на инженерное обустройство территории с устройством улично-дорожной сети на земельном участке  39:17:030016:194 в пос. Лесное Светлогорского городского округа</t>
  </si>
  <si>
    <t xml:space="preserve">Материально-техническое оснащение </t>
  </si>
  <si>
    <t>1.2.33.</t>
  </si>
  <si>
    <t>1.2.34.</t>
  </si>
  <si>
    <t>Капитальный ремонт участка автомобильной дороги по Калининградскому проспекту от д.70 б в г. Светлогорске</t>
  </si>
  <si>
    <t xml:space="preserve">Капитальный ремонт ул. Кленовая
пос. Приморье (часть улицы)
</t>
  </si>
  <si>
    <t>Капитальный ремонт ул. Янтарная пос. Лесное</t>
  </si>
  <si>
    <t>Капитальный ремонт ул. Ленинградская г.Светлогорск</t>
  </si>
  <si>
    <t>Капитальный ремонт ул. Привокзальная г. Светлогорск</t>
  </si>
  <si>
    <t>Капитальный ремонт пер. Ягодный г. Светлогорск</t>
  </si>
  <si>
    <t>Капитальный ремонт ул. Заречная г. Светлогорск</t>
  </si>
  <si>
    <t>Капитальный ремонт ул. Маяковского г. Светлогорск</t>
  </si>
  <si>
    <t>1.3.2.48</t>
  </si>
  <si>
    <t>1.3.2.49</t>
  </si>
  <si>
    <t>1.3.2.50</t>
  </si>
  <si>
    <t>1.3.2.51</t>
  </si>
  <si>
    <t>1.3.2.52</t>
  </si>
  <si>
    <t>1.3.2.53</t>
  </si>
  <si>
    <t>1.3.2.54</t>
  </si>
  <si>
    <t>1.3.2.55</t>
  </si>
  <si>
    <t xml:space="preserve">Капитальный ремонт участка дороги по пер. Черёмухового в пос. Приморье </t>
  </si>
  <si>
    <t>объявлена закупка</t>
  </si>
  <si>
    <t>м/к</t>
  </si>
  <si>
    <t>исполнение</t>
  </si>
  <si>
    <t xml:space="preserve">Капитальный ремонт автомобильной дороги по ул. Озерная </t>
  </si>
  <si>
    <t>1.2.35.</t>
  </si>
  <si>
    <t>1.2.36.</t>
  </si>
  <si>
    <t>1.2.37.</t>
  </si>
  <si>
    <t>Капитальный ремонт проезда от ул. Яблоневой, д.6 до пересечения с ул. Пионерской</t>
  </si>
  <si>
    <t>Капитальный ремонт автомобильной дороги по ул. Майская</t>
  </si>
  <si>
    <t>2.2</t>
  </si>
  <si>
    <t>отклонения</t>
  </si>
  <si>
    <t>Устройство основания автомобильной дороги по ул. Дубовой аллее</t>
  </si>
  <si>
    <r>
      <t xml:space="preserve">Общий объем потребности в финансовых ресурсах на выполнение мероприятий муниципальной программы 
«Ремонт автомобильных  дорог».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Цель МП:</t>
    </r>
    <r>
      <rPr>
        <sz val="11"/>
        <rFont val="Times New Roman"/>
        <family val="1"/>
        <charset val="204"/>
      </rPr>
      <t xml:space="preserve"> Приведение автомобильных дорог общего пользования местного значения на территории Светлогорского городского округа в соответствие с нормативными требованиями к транспортно-эксплуатационным показателям за год                                  
</t>
    </r>
  </si>
  <si>
    <t>Грейдирование автомобильной дороги по ул. Осенней, ул. Летней в пос. Лесное</t>
  </si>
  <si>
    <t>1.2.38.</t>
  </si>
  <si>
    <t>перемещение</t>
  </si>
  <si>
    <t>1.3.2.56</t>
  </si>
  <si>
    <t>Капитальный ремонт ул. Сосновая г. Светлогорск</t>
  </si>
  <si>
    <t>Капитальный ремонт ул. Кленовая г. Светлогорск</t>
  </si>
  <si>
    <r>
      <t>от «</t>
    </r>
    <r>
      <rPr>
        <u/>
        <sz val="11"/>
        <rFont val="Times New Roman"/>
        <family val="1"/>
        <charset val="204"/>
      </rPr>
      <t xml:space="preserve">     </t>
    </r>
    <r>
      <rPr>
        <sz val="11"/>
        <rFont val="Times New Roman"/>
        <family val="1"/>
        <charset val="204"/>
      </rPr>
      <t>»</t>
    </r>
    <r>
      <rPr>
        <u/>
        <sz val="11"/>
        <rFont val="Times New Roman"/>
        <family val="1"/>
        <charset val="204"/>
      </rPr>
      <t xml:space="preserve">   </t>
    </r>
    <r>
      <rPr>
        <u/>
        <sz val="11"/>
        <color rgb="FF0000FF"/>
        <rFont val="Times New Roman"/>
        <family val="1"/>
        <charset val="204"/>
      </rPr>
      <t xml:space="preserve"> </t>
    </r>
    <r>
      <rPr>
        <b/>
        <u/>
        <sz val="11"/>
        <color rgb="FF0000FF"/>
        <rFont val="Times New Roman"/>
        <family val="1"/>
        <charset val="204"/>
      </rPr>
      <t xml:space="preserve"> август </t>
    </r>
    <r>
      <rPr>
        <u/>
        <sz val="11"/>
        <color rgb="FF0000FF"/>
        <rFont val="Times New Roman"/>
        <family val="1"/>
        <charset val="204"/>
      </rPr>
      <t xml:space="preserve"> </t>
    </r>
    <r>
      <rPr>
        <u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2022 года  № ____  
</t>
    </r>
  </si>
  <si>
    <t>1.2.39.</t>
  </si>
  <si>
    <t>1.2.40.</t>
  </si>
  <si>
    <t xml:space="preserve">Капитальный ремонт участка автомобильной дороги по ул. Солнечной </t>
  </si>
  <si>
    <t>Капитальный ремонт участка автомобильной дороги по ул. Ясных Зорь в г. Светлогорске</t>
  </si>
  <si>
    <t>1.2.41.</t>
  </si>
  <si>
    <t>Капитальный ремонт участка дороги по ул. Балтийской (примыкание к Калининградскому проспекту) в г. Светлогорске</t>
  </si>
  <si>
    <t>1.2.42.</t>
  </si>
  <si>
    <t>Грейдирование автомобильной дороги по ул. Песочной</t>
  </si>
  <si>
    <r>
      <rPr>
        <sz val="11"/>
        <color rgb="FF0000FF"/>
        <rFont val="Times New Roman"/>
        <family val="1"/>
        <charset val="204"/>
      </rPr>
      <t>Капитальный ремонт ул. Весенняя (участок)
в г. Светлогорске</t>
    </r>
    <r>
      <rPr>
        <sz val="11"/>
        <rFont val="Times New Roman"/>
        <family val="1"/>
        <charset val="204"/>
      </rPr>
      <t xml:space="preserve">
</t>
    </r>
  </si>
  <si>
    <r>
      <rPr>
        <sz val="11"/>
        <color rgb="FF0000FF"/>
        <rFont val="Times New Roman"/>
        <family val="1"/>
        <charset val="204"/>
      </rPr>
      <t>Капитальный ремонт ул. Косогорная (участок)
в г. Светлогорске</t>
    </r>
    <r>
      <rPr>
        <sz val="11"/>
        <rFont val="Times New Roman"/>
        <family val="1"/>
        <charset val="204"/>
      </rPr>
      <t xml:space="preserve">
</t>
    </r>
  </si>
  <si>
    <t xml:space="preserve">по актам </t>
  </si>
  <si>
    <t>не согласов.</t>
  </si>
  <si>
    <t>1.3.2.57</t>
  </si>
  <si>
    <t>1.3.2.58</t>
  </si>
  <si>
    <t>по перечню</t>
  </si>
  <si>
    <t xml:space="preserve">Капитальный ремонт ул. Счастливая
в п. Приморье Светлогорского городского округа Калининградской области
</t>
  </si>
  <si>
    <t>Капитальный ремонт ул. Дубовая аллея п. Приморье Светлогорского городского округа Калининградской области</t>
  </si>
  <si>
    <t>Капитальный ремонт дорог г. Светлогорск (нераспределенный остаток )</t>
  </si>
  <si>
    <r>
      <t xml:space="preserve">Капитальный ремонт ул. Кленовая
пос. Приморье </t>
    </r>
    <r>
      <rPr>
        <sz val="11"/>
        <color rgb="FFFF0000"/>
        <rFont val="Times New Roman"/>
        <family val="1"/>
        <charset val="204"/>
      </rPr>
      <t>(часть улицы)</t>
    </r>
    <r>
      <rPr>
        <sz val="11"/>
        <rFont val="Times New Roman"/>
        <family val="1"/>
        <charset val="204"/>
      </rPr>
      <t xml:space="preserve"> Светлогорского городского округа Калининградской области
</t>
    </r>
  </si>
  <si>
    <t>Капитальный ремонт ул. Счастливая
в п. Приморье Светлогорского городского округа Калининградской области</t>
  </si>
  <si>
    <t>Капитальный ремонт дорог г. Светлогорск (нераспределенный остаток)</t>
  </si>
  <si>
    <t>Капитальный ремонт  автомобильной дороги по Гостевому проезду в г. Светлогорске</t>
  </si>
  <si>
    <t>1.2.43.</t>
  </si>
  <si>
    <t>Грейдирование автомобильной дороги по ул. Песочной (от пересечения с Майским проездом до проектируемого водозабора)</t>
  </si>
  <si>
    <t xml:space="preserve">Капитальный ремонт ул. Дубовой Аллеи
в г. Светлогорске
</t>
  </si>
  <si>
    <t xml:space="preserve">Капитальный ремонт ул. Весенней (участок)
в г. Светлогорске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</si>
</sst>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1"/>
      <color rgb="FF0000FF"/>
      <name val="Times New Roman"/>
      <family val="1"/>
      <charset val="204"/>
    </font>
    <font>
      <b/>
      <u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99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4" fontId="1" fillId="2" borderId="1" xfId="0" applyNumberFormat="1" applyFont="1" applyFill="1" applyBorder="1"/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Protection="1">
      <protection locked="0"/>
    </xf>
    <xf numFmtId="4" fontId="2" fillId="2" borderId="17" xfId="0" applyNumberFormat="1" applyFont="1" applyFill="1" applyBorder="1" applyProtection="1">
      <protection locked="0"/>
    </xf>
    <xf numFmtId="0" fontId="2" fillId="0" borderId="1" xfId="0" applyFont="1" applyBorder="1" applyAlignment="1">
      <alignment wrapText="1"/>
    </xf>
    <xf numFmtId="4" fontId="2" fillId="0" borderId="3" xfId="0" applyNumberFormat="1" applyFont="1" applyBorder="1" applyProtection="1">
      <protection locked="0"/>
    </xf>
    <xf numFmtId="4" fontId="2" fillId="0" borderId="4" xfId="0" applyNumberFormat="1" applyFont="1" applyBorder="1" applyProtection="1">
      <protection locked="0"/>
    </xf>
    <xf numFmtId="4" fontId="2" fillId="0" borderId="6" xfId="0" applyNumberFormat="1" applyFont="1" applyBorder="1" applyProtection="1">
      <protection locked="0"/>
    </xf>
    <xf numFmtId="4" fontId="2" fillId="0" borderId="7" xfId="0" applyNumberFormat="1" applyFont="1" applyBorder="1" applyProtection="1">
      <protection locked="0"/>
    </xf>
    <xf numFmtId="4" fontId="2" fillId="0" borderId="9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4" fontId="2" fillId="0" borderId="8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" xfId="0" applyNumberFormat="1" applyFont="1" applyBorder="1" applyProtection="1">
      <protection locked="0"/>
    </xf>
    <xf numFmtId="0" fontId="2" fillId="0" borderId="0" xfId="0" applyFont="1"/>
    <xf numFmtId="4" fontId="2" fillId="0" borderId="0" xfId="0" applyNumberFormat="1" applyFont="1"/>
    <xf numFmtId="49" fontId="1" fillId="3" borderId="1" xfId="0" applyNumberFormat="1" applyFont="1" applyFill="1" applyBorder="1" applyAlignment="1" applyProtection="1">
      <alignment horizontal="center" vertical="center"/>
      <protection locked="0"/>
    </xf>
    <xf numFmtId="49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4" borderId="1" xfId="0" applyNumberFormat="1" applyFont="1" applyFill="1" applyBorder="1"/>
    <xf numFmtId="0" fontId="2" fillId="0" borderId="2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3" borderId="1" xfId="0" applyFont="1" applyFill="1" applyBorder="1" applyAlignment="1">
      <alignment wrapText="1"/>
    </xf>
    <xf numFmtId="4" fontId="2" fillId="3" borderId="3" xfId="0" applyNumberFormat="1" applyFont="1" applyFill="1" applyBorder="1" applyProtection="1">
      <protection locked="0"/>
    </xf>
    <xf numFmtId="4" fontId="2" fillId="3" borderId="4" xfId="0" applyNumberFormat="1" applyFont="1" applyFill="1" applyBorder="1" applyProtection="1">
      <protection locked="0"/>
    </xf>
    <xf numFmtId="4" fontId="2" fillId="3" borderId="5" xfId="0" applyNumberFormat="1" applyFont="1" applyFill="1" applyBorder="1" applyProtection="1">
      <protection locked="0"/>
    </xf>
    <xf numFmtId="4" fontId="2" fillId="3" borderId="6" xfId="0" applyNumberFormat="1" applyFont="1" applyFill="1" applyBorder="1" applyProtection="1">
      <protection locked="0"/>
    </xf>
    <xf numFmtId="4" fontId="2" fillId="3" borderId="7" xfId="0" applyNumberFormat="1" applyFont="1" applyFill="1" applyBorder="1" applyProtection="1">
      <protection locked="0"/>
    </xf>
    <xf numFmtId="4" fontId="2" fillId="3" borderId="8" xfId="0" applyNumberFormat="1" applyFont="1" applyFill="1" applyBorder="1" applyProtection="1">
      <protection locked="0"/>
    </xf>
    <xf numFmtId="4" fontId="2" fillId="3" borderId="9" xfId="0" applyNumberFormat="1" applyFont="1" applyFill="1" applyBorder="1" applyProtection="1">
      <protection locked="0"/>
    </xf>
    <xf numFmtId="4" fontId="2" fillId="3" borderId="10" xfId="0" applyNumberFormat="1" applyFont="1" applyFill="1" applyBorder="1" applyProtection="1">
      <protection locked="0"/>
    </xf>
    <xf numFmtId="4" fontId="2" fillId="3" borderId="11" xfId="0" applyNumberFormat="1" applyFont="1" applyFill="1" applyBorder="1" applyProtection="1">
      <protection locked="0"/>
    </xf>
    <xf numFmtId="4" fontId="2" fillId="3" borderId="3" xfId="0" applyNumberFormat="1" applyFont="1" applyFill="1" applyBorder="1"/>
    <xf numFmtId="4" fontId="2" fillId="2" borderId="2" xfId="0" applyNumberFormat="1" applyFont="1" applyFill="1" applyBorder="1" applyProtection="1">
      <protection locked="0"/>
    </xf>
    <xf numFmtId="4" fontId="2" fillId="0" borderId="0" xfId="0" applyNumberFormat="1" applyFont="1" applyProtection="1">
      <protection locked="0"/>
    </xf>
    <xf numFmtId="4" fontId="2" fillId="2" borderId="12" xfId="0" applyNumberFormat="1" applyFont="1" applyFill="1" applyBorder="1" applyProtection="1">
      <protection locked="0"/>
    </xf>
    <xf numFmtId="4" fontId="2" fillId="0" borderId="17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4" fontId="2" fillId="4" borderId="1" xfId="0" applyNumberFormat="1" applyFont="1" applyFill="1" applyBorder="1"/>
    <xf numFmtId="4" fontId="2" fillId="4" borderId="4" xfId="0" applyNumberFormat="1" applyFont="1" applyFill="1" applyBorder="1" applyProtection="1">
      <protection locked="0"/>
    </xf>
    <xf numFmtId="4" fontId="2" fillId="4" borderId="7" xfId="0" applyNumberFormat="1" applyFont="1" applyFill="1" applyBorder="1" applyProtection="1">
      <protection locked="0"/>
    </xf>
    <xf numFmtId="4" fontId="2" fillId="4" borderId="10" xfId="0" applyNumberFormat="1" applyFont="1" applyFill="1" applyBorder="1" applyProtection="1">
      <protection locked="0"/>
    </xf>
    <xf numFmtId="4" fontId="2" fillId="4" borderId="1" xfId="0" applyNumberFormat="1" applyFont="1" applyFill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4" fontId="2" fillId="3" borderId="6" xfId="0" applyNumberFormat="1" applyFont="1" applyFill="1" applyBorder="1"/>
    <xf numFmtId="4" fontId="2" fillId="3" borderId="7" xfId="0" applyNumberFormat="1" applyFont="1" applyFill="1" applyBorder="1"/>
    <xf numFmtId="0" fontId="2" fillId="0" borderId="8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12" xfId="0" applyFont="1" applyBorder="1" applyAlignment="1" applyProtection="1">
      <alignment horizontal="left" wrapText="1"/>
      <protection locked="0"/>
    </xf>
    <xf numFmtId="0" fontId="2" fillId="0" borderId="13" xfId="0" applyFont="1" applyBorder="1" applyAlignment="1" applyProtection="1">
      <alignment horizontal="left" wrapText="1"/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wrapText="1"/>
      <protection locked="0"/>
    </xf>
    <xf numFmtId="0" fontId="2" fillId="0" borderId="13" xfId="0" applyFont="1" applyBorder="1" applyAlignment="1" applyProtection="1">
      <alignment wrapText="1"/>
      <protection locked="0"/>
    </xf>
    <xf numFmtId="0" fontId="2" fillId="6" borderId="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1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4" fontId="1" fillId="3" borderId="14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vertical="top" wrapText="1"/>
      <protection locked="0"/>
    </xf>
    <xf numFmtId="0" fontId="3" fillId="0" borderId="13" xfId="0" applyFont="1" applyBorder="1" applyAlignment="1" applyProtection="1">
      <alignment vertical="top" wrapText="1"/>
      <protection locked="0"/>
    </xf>
    <xf numFmtId="0" fontId="13" fillId="5" borderId="2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4" fontId="2" fillId="2" borderId="2" xfId="0" applyNumberFormat="1" applyFont="1" applyFill="1" applyBorder="1" applyAlignment="1" applyProtection="1">
      <alignment wrapText="1"/>
      <protection locked="0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4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2" fillId="7" borderId="2" xfId="0" applyFont="1" applyFill="1" applyBorder="1" applyAlignment="1">
      <alignment horizontal="left" vertical="center" wrapText="1"/>
    </xf>
    <xf numFmtId="0" fontId="2" fillId="7" borderId="12" xfId="0" applyFont="1" applyFill="1" applyBorder="1" applyAlignment="1">
      <alignment horizontal="left" vertical="center"/>
    </xf>
    <xf numFmtId="0" fontId="2" fillId="7" borderId="1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CC"/>
      <color rgb="FF0000FF"/>
      <color rgb="FFCCFFFF"/>
      <color rgb="FFFF0066"/>
      <color rgb="FFFF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0"/>
  <sheetViews>
    <sheetView showZeros="0" tabSelected="1" zoomScale="80" zoomScaleNormal="80" workbookViewId="0">
      <pane ySplit="10" topLeftCell="A578" activePane="bottomLeft" state="frozen"/>
      <selection pane="bottomLeft" activeCell="B491" sqref="B491:B495"/>
    </sheetView>
  </sheetViews>
  <sheetFormatPr defaultRowHeight="15" outlineLevelRow="2" outlineLevelCol="1" x14ac:dyDescent="0.25"/>
  <cols>
    <col min="1" max="1" width="10.140625" style="17" bestFit="1" customWidth="1"/>
    <col min="2" max="2" width="49.42578125" style="17" customWidth="1"/>
    <col min="3" max="3" width="15.5703125" style="17" customWidth="1"/>
    <col min="4" max="6" width="11.5703125" style="18" customWidth="1" outlineLevel="1"/>
    <col min="7" max="7" width="11.5703125" style="18" customWidth="1"/>
    <col min="8" max="11" width="11.5703125" style="18" hidden="1" customWidth="1" outlineLevel="1"/>
    <col min="12" max="12" width="11.5703125" style="18" customWidth="1" collapsed="1"/>
    <col min="13" max="13" width="11.5703125" style="18" customWidth="1"/>
    <col min="14" max="14" width="16.42578125" style="18" customWidth="1"/>
    <col min="15" max="15" width="31" style="17" customWidth="1"/>
    <col min="16" max="16384" width="9.140625" style="17"/>
  </cols>
  <sheetData>
    <row r="1" spans="1:15" x14ac:dyDescent="0.25">
      <c r="A1" s="122" t="s">
        <v>89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x14ac:dyDescent="0.25">
      <c r="A2" s="122" t="s">
        <v>90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5" x14ac:dyDescent="0.25">
      <c r="A3" s="122" t="s">
        <v>91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4" spans="1:15" x14ac:dyDescent="0.25">
      <c r="A4" s="122" t="s">
        <v>244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1:15" ht="15.75" x14ac:dyDescent="0.25">
      <c r="A5" s="124" t="s">
        <v>92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</row>
    <row r="6" spans="1:15" ht="18.75" x14ac:dyDescent="0.3">
      <c r="A6" s="126" t="s">
        <v>93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spans="1:15" ht="18.75" x14ac:dyDescent="0.3">
      <c r="A7" s="126" t="s">
        <v>97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</row>
    <row r="8" spans="1:15" ht="5.25" customHeight="1" x14ac:dyDescent="0.25"/>
    <row r="9" spans="1:15" ht="22.5" customHeight="1" x14ac:dyDescent="0.25">
      <c r="A9" s="99" t="s">
        <v>0</v>
      </c>
      <c r="B9" s="99" t="s">
        <v>1</v>
      </c>
      <c r="C9" s="99" t="s">
        <v>2</v>
      </c>
      <c r="D9" s="119" t="s">
        <v>3</v>
      </c>
      <c r="E9" s="120"/>
      <c r="F9" s="120"/>
      <c r="G9" s="120"/>
      <c r="H9" s="120"/>
      <c r="I9" s="120"/>
      <c r="J9" s="120"/>
      <c r="K9" s="120"/>
      <c r="L9" s="120"/>
      <c r="M9" s="121"/>
      <c r="N9" s="100" t="s">
        <v>4</v>
      </c>
      <c r="O9" s="99" t="s">
        <v>5</v>
      </c>
    </row>
    <row r="10" spans="1:15" ht="36.75" customHeight="1" x14ac:dyDescent="0.25">
      <c r="A10" s="99"/>
      <c r="B10" s="99"/>
      <c r="C10" s="99"/>
      <c r="D10" s="19">
        <v>2019</v>
      </c>
      <c r="E10" s="19">
        <v>2020</v>
      </c>
      <c r="F10" s="19">
        <v>2021</v>
      </c>
      <c r="G10" s="19">
        <v>2022</v>
      </c>
      <c r="H10" s="20" t="s">
        <v>225</v>
      </c>
      <c r="I10" s="20" t="s">
        <v>226</v>
      </c>
      <c r="J10" s="20" t="s">
        <v>235</v>
      </c>
      <c r="K10" s="20" t="s">
        <v>227</v>
      </c>
      <c r="L10" s="19">
        <v>2023</v>
      </c>
      <c r="M10" s="19" t="s">
        <v>168</v>
      </c>
      <c r="N10" s="100"/>
      <c r="O10" s="99"/>
    </row>
    <row r="11" spans="1:15" ht="29.25" x14ac:dyDescent="0.25">
      <c r="A11" s="101" t="s">
        <v>237</v>
      </c>
      <c r="B11" s="102"/>
      <c r="C11" s="2" t="s">
        <v>6</v>
      </c>
      <c r="D11" s="21">
        <f>D12+D13+D14+D15</f>
        <v>464172.99000000005</v>
      </c>
      <c r="E11" s="21">
        <f t="shared" ref="E11:L11" si="0">E12+E13+E14+E15</f>
        <v>944245.55</v>
      </c>
      <c r="F11" s="21">
        <f t="shared" si="0"/>
        <v>76641.067999999999</v>
      </c>
      <c r="G11" s="21">
        <f>G12+G13+G14+G15</f>
        <v>108628.304</v>
      </c>
      <c r="H11" s="21"/>
      <c r="I11" s="21"/>
      <c r="J11" s="21"/>
      <c r="K11" s="21"/>
      <c r="L11" s="21">
        <f t="shared" si="0"/>
        <v>15779.720000000001</v>
      </c>
      <c r="M11" s="21">
        <f t="shared" ref="M11" si="1">M12+M13+M14+M15</f>
        <v>15779.720000000001</v>
      </c>
      <c r="N11" s="21">
        <f t="shared" ref="N11:N22" si="2">SUM(D11:M11)</f>
        <v>1625247.352</v>
      </c>
      <c r="O11" s="130" t="s">
        <v>94</v>
      </c>
    </row>
    <row r="12" spans="1:15" ht="60" x14ac:dyDescent="0.25">
      <c r="A12" s="102"/>
      <c r="B12" s="102"/>
      <c r="C12" s="6" t="s">
        <v>7</v>
      </c>
      <c r="D12" s="21">
        <f t="shared" ref="D12:G15" si="3">D17+D577</f>
        <v>20116.399999999998</v>
      </c>
      <c r="E12" s="21">
        <f t="shared" si="3"/>
        <v>11647.869999999999</v>
      </c>
      <c r="F12" s="21">
        <f t="shared" si="3"/>
        <v>18967.477999999999</v>
      </c>
      <c r="G12" s="21">
        <f t="shared" si="3"/>
        <v>74497.444000000003</v>
      </c>
      <c r="H12" s="21"/>
      <c r="I12" s="21"/>
      <c r="J12" s="21"/>
      <c r="K12" s="21"/>
      <c r="L12" s="21">
        <f t="shared" ref="L12:M15" si="4">L17+L577</f>
        <v>15779.720000000001</v>
      </c>
      <c r="M12" s="21">
        <f t="shared" si="4"/>
        <v>15779.720000000001</v>
      </c>
      <c r="N12" s="21">
        <f t="shared" si="2"/>
        <v>156788.63200000001</v>
      </c>
      <c r="O12" s="131"/>
    </row>
    <row r="13" spans="1:15" ht="45" x14ac:dyDescent="0.25">
      <c r="A13" s="102"/>
      <c r="B13" s="102"/>
      <c r="C13" s="6" t="s">
        <v>8</v>
      </c>
      <c r="D13" s="21">
        <f t="shared" si="3"/>
        <v>444056.59</v>
      </c>
      <c r="E13" s="21">
        <f t="shared" si="3"/>
        <v>902087.68000000005</v>
      </c>
      <c r="F13" s="21">
        <f t="shared" si="3"/>
        <v>13017</v>
      </c>
      <c r="G13" s="21">
        <f t="shared" si="3"/>
        <v>0</v>
      </c>
      <c r="H13" s="21"/>
      <c r="I13" s="21"/>
      <c r="J13" s="21"/>
      <c r="K13" s="21"/>
      <c r="L13" s="21">
        <f t="shared" si="4"/>
        <v>0</v>
      </c>
      <c r="M13" s="21">
        <f t="shared" si="4"/>
        <v>0</v>
      </c>
      <c r="N13" s="21">
        <f t="shared" si="2"/>
        <v>1359161.27</v>
      </c>
      <c r="O13" s="131"/>
    </row>
    <row r="14" spans="1:15" ht="45" x14ac:dyDescent="0.25">
      <c r="A14" s="102"/>
      <c r="B14" s="102"/>
      <c r="C14" s="6" t="s">
        <v>9</v>
      </c>
      <c r="D14" s="21">
        <f t="shared" si="3"/>
        <v>0</v>
      </c>
      <c r="E14" s="21">
        <f t="shared" si="3"/>
        <v>0</v>
      </c>
      <c r="F14" s="21">
        <f t="shared" si="3"/>
        <v>0</v>
      </c>
      <c r="G14" s="21">
        <f t="shared" si="3"/>
        <v>0</v>
      </c>
      <c r="H14" s="21"/>
      <c r="I14" s="21"/>
      <c r="J14" s="21"/>
      <c r="K14" s="21"/>
      <c r="L14" s="21">
        <f t="shared" si="4"/>
        <v>0</v>
      </c>
      <c r="M14" s="21">
        <f t="shared" si="4"/>
        <v>0</v>
      </c>
      <c r="N14" s="21">
        <f t="shared" si="2"/>
        <v>0</v>
      </c>
      <c r="O14" s="131"/>
    </row>
    <row r="15" spans="1:15" ht="30" x14ac:dyDescent="0.25">
      <c r="A15" s="102"/>
      <c r="B15" s="102"/>
      <c r="C15" s="22" t="s">
        <v>10</v>
      </c>
      <c r="D15" s="21">
        <f t="shared" si="3"/>
        <v>0</v>
      </c>
      <c r="E15" s="21">
        <f t="shared" si="3"/>
        <v>30510</v>
      </c>
      <c r="F15" s="21">
        <f t="shared" si="3"/>
        <v>44656.59</v>
      </c>
      <c r="G15" s="21">
        <f t="shared" si="3"/>
        <v>34130.86</v>
      </c>
      <c r="H15" s="21"/>
      <c r="I15" s="21"/>
      <c r="J15" s="21"/>
      <c r="K15" s="21"/>
      <c r="L15" s="21">
        <f t="shared" si="4"/>
        <v>0</v>
      </c>
      <c r="M15" s="21">
        <f t="shared" si="4"/>
        <v>0</v>
      </c>
      <c r="N15" s="21">
        <f t="shared" si="2"/>
        <v>109297.45</v>
      </c>
      <c r="O15" s="132"/>
    </row>
    <row r="16" spans="1:15" ht="30" x14ac:dyDescent="0.25">
      <c r="A16" s="101" t="s">
        <v>11</v>
      </c>
      <c r="B16" s="113" t="s">
        <v>98</v>
      </c>
      <c r="C16" s="22" t="s">
        <v>6</v>
      </c>
      <c r="D16" s="21">
        <f>D17+D18+D19+D20</f>
        <v>464172.99000000005</v>
      </c>
      <c r="E16" s="21">
        <f t="shared" ref="E16:L16" si="5">E17+E18+E19+E20</f>
        <v>944245.55</v>
      </c>
      <c r="F16" s="21">
        <f t="shared" si="5"/>
        <v>67257.407999999996</v>
      </c>
      <c r="G16" s="21">
        <f t="shared" si="5"/>
        <v>95813.054000000004</v>
      </c>
      <c r="H16" s="21"/>
      <c r="I16" s="21"/>
      <c r="J16" s="21"/>
      <c r="K16" s="21"/>
      <c r="L16" s="21">
        <f t="shared" si="5"/>
        <v>8763</v>
      </c>
      <c r="M16" s="21">
        <f t="shared" ref="M16" si="6">M17+M18+M19+M20</f>
        <v>8763</v>
      </c>
      <c r="N16" s="21">
        <f t="shared" si="2"/>
        <v>1589015.0020000001</v>
      </c>
      <c r="O16" s="116" t="s">
        <v>95</v>
      </c>
    </row>
    <row r="17" spans="1:15" x14ac:dyDescent="0.25">
      <c r="A17" s="101"/>
      <c r="B17" s="114"/>
      <c r="C17" s="22" t="s">
        <v>13</v>
      </c>
      <c r="D17" s="21">
        <f t="shared" ref="D17:G20" si="7">D22+D47+D267</f>
        <v>20116.399999999998</v>
      </c>
      <c r="E17" s="21">
        <f t="shared" si="7"/>
        <v>11647.869999999999</v>
      </c>
      <c r="F17" s="21">
        <f t="shared" si="7"/>
        <v>9583.8179999999993</v>
      </c>
      <c r="G17" s="21">
        <f t="shared" si="7"/>
        <v>61682.194000000003</v>
      </c>
      <c r="H17" s="21"/>
      <c r="I17" s="21"/>
      <c r="J17" s="21"/>
      <c r="K17" s="21"/>
      <c r="L17" s="21">
        <f t="shared" ref="L17:M20" si="8">L22+L47+L267</f>
        <v>8763</v>
      </c>
      <c r="M17" s="21">
        <f t="shared" si="8"/>
        <v>8763</v>
      </c>
      <c r="N17" s="21">
        <f t="shared" si="2"/>
        <v>120556.28200000001</v>
      </c>
      <c r="O17" s="117"/>
    </row>
    <row r="18" spans="1:15" x14ac:dyDescent="0.25">
      <c r="A18" s="101"/>
      <c r="B18" s="114"/>
      <c r="C18" s="22" t="s">
        <v>14</v>
      </c>
      <c r="D18" s="21">
        <f t="shared" si="7"/>
        <v>444056.59</v>
      </c>
      <c r="E18" s="21">
        <f t="shared" si="7"/>
        <v>902087.68000000005</v>
      </c>
      <c r="F18" s="21">
        <f t="shared" si="7"/>
        <v>13017</v>
      </c>
      <c r="G18" s="21">
        <f t="shared" si="7"/>
        <v>0</v>
      </c>
      <c r="H18" s="21"/>
      <c r="I18" s="21"/>
      <c r="J18" s="21"/>
      <c r="K18" s="21"/>
      <c r="L18" s="21">
        <f t="shared" si="8"/>
        <v>0</v>
      </c>
      <c r="M18" s="21">
        <f t="shared" si="8"/>
        <v>0</v>
      </c>
      <c r="N18" s="21">
        <f t="shared" si="2"/>
        <v>1359161.27</v>
      </c>
      <c r="O18" s="117"/>
    </row>
    <row r="19" spans="1:15" x14ac:dyDescent="0.25">
      <c r="A19" s="101"/>
      <c r="B19" s="114"/>
      <c r="C19" s="22" t="s">
        <v>15</v>
      </c>
      <c r="D19" s="21">
        <f t="shared" si="7"/>
        <v>0</v>
      </c>
      <c r="E19" s="21">
        <f t="shared" si="7"/>
        <v>0</v>
      </c>
      <c r="F19" s="21">
        <f t="shared" si="7"/>
        <v>0</v>
      </c>
      <c r="G19" s="21">
        <f t="shared" si="7"/>
        <v>0</v>
      </c>
      <c r="H19" s="21"/>
      <c r="I19" s="21"/>
      <c r="J19" s="21"/>
      <c r="K19" s="21"/>
      <c r="L19" s="21">
        <f t="shared" si="8"/>
        <v>0</v>
      </c>
      <c r="M19" s="21">
        <f t="shared" si="8"/>
        <v>0</v>
      </c>
      <c r="N19" s="21">
        <f t="shared" si="2"/>
        <v>0</v>
      </c>
      <c r="O19" s="117"/>
    </row>
    <row r="20" spans="1:15" x14ac:dyDescent="0.25">
      <c r="A20" s="101"/>
      <c r="B20" s="115"/>
      <c r="C20" s="22" t="s">
        <v>16</v>
      </c>
      <c r="D20" s="21">
        <f t="shared" si="7"/>
        <v>0</v>
      </c>
      <c r="E20" s="21">
        <f t="shared" si="7"/>
        <v>30510</v>
      </c>
      <c r="F20" s="21">
        <f t="shared" si="7"/>
        <v>44656.59</v>
      </c>
      <c r="G20" s="21">
        <f t="shared" si="7"/>
        <v>34130.86</v>
      </c>
      <c r="H20" s="21"/>
      <c r="I20" s="21"/>
      <c r="J20" s="21"/>
      <c r="K20" s="21"/>
      <c r="L20" s="21">
        <f t="shared" si="8"/>
        <v>0</v>
      </c>
      <c r="M20" s="21">
        <f t="shared" si="8"/>
        <v>0</v>
      </c>
      <c r="N20" s="21">
        <f t="shared" si="2"/>
        <v>109297.45</v>
      </c>
      <c r="O20" s="118"/>
    </row>
    <row r="21" spans="1:15" ht="29.25" x14ac:dyDescent="0.25">
      <c r="A21" s="111" t="s">
        <v>17</v>
      </c>
      <c r="B21" s="109" t="s">
        <v>12</v>
      </c>
      <c r="C21" s="23" t="s">
        <v>6</v>
      </c>
      <c r="D21" s="1">
        <f>D22+D23+D24+D25</f>
        <v>50</v>
      </c>
      <c r="E21" s="1">
        <f t="shared" ref="E21:L21" si="9">E22+E23+E24+E25</f>
        <v>600</v>
      </c>
      <c r="F21" s="1">
        <f t="shared" si="9"/>
        <v>1359.92</v>
      </c>
      <c r="G21" s="1">
        <f t="shared" si="9"/>
        <v>9457.0199999999986</v>
      </c>
      <c r="H21" s="1"/>
      <c r="I21" s="1"/>
      <c r="J21" s="1"/>
      <c r="K21" s="1"/>
      <c r="L21" s="1">
        <f t="shared" si="9"/>
        <v>0</v>
      </c>
      <c r="M21" s="1">
        <f t="shared" ref="M21" si="10">M22+M23+M24+M25</f>
        <v>0</v>
      </c>
      <c r="N21" s="1">
        <f t="shared" si="2"/>
        <v>11466.939999999999</v>
      </c>
      <c r="O21" s="64" t="s">
        <v>95</v>
      </c>
    </row>
    <row r="22" spans="1:15" x14ac:dyDescent="0.25">
      <c r="A22" s="112"/>
      <c r="B22" s="110"/>
      <c r="C22" s="23" t="s">
        <v>13</v>
      </c>
      <c r="D22" s="3">
        <f>D27+D32+D37</f>
        <v>50</v>
      </c>
      <c r="E22" s="3">
        <f t="shared" ref="E22:L22" si="11">E27+E32+E37</f>
        <v>600</v>
      </c>
      <c r="F22" s="3">
        <f t="shared" si="11"/>
        <v>1359.92</v>
      </c>
      <c r="G22" s="3">
        <f>G27+G32+G37+G42</f>
        <v>9457.0199999999986</v>
      </c>
      <c r="H22" s="3"/>
      <c r="I22" s="3"/>
      <c r="J22" s="3"/>
      <c r="K22" s="3"/>
      <c r="L22" s="3">
        <f t="shared" si="11"/>
        <v>0</v>
      </c>
      <c r="M22" s="3">
        <f t="shared" ref="M22" si="12">M27+M32+M37</f>
        <v>0</v>
      </c>
      <c r="N22" s="3">
        <f t="shared" si="2"/>
        <v>11466.939999999999</v>
      </c>
      <c r="O22" s="65"/>
    </row>
    <row r="23" spans="1:15" x14ac:dyDescent="0.25">
      <c r="A23" s="112"/>
      <c r="B23" s="110"/>
      <c r="C23" s="23" t="s">
        <v>14</v>
      </c>
      <c r="D23" s="3">
        <f t="shared" ref="D23:L25" si="13">D28+D33+D38</f>
        <v>0</v>
      </c>
      <c r="E23" s="3">
        <f t="shared" si="13"/>
        <v>0</v>
      </c>
      <c r="F23" s="3">
        <f t="shared" si="13"/>
        <v>0</v>
      </c>
      <c r="G23" s="3">
        <f t="shared" si="13"/>
        <v>0</v>
      </c>
      <c r="H23" s="3"/>
      <c r="I23" s="3"/>
      <c r="J23" s="3"/>
      <c r="K23" s="3"/>
      <c r="L23" s="3">
        <f t="shared" si="13"/>
        <v>0</v>
      </c>
      <c r="M23" s="3">
        <f t="shared" ref="M23" si="14">M28+M33+M38</f>
        <v>0</v>
      </c>
      <c r="N23" s="3">
        <f>SUM(D23:L23)</f>
        <v>0</v>
      </c>
      <c r="O23" s="65"/>
    </row>
    <row r="24" spans="1:15" x14ac:dyDescent="0.25">
      <c r="A24" s="112"/>
      <c r="B24" s="110"/>
      <c r="C24" s="23" t="s">
        <v>15</v>
      </c>
      <c r="D24" s="3">
        <f t="shared" si="13"/>
        <v>0</v>
      </c>
      <c r="E24" s="3">
        <f t="shared" si="13"/>
        <v>0</v>
      </c>
      <c r="F24" s="3">
        <f t="shared" si="13"/>
        <v>0</v>
      </c>
      <c r="G24" s="3">
        <f t="shared" si="13"/>
        <v>0</v>
      </c>
      <c r="H24" s="3"/>
      <c r="I24" s="3"/>
      <c r="J24" s="3"/>
      <c r="K24" s="3"/>
      <c r="L24" s="3">
        <f t="shared" si="13"/>
        <v>0</v>
      </c>
      <c r="M24" s="3">
        <f t="shared" ref="M24" si="15">M29+M34+M39</f>
        <v>0</v>
      </c>
      <c r="N24" s="3">
        <f>SUM(D24:L24)</f>
        <v>0</v>
      </c>
      <c r="O24" s="65"/>
    </row>
    <row r="25" spans="1:15" x14ac:dyDescent="0.25">
      <c r="A25" s="112"/>
      <c r="B25" s="110"/>
      <c r="C25" s="23" t="s">
        <v>16</v>
      </c>
      <c r="D25" s="3">
        <f t="shared" si="13"/>
        <v>0</v>
      </c>
      <c r="E25" s="3">
        <f t="shared" si="13"/>
        <v>0</v>
      </c>
      <c r="F25" s="3">
        <f t="shared" si="13"/>
        <v>0</v>
      </c>
      <c r="G25" s="3">
        <f t="shared" si="13"/>
        <v>0</v>
      </c>
      <c r="H25" s="3"/>
      <c r="I25" s="3"/>
      <c r="J25" s="3"/>
      <c r="K25" s="3"/>
      <c r="L25" s="3">
        <f t="shared" si="13"/>
        <v>0</v>
      </c>
      <c r="M25" s="3">
        <f t="shared" ref="M25" si="16">M30+M35+M40</f>
        <v>0</v>
      </c>
      <c r="N25" s="3">
        <f>SUM(D25:L25)</f>
        <v>0</v>
      </c>
      <c r="O25" s="65"/>
    </row>
    <row r="26" spans="1:15" ht="29.25" x14ac:dyDescent="0.25">
      <c r="A26" s="101" t="s">
        <v>99</v>
      </c>
      <c r="B26" s="71" t="s">
        <v>21</v>
      </c>
      <c r="C26" s="2" t="s">
        <v>6</v>
      </c>
      <c r="D26" s="3">
        <f>D27+D28+D29+D30</f>
        <v>50</v>
      </c>
      <c r="E26" s="3">
        <f t="shared" ref="E26:G26" si="17">E27+E28+E29+E30</f>
        <v>0</v>
      </c>
      <c r="F26" s="3">
        <f t="shared" si="17"/>
        <v>0</v>
      </c>
      <c r="G26" s="3">
        <f t="shared" si="17"/>
        <v>0</v>
      </c>
      <c r="H26" s="3"/>
      <c r="I26" s="3"/>
      <c r="J26" s="3"/>
      <c r="K26" s="3"/>
      <c r="L26" s="3">
        <f>L27+L28+L29+L30</f>
        <v>0</v>
      </c>
      <c r="M26" s="3">
        <f t="shared" ref="M26" si="18">M27+M28+M29+M30</f>
        <v>0</v>
      </c>
      <c r="N26" s="3">
        <f t="shared" ref="N26:N50" si="19">SUM(D26:M26)</f>
        <v>50</v>
      </c>
      <c r="O26" s="64" t="s">
        <v>95</v>
      </c>
    </row>
    <row r="27" spans="1:15" x14ac:dyDescent="0.25">
      <c r="A27" s="102"/>
      <c r="B27" s="72"/>
      <c r="C27" s="6" t="s">
        <v>13</v>
      </c>
      <c r="D27" s="7">
        <v>50</v>
      </c>
      <c r="E27" s="8"/>
      <c r="F27" s="8"/>
      <c r="G27" s="8"/>
      <c r="H27" s="13"/>
      <c r="I27" s="13"/>
      <c r="J27" s="13"/>
      <c r="K27" s="13"/>
      <c r="L27" s="13"/>
      <c r="M27" s="8"/>
      <c r="N27" s="24">
        <f t="shared" si="19"/>
        <v>50</v>
      </c>
      <c r="O27" s="65"/>
    </row>
    <row r="28" spans="1:15" x14ac:dyDescent="0.25">
      <c r="A28" s="102"/>
      <c r="B28" s="72"/>
      <c r="C28" s="6" t="s">
        <v>14</v>
      </c>
      <c r="D28" s="9"/>
      <c r="E28" s="10"/>
      <c r="F28" s="10"/>
      <c r="G28" s="10"/>
      <c r="H28" s="14"/>
      <c r="I28" s="14"/>
      <c r="J28" s="14"/>
      <c r="K28" s="14"/>
      <c r="L28" s="14"/>
      <c r="M28" s="10"/>
      <c r="N28" s="24">
        <f t="shared" si="19"/>
        <v>0</v>
      </c>
      <c r="O28" s="65"/>
    </row>
    <row r="29" spans="1:15" x14ac:dyDescent="0.25">
      <c r="A29" s="102"/>
      <c r="B29" s="72"/>
      <c r="C29" s="6" t="s">
        <v>15</v>
      </c>
      <c r="D29" s="9"/>
      <c r="E29" s="10"/>
      <c r="F29" s="10"/>
      <c r="G29" s="10"/>
      <c r="H29" s="14"/>
      <c r="I29" s="14"/>
      <c r="J29" s="14"/>
      <c r="K29" s="14"/>
      <c r="L29" s="14"/>
      <c r="M29" s="10"/>
      <c r="N29" s="24">
        <f t="shared" si="19"/>
        <v>0</v>
      </c>
      <c r="O29" s="65"/>
    </row>
    <row r="30" spans="1:15" x14ac:dyDescent="0.25">
      <c r="A30" s="102"/>
      <c r="B30" s="72"/>
      <c r="C30" s="6" t="s">
        <v>16</v>
      </c>
      <c r="D30" s="11"/>
      <c r="E30" s="12"/>
      <c r="F30" s="12"/>
      <c r="G30" s="12"/>
      <c r="H30" s="15"/>
      <c r="I30" s="15"/>
      <c r="J30" s="15"/>
      <c r="K30" s="15"/>
      <c r="L30" s="15"/>
      <c r="M30" s="12"/>
      <c r="N30" s="24">
        <f t="shared" si="19"/>
        <v>0</v>
      </c>
      <c r="O30" s="65"/>
    </row>
    <row r="31" spans="1:15" ht="29.25" x14ac:dyDescent="0.25">
      <c r="A31" s="103" t="s">
        <v>100</v>
      </c>
      <c r="B31" s="106" t="s">
        <v>22</v>
      </c>
      <c r="C31" s="2" t="s">
        <v>6</v>
      </c>
      <c r="D31" s="3">
        <f>D32+D33+D34+D35</f>
        <v>0</v>
      </c>
      <c r="E31" s="3">
        <f t="shared" ref="E31" si="20">E32+E33+E34+E35</f>
        <v>600</v>
      </c>
      <c r="F31" s="3">
        <f t="shared" ref="F31" si="21">F32+F33+F34+F35</f>
        <v>600</v>
      </c>
      <c r="G31" s="3">
        <f t="shared" ref="G31" si="22">G32+G33+G34+G35</f>
        <v>509.31</v>
      </c>
      <c r="H31" s="3"/>
      <c r="I31" s="3"/>
      <c r="J31" s="3"/>
      <c r="K31" s="3"/>
      <c r="L31" s="3">
        <f>L32+L33+L34+L35</f>
        <v>0</v>
      </c>
      <c r="M31" s="3">
        <f t="shared" ref="M31" si="23">M32+M33+M34+M35</f>
        <v>0</v>
      </c>
      <c r="N31" s="3">
        <f t="shared" si="19"/>
        <v>1709.31</v>
      </c>
      <c r="O31" s="64" t="s">
        <v>95</v>
      </c>
    </row>
    <row r="32" spans="1:15" x14ac:dyDescent="0.25">
      <c r="A32" s="104"/>
      <c r="B32" s="107"/>
      <c r="C32" s="6" t="s">
        <v>13</v>
      </c>
      <c r="D32" s="7"/>
      <c r="E32" s="8">
        <v>600</v>
      </c>
      <c r="F32" s="8">
        <v>600</v>
      </c>
      <c r="G32" s="8">
        <f>688.11-178.8</f>
        <v>509.31</v>
      </c>
      <c r="H32" s="13"/>
      <c r="I32" s="13"/>
      <c r="J32" s="13"/>
      <c r="K32" s="13"/>
      <c r="L32" s="13"/>
      <c r="M32" s="8"/>
      <c r="N32" s="24">
        <f t="shared" si="19"/>
        <v>1709.31</v>
      </c>
      <c r="O32" s="65"/>
    </row>
    <row r="33" spans="1:15" x14ac:dyDescent="0.25">
      <c r="A33" s="104"/>
      <c r="B33" s="107"/>
      <c r="C33" s="6" t="s">
        <v>14</v>
      </c>
      <c r="D33" s="9"/>
      <c r="E33" s="10"/>
      <c r="F33" s="10"/>
      <c r="G33" s="10"/>
      <c r="H33" s="14"/>
      <c r="I33" s="14"/>
      <c r="J33" s="14"/>
      <c r="K33" s="14"/>
      <c r="L33" s="14"/>
      <c r="M33" s="10"/>
      <c r="N33" s="24">
        <f t="shared" si="19"/>
        <v>0</v>
      </c>
      <c r="O33" s="65"/>
    </row>
    <row r="34" spans="1:15" x14ac:dyDescent="0.25">
      <c r="A34" s="104"/>
      <c r="B34" s="107"/>
      <c r="C34" s="6" t="s">
        <v>15</v>
      </c>
      <c r="D34" s="9"/>
      <c r="E34" s="10"/>
      <c r="F34" s="10"/>
      <c r="G34" s="10"/>
      <c r="H34" s="14"/>
      <c r="I34" s="14"/>
      <c r="J34" s="14"/>
      <c r="K34" s="14"/>
      <c r="L34" s="14"/>
      <c r="M34" s="10"/>
      <c r="N34" s="24">
        <f t="shared" si="19"/>
        <v>0</v>
      </c>
      <c r="O34" s="65"/>
    </row>
    <row r="35" spans="1:15" x14ac:dyDescent="0.25">
      <c r="A35" s="105"/>
      <c r="B35" s="108"/>
      <c r="C35" s="6" t="s">
        <v>16</v>
      </c>
      <c r="D35" s="11"/>
      <c r="E35" s="12"/>
      <c r="F35" s="12"/>
      <c r="G35" s="12"/>
      <c r="H35" s="15"/>
      <c r="I35" s="15"/>
      <c r="J35" s="15"/>
      <c r="K35" s="15"/>
      <c r="L35" s="15"/>
      <c r="M35" s="12"/>
      <c r="N35" s="24">
        <f t="shared" si="19"/>
        <v>0</v>
      </c>
      <c r="O35" s="65"/>
    </row>
    <row r="36" spans="1:15" ht="29.25" x14ac:dyDescent="0.25">
      <c r="A36" s="101" t="s">
        <v>101</v>
      </c>
      <c r="B36" s="71" t="s">
        <v>23</v>
      </c>
      <c r="C36" s="2" t="s">
        <v>6</v>
      </c>
      <c r="D36" s="3">
        <f>D37+D38+D39+D40</f>
        <v>0</v>
      </c>
      <c r="E36" s="3">
        <f t="shared" ref="E36" si="24">E37+E38+E39+E40</f>
        <v>0</v>
      </c>
      <c r="F36" s="3">
        <f t="shared" ref="F36" si="25">F37+F38+F39+F40</f>
        <v>759.92</v>
      </c>
      <c r="G36" s="3">
        <f t="shared" ref="G36" si="26">G37+G38+G39+G40</f>
        <v>0</v>
      </c>
      <c r="H36" s="3"/>
      <c r="I36" s="3"/>
      <c r="J36" s="3"/>
      <c r="K36" s="3"/>
      <c r="L36" s="3">
        <f>L37+L38+L39+L40</f>
        <v>0</v>
      </c>
      <c r="M36" s="3">
        <f t="shared" ref="M36" si="27">M37+M38+M39+M40</f>
        <v>0</v>
      </c>
      <c r="N36" s="3">
        <f t="shared" si="19"/>
        <v>759.92</v>
      </c>
      <c r="O36" s="64" t="s">
        <v>95</v>
      </c>
    </row>
    <row r="37" spans="1:15" x14ac:dyDescent="0.25">
      <c r="A37" s="102"/>
      <c r="B37" s="72"/>
      <c r="C37" s="6" t="s">
        <v>13</v>
      </c>
      <c r="D37" s="7"/>
      <c r="E37" s="8"/>
      <c r="F37" s="8">
        <v>759.92</v>
      </c>
      <c r="G37" s="8"/>
      <c r="H37" s="13"/>
      <c r="I37" s="13"/>
      <c r="J37" s="13"/>
      <c r="K37" s="13"/>
      <c r="L37" s="13"/>
      <c r="M37" s="8"/>
      <c r="N37" s="24">
        <f t="shared" si="19"/>
        <v>759.92</v>
      </c>
      <c r="O37" s="65"/>
    </row>
    <row r="38" spans="1:15" x14ac:dyDescent="0.25">
      <c r="A38" s="102"/>
      <c r="B38" s="72"/>
      <c r="C38" s="6" t="s">
        <v>14</v>
      </c>
      <c r="D38" s="9"/>
      <c r="E38" s="10"/>
      <c r="F38" s="10"/>
      <c r="G38" s="10"/>
      <c r="H38" s="14"/>
      <c r="I38" s="14"/>
      <c r="J38" s="14"/>
      <c r="K38" s="14"/>
      <c r="L38" s="14"/>
      <c r="M38" s="10"/>
      <c r="N38" s="24">
        <f t="shared" si="19"/>
        <v>0</v>
      </c>
      <c r="O38" s="65"/>
    </row>
    <row r="39" spans="1:15" x14ac:dyDescent="0.25">
      <c r="A39" s="102"/>
      <c r="B39" s="72"/>
      <c r="C39" s="6" t="s">
        <v>15</v>
      </c>
      <c r="D39" s="9"/>
      <c r="E39" s="10"/>
      <c r="F39" s="10"/>
      <c r="G39" s="10"/>
      <c r="H39" s="14"/>
      <c r="I39" s="14"/>
      <c r="J39" s="14"/>
      <c r="K39" s="14"/>
      <c r="L39" s="14"/>
      <c r="M39" s="10"/>
      <c r="N39" s="24">
        <f t="shared" si="19"/>
        <v>0</v>
      </c>
      <c r="O39" s="65"/>
    </row>
    <row r="40" spans="1:15" x14ac:dyDescent="0.25">
      <c r="A40" s="102"/>
      <c r="B40" s="72"/>
      <c r="C40" s="6" t="s">
        <v>16</v>
      </c>
      <c r="D40" s="11"/>
      <c r="E40" s="12"/>
      <c r="F40" s="12"/>
      <c r="G40" s="12"/>
      <c r="H40" s="15"/>
      <c r="I40" s="15"/>
      <c r="J40" s="15"/>
      <c r="K40" s="15"/>
      <c r="L40" s="15"/>
      <c r="M40" s="12"/>
      <c r="N40" s="24">
        <f t="shared" si="19"/>
        <v>0</v>
      </c>
      <c r="O40" s="65"/>
    </row>
    <row r="41" spans="1:15" ht="30" x14ac:dyDescent="0.25">
      <c r="A41" s="79" t="s">
        <v>202</v>
      </c>
      <c r="B41" s="79" t="s">
        <v>204</v>
      </c>
      <c r="C41" s="6" t="s">
        <v>6</v>
      </c>
      <c r="D41" s="4"/>
      <c r="E41" s="4"/>
      <c r="F41" s="4"/>
      <c r="G41" s="4">
        <v>8947.7099999999991</v>
      </c>
      <c r="H41" s="4"/>
      <c r="I41" s="4"/>
      <c r="J41" s="4"/>
      <c r="K41" s="4"/>
      <c r="L41" s="4"/>
      <c r="M41" s="4"/>
      <c r="N41" s="3">
        <f t="shared" si="19"/>
        <v>8947.7099999999991</v>
      </c>
      <c r="O41" s="82" t="s">
        <v>95</v>
      </c>
    </row>
    <row r="42" spans="1:15" x14ac:dyDescent="0.25">
      <c r="A42" s="80"/>
      <c r="B42" s="80"/>
      <c r="C42" s="6" t="s">
        <v>13</v>
      </c>
      <c r="D42" s="7"/>
      <c r="E42" s="8"/>
      <c r="F42" s="8"/>
      <c r="G42" s="8">
        <v>8947.7099999999991</v>
      </c>
      <c r="H42" s="13"/>
      <c r="I42" s="13"/>
      <c r="J42" s="13"/>
      <c r="K42" s="13"/>
      <c r="L42" s="13"/>
      <c r="M42" s="8"/>
      <c r="N42" s="24">
        <f t="shared" si="19"/>
        <v>8947.7099999999991</v>
      </c>
      <c r="O42" s="83"/>
    </row>
    <row r="43" spans="1:15" x14ac:dyDescent="0.25">
      <c r="A43" s="80"/>
      <c r="B43" s="80"/>
      <c r="C43" s="6" t="s">
        <v>14</v>
      </c>
      <c r="D43" s="9"/>
      <c r="E43" s="10"/>
      <c r="F43" s="10"/>
      <c r="G43" s="10"/>
      <c r="H43" s="14"/>
      <c r="I43" s="14"/>
      <c r="J43" s="14"/>
      <c r="K43" s="14"/>
      <c r="L43" s="14"/>
      <c r="M43" s="10"/>
      <c r="N43" s="24">
        <f t="shared" si="19"/>
        <v>0</v>
      </c>
      <c r="O43" s="83"/>
    </row>
    <row r="44" spans="1:15" x14ac:dyDescent="0.25">
      <c r="A44" s="80"/>
      <c r="B44" s="80"/>
      <c r="C44" s="6" t="s">
        <v>15</v>
      </c>
      <c r="D44" s="9"/>
      <c r="E44" s="10"/>
      <c r="F44" s="10"/>
      <c r="G44" s="10"/>
      <c r="H44" s="14"/>
      <c r="I44" s="14"/>
      <c r="J44" s="14"/>
      <c r="K44" s="14"/>
      <c r="L44" s="14"/>
      <c r="M44" s="10"/>
      <c r="N44" s="24">
        <f t="shared" si="19"/>
        <v>0</v>
      </c>
      <c r="O44" s="83"/>
    </row>
    <row r="45" spans="1:15" x14ac:dyDescent="0.25">
      <c r="A45" s="81"/>
      <c r="B45" s="81"/>
      <c r="C45" s="6" t="s">
        <v>16</v>
      </c>
      <c r="D45" s="11"/>
      <c r="E45" s="12"/>
      <c r="F45" s="12"/>
      <c r="G45" s="12"/>
      <c r="H45" s="15"/>
      <c r="I45" s="15"/>
      <c r="J45" s="15"/>
      <c r="K45" s="15"/>
      <c r="L45" s="15"/>
      <c r="M45" s="12"/>
      <c r="N45" s="24">
        <f t="shared" si="19"/>
        <v>0</v>
      </c>
      <c r="O45" s="84"/>
    </row>
    <row r="46" spans="1:15" ht="29.25" x14ac:dyDescent="0.25">
      <c r="A46" s="111" t="s">
        <v>19</v>
      </c>
      <c r="B46" s="109" t="s">
        <v>24</v>
      </c>
      <c r="C46" s="23" t="s">
        <v>6</v>
      </c>
      <c r="D46" s="1">
        <f>D47+D48+D49+D50</f>
        <v>464122.99000000005</v>
      </c>
      <c r="E46" s="1">
        <f t="shared" ref="E46:M46" si="28">E47+E48+E49+E50</f>
        <v>909745.3</v>
      </c>
      <c r="F46" s="1">
        <v>16279.05</v>
      </c>
      <c r="G46" s="1">
        <f t="shared" si="28"/>
        <v>48432.844000000005</v>
      </c>
      <c r="H46" s="1"/>
      <c r="I46" s="1"/>
      <c r="J46" s="1"/>
      <c r="K46" s="1"/>
      <c r="L46" s="1">
        <f t="shared" si="28"/>
        <v>8763</v>
      </c>
      <c r="M46" s="1">
        <f t="shared" si="28"/>
        <v>8763</v>
      </c>
      <c r="N46" s="1">
        <f t="shared" si="19"/>
        <v>1456106.1840000001</v>
      </c>
      <c r="O46" s="64"/>
    </row>
    <row r="47" spans="1:15" x14ac:dyDescent="0.25">
      <c r="A47" s="112"/>
      <c r="B47" s="110"/>
      <c r="C47" s="23" t="s">
        <v>13</v>
      </c>
      <c r="D47" s="1">
        <f t="shared" ref="D47:E50" si="29">D52+D57+D62+D67+D72+D77+D82+D87+D92+D97+D102+D107+D112+D117+D122+D127+D132+D137+D142+D147+D152</f>
        <v>20066.399999999998</v>
      </c>
      <c r="E47" s="1">
        <f t="shared" si="29"/>
        <v>7657.62</v>
      </c>
      <c r="F47" s="1">
        <f>F52+F57+F62+F67+F72+F77+F82+F87+F92+F97+F102+F107+F112+F117+F122+F127+F132+F137+F142+F147+F152+F157+F162+F167+F172+F177+F182+F187+F192+F197+F202+F207</f>
        <v>3262.0480000000002</v>
      </c>
      <c r="G47" s="1">
        <f>G52+G57+G62+G67+G72+G77+G82+G87+G92+G97+G102+G107+G112+G117+G122+G127+G132+G137+G142+G147+G152+G157+G162+G167+G172+G177+G182+G187+G192+G197+G202+G207+G212+G217+G222+G227+G232+G237+G242+G247+G252+G257+G262</f>
        <v>48432.844000000005</v>
      </c>
      <c r="H47" s="1"/>
      <c r="I47" s="1"/>
      <c r="J47" s="1"/>
      <c r="K47" s="1"/>
      <c r="L47" s="1">
        <f>L52+L57+L62+L67+L72+L77+L82+L87+L92+L97+L102+L107+L112+L117+L122+L127+L132+L137+L142+L147+L152+L157+L162+L167+L172+L177+L182+L187+L192+L197+L202+L207</f>
        <v>8763</v>
      </c>
      <c r="M47" s="1">
        <f>M52+M57+M62+M67+M72+M77+M82+M87+M92+M97+M102+M107+M112+M117+M122+M127+M132+M137+M142+M147+M152+M157+M162+M167+M172+M177+M182+M187+M192+M197+M202+M207</f>
        <v>8763</v>
      </c>
      <c r="N47" s="1">
        <f t="shared" si="19"/>
        <v>96944.911999999997</v>
      </c>
      <c r="O47" s="65"/>
    </row>
    <row r="48" spans="1:15" x14ac:dyDescent="0.25">
      <c r="A48" s="112"/>
      <c r="B48" s="110"/>
      <c r="C48" s="23" t="s">
        <v>14</v>
      </c>
      <c r="D48" s="1">
        <f t="shared" si="29"/>
        <v>444056.59</v>
      </c>
      <c r="E48" s="1">
        <f t="shared" si="29"/>
        <v>902087.68000000005</v>
      </c>
      <c r="F48" s="1">
        <f>F53+F58+F63+F68+F73+F78+F83+F88+F93+F98+F103+F108+F113+F118+F123+F128+F133+F138+F143+F148+F153</f>
        <v>13017</v>
      </c>
      <c r="G48" s="1">
        <f t="shared" ref="G48:G50" si="30">G53+G58+G63+G68+G73+G78+G83+G88+G93+G98+G103+G108+G113+G118+G123+G128+G133+G138+G143+G148+G153+G158+G163+G168+G173+G178+G183+G188+G193+G198+G203+G208</f>
        <v>0</v>
      </c>
      <c r="H48" s="1"/>
      <c r="I48" s="1"/>
      <c r="J48" s="1"/>
      <c r="K48" s="1"/>
      <c r="L48" s="1">
        <f t="shared" ref="L48:M50" si="31">L53+L58+L63+L68+L73+L78+L83+L88+L93+L98+L103+L108+L113+L118+L123+L128+L133+L138+L143+L148+L153</f>
        <v>0</v>
      </c>
      <c r="M48" s="1">
        <f t="shared" si="31"/>
        <v>0</v>
      </c>
      <c r="N48" s="1">
        <f t="shared" si="19"/>
        <v>1359161.27</v>
      </c>
      <c r="O48" s="65"/>
    </row>
    <row r="49" spans="1:15" x14ac:dyDescent="0.25">
      <c r="A49" s="112"/>
      <c r="B49" s="110"/>
      <c r="C49" s="23" t="s">
        <v>15</v>
      </c>
      <c r="D49" s="1">
        <f t="shared" si="29"/>
        <v>0</v>
      </c>
      <c r="E49" s="1">
        <f t="shared" si="29"/>
        <v>0</v>
      </c>
      <c r="F49" s="1">
        <f>F54+F59+F64+F69+F74+F79+F84+F89+F94+F99+F104+F109+F114+F119+F124+F129+F134+F139+F144+F149+F154</f>
        <v>0</v>
      </c>
      <c r="G49" s="1">
        <f t="shared" si="30"/>
        <v>0</v>
      </c>
      <c r="H49" s="1"/>
      <c r="I49" s="1"/>
      <c r="J49" s="1"/>
      <c r="K49" s="1"/>
      <c r="L49" s="1">
        <f t="shared" si="31"/>
        <v>0</v>
      </c>
      <c r="M49" s="1">
        <f t="shared" si="31"/>
        <v>0</v>
      </c>
      <c r="N49" s="1">
        <f t="shared" si="19"/>
        <v>0</v>
      </c>
      <c r="O49" s="65"/>
    </row>
    <row r="50" spans="1:15" x14ac:dyDescent="0.25">
      <c r="A50" s="112"/>
      <c r="B50" s="110"/>
      <c r="C50" s="23" t="s">
        <v>16</v>
      </c>
      <c r="D50" s="1">
        <f t="shared" si="29"/>
        <v>0</v>
      </c>
      <c r="E50" s="1">
        <f t="shared" si="29"/>
        <v>0</v>
      </c>
      <c r="F50" s="1">
        <f>F55+F60+F65+F70+F75+F80+F85+F90+F95+F100+F105+F110+F115+F120+F125+F130+F135+F140+F145+F150+F155</f>
        <v>0</v>
      </c>
      <c r="G50" s="1">
        <f t="shared" si="30"/>
        <v>0</v>
      </c>
      <c r="H50" s="1"/>
      <c r="I50" s="1"/>
      <c r="J50" s="1"/>
      <c r="K50" s="1"/>
      <c r="L50" s="1">
        <f t="shared" si="31"/>
        <v>0</v>
      </c>
      <c r="M50" s="1">
        <f t="shared" si="31"/>
        <v>0</v>
      </c>
      <c r="N50" s="1">
        <f t="shared" si="19"/>
        <v>0</v>
      </c>
      <c r="O50" s="65"/>
    </row>
    <row r="51" spans="1:15" ht="29.25" hidden="1" outlineLevel="1" x14ac:dyDescent="0.25">
      <c r="A51" s="101" t="s">
        <v>102</v>
      </c>
      <c r="B51" s="71" t="s">
        <v>25</v>
      </c>
      <c r="C51" s="2" t="s">
        <v>6</v>
      </c>
      <c r="D51" s="3">
        <f>D52+D53+D54+D55</f>
        <v>4521.07</v>
      </c>
      <c r="E51" s="3">
        <f t="shared" ref="E51" si="32">E52+E53+E54+E55</f>
        <v>0</v>
      </c>
      <c r="F51" s="3">
        <f t="shared" ref="F51" si="33">F52+F53+F54+F55</f>
        <v>0</v>
      </c>
      <c r="G51" s="3">
        <f t="shared" ref="G51" si="34">G52+G53+G54+G55</f>
        <v>0</v>
      </c>
      <c r="H51" s="3"/>
      <c r="I51" s="3"/>
      <c r="J51" s="3"/>
      <c r="K51" s="3"/>
      <c r="L51" s="3">
        <f>L52+L53+L54+L55</f>
        <v>0</v>
      </c>
      <c r="M51" s="3">
        <f t="shared" ref="M51" si="35">M52+M53+M54+M55</f>
        <v>0</v>
      </c>
      <c r="N51" s="3">
        <f t="shared" ref="N51:N82" si="36">SUM(D51:L51)</f>
        <v>4521.07</v>
      </c>
      <c r="O51" s="64"/>
    </row>
    <row r="52" spans="1:15" hidden="1" outlineLevel="1" x14ac:dyDescent="0.25">
      <c r="A52" s="102"/>
      <c r="B52" s="72"/>
      <c r="C52" s="6" t="s">
        <v>13</v>
      </c>
      <c r="D52" s="7">
        <v>4521.07</v>
      </c>
      <c r="E52" s="8"/>
      <c r="F52" s="8"/>
      <c r="G52" s="8"/>
      <c r="H52" s="13"/>
      <c r="I52" s="13"/>
      <c r="J52" s="13"/>
      <c r="K52" s="13"/>
      <c r="L52" s="13"/>
      <c r="M52" s="8"/>
      <c r="N52" s="24">
        <f t="shared" si="36"/>
        <v>4521.07</v>
      </c>
      <c r="O52" s="65"/>
    </row>
    <row r="53" spans="1:15" hidden="1" outlineLevel="1" x14ac:dyDescent="0.25">
      <c r="A53" s="102"/>
      <c r="B53" s="72"/>
      <c r="C53" s="6" t="s">
        <v>14</v>
      </c>
      <c r="D53" s="9"/>
      <c r="E53" s="10"/>
      <c r="F53" s="10"/>
      <c r="G53" s="10"/>
      <c r="H53" s="14"/>
      <c r="I53" s="14"/>
      <c r="J53" s="14"/>
      <c r="K53" s="14"/>
      <c r="L53" s="14"/>
      <c r="M53" s="10"/>
      <c r="N53" s="24">
        <f t="shared" si="36"/>
        <v>0</v>
      </c>
      <c r="O53" s="65"/>
    </row>
    <row r="54" spans="1:15" hidden="1" outlineLevel="1" x14ac:dyDescent="0.25">
      <c r="A54" s="102"/>
      <c r="B54" s="72"/>
      <c r="C54" s="6" t="s">
        <v>15</v>
      </c>
      <c r="D54" s="9"/>
      <c r="E54" s="10"/>
      <c r="F54" s="10"/>
      <c r="G54" s="10"/>
      <c r="H54" s="14"/>
      <c r="I54" s="14"/>
      <c r="J54" s="14"/>
      <c r="K54" s="14"/>
      <c r="L54" s="14"/>
      <c r="M54" s="10"/>
      <c r="N54" s="24">
        <f t="shared" si="36"/>
        <v>0</v>
      </c>
      <c r="O54" s="65"/>
    </row>
    <row r="55" spans="1:15" hidden="1" outlineLevel="1" x14ac:dyDescent="0.25">
      <c r="A55" s="102"/>
      <c r="B55" s="72"/>
      <c r="C55" s="6" t="s">
        <v>16</v>
      </c>
      <c r="D55" s="11"/>
      <c r="E55" s="12"/>
      <c r="F55" s="12"/>
      <c r="G55" s="12"/>
      <c r="H55" s="15"/>
      <c r="I55" s="15"/>
      <c r="J55" s="15"/>
      <c r="K55" s="15"/>
      <c r="L55" s="15"/>
      <c r="M55" s="12"/>
      <c r="N55" s="24">
        <f t="shared" si="36"/>
        <v>0</v>
      </c>
      <c r="O55" s="65"/>
    </row>
    <row r="56" spans="1:15" ht="29.25" hidden="1" customHeight="1" outlineLevel="1" x14ac:dyDescent="0.25">
      <c r="A56" s="101" t="s">
        <v>103</v>
      </c>
      <c r="B56" s="71" t="s">
        <v>26</v>
      </c>
      <c r="C56" s="2" t="s">
        <v>6</v>
      </c>
      <c r="D56" s="3">
        <f>D57+D58+D59+D60</f>
        <v>1244.47</v>
      </c>
      <c r="E56" s="3">
        <f t="shared" ref="E56" si="37">E57+E58+E59+E60</f>
        <v>0</v>
      </c>
      <c r="F56" s="3">
        <f t="shared" ref="F56" si="38">F57+F58+F59+F60</f>
        <v>0</v>
      </c>
      <c r="G56" s="3">
        <f t="shared" ref="G56" si="39">G57+G58+G59+G60</f>
        <v>0</v>
      </c>
      <c r="H56" s="3"/>
      <c r="I56" s="3"/>
      <c r="J56" s="3"/>
      <c r="K56" s="3"/>
      <c r="L56" s="3">
        <f>L57+L58+L59+L60</f>
        <v>0</v>
      </c>
      <c r="M56" s="3">
        <f t="shared" ref="M56" si="40">M57+M58+M59+M60</f>
        <v>0</v>
      </c>
      <c r="N56" s="3">
        <f t="shared" si="36"/>
        <v>1244.47</v>
      </c>
      <c r="O56" s="64"/>
    </row>
    <row r="57" spans="1:15" hidden="1" outlineLevel="1" x14ac:dyDescent="0.25">
      <c r="A57" s="102"/>
      <c r="B57" s="72"/>
      <c r="C57" s="6" t="s">
        <v>13</v>
      </c>
      <c r="D57" s="7">
        <v>1244.47</v>
      </c>
      <c r="E57" s="8"/>
      <c r="F57" s="8"/>
      <c r="G57" s="8"/>
      <c r="H57" s="13"/>
      <c r="I57" s="13"/>
      <c r="J57" s="13"/>
      <c r="K57" s="13"/>
      <c r="L57" s="13"/>
      <c r="M57" s="8"/>
      <c r="N57" s="24">
        <f t="shared" si="36"/>
        <v>1244.47</v>
      </c>
      <c r="O57" s="65"/>
    </row>
    <row r="58" spans="1:15" hidden="1" outlineLevel="1" x14ac:dyDescent="0.25">
      <c r="A58" s="102"/>
      <c r="B58" s="72"/>
      <c r="C58" s="6" t="s">
        <v>14</v>
      </c>
      <c r="D58" s="9"/>
      <c r="E58" s="10"/>
      <c r="F58" s="10"/>
      <c r="G58" s="10"/>
      <c r="H58" s="14"/>
      <c r="I58" s="14"/>
      <c r="J58" s="14"/>
      <c r="K58" s="14"/>
      <c r="L58" s="14"/>
      <c r="M58" s="10"/>
      <c r="N58" s="24">
        <f t="shared" si="36"/>
        <v>0</v>
      </c>
      <c r="O58" s="65"/>
    </row>
    <row r="59" spans="1:15" hidden="1" outlineLevel="1" x14ac:dyDescent="0.25">
      <c r="A59" s="102"/>
      <c r="B59" s="72"/>
      <c r="C59" s="6" t="s">
        <v>15</v>
      </c>
      <c r="D59" s="9"/>
      <c r="E59" s="10"/>
      <c r="F59" s="10"/>
      <c r="G59" s="10"/>
      <c r="H59" s="14"/>
      <c r="I59" s="14"/>
      <c r="J59" s="14"/>
      <c r="K59" s="14"/>
      <c r="L59" s="14"/>
      <c r="M59" s="10"/>
      <c r="N59" s="24">
        <f t="shared" si="36"/>
        <v>0</v>
      </c>
      <c r="O59" s="65"/>
    </row>
    <row r="60" spans="1:15" hidden="1" outlineLevel="1" x14ac:dyDescent="0.25">
      <c r="A60" s="102"/>
      <c r="B60" s="72"/>
      <c r="C60" s="6" t="s">
        <v>16</v>
      </c>
      <c r="D60" s="11"/>
      <c r="E60" s="12"/>
      <c r="F60" s="12"/>
      <c r="G60" s="12"/>
      <c r="H60" s="15"/>
      <c r="I60" s="15"/>
      <c r="J60" s="15"/>
      <c r="K60" s="15"/>
      <c r="L60" s="15"/>
      <c r="M60" s="12"/>
      <c r="N60" s="24">
        <f t="shared" si="36"/>
        <v>0</v>
      </c>
      <c r="O60" s="65"/>
    </row>
    <row r="61" spans="1:15" ht="29.25" hidden="1" outlineLevel="1" x14ac:dyDescent="0.25">
      <c r="A61" s="101" t="s">
        <v>104</v>
      </c>
      <c r="B61" s="71" t="s">
        <v>27</v>
      </c>
      <c r="C61" s="2" t="s">
        <v>6</v>
      </c>
      <c r="D61" s="3">
        <f>D62+D63+D64+D65</f>
        <v>875.07</v>
      </c>
      <c r="E61" s="3">
        <f t="shared" ref="E61" si="41">E62+E63+E64+E65</f>
        <v>0</v>
      </c>
      <c r="F61" s="3">
        <f t="shared" ref="F61" si="42">F62+F63+F64+F65</f>
        <v>0</v>
      </c>
      <c r="G61" s="3">
        <f t="shared" ref="G61" si="43">G62+G63+G64+G65</f>
        <v>0</v>
      </c>
      <c r="H61" s="3"/>
      <c r="I61" s="3"/>
      <c r="J61" s="3"/>
      <c r="K61" s="3"/>
      <c r="L61" s="3">
        <f>L62+L63+L64+L65</f>
        <v>0</v>
      </c>
      <c r="M61" s="3">
        <f t="shared" ref="M61" si="44">M62+M63+M64+M65</f>
        <v>0</v>
      </c>
      <c r="N61" s="3">
        <f t="shared" si="36"/>
        <v>875.07</v>
      </c>
      <c r="O61" s="64"/>
    </row>
    <row r="62" spans="1:15" hidden="1" outlineLevel="1" x14ac:dyDescent="0.25">
      <c r="A62" s="102"/>
      <c r="B62" s="72"/>
      <c r="C62" s="6" t="s">
        <v>13</v>
      </c>
      <c r="D62" s="7">
        <v>875.07</v>
      </c>
      <c r="E62" s="8"/>
      <c r="F62" s="8"/>
      <c r="G62" s="8"/>
      <c r="H62" s="13"/>
      <c r="I62" s="13"/>
      <c r="J62" s="13"/>
      <c r="K62" s="13"/>
      <c r="L62" s="13"/>
      <c r="M62" s="8"/>
      <c r="N62" s="24">
        <f t="shared" si="36"/>
        <v>875.07</v>
      </c>
      <c r="O62" s="65"/>
    </row>
    <row r="63" spans="1:15" hidden="1" outlineLevel="1" x14ac:dyDescent="0.25">
      <c r="A63" s="102"/>
      <c r="B63" s="72"/>
      <c r="C63" s="6" t="s">
        <v>14</v>
      </c>
      <c r="D63" s="9"/>
      <c r="E63" s="10"/>
      <c r="F63" s="10"/>
      <c r="G63" s="10"/>
      <c r="H63" s="14"/>
      <c r="I63" s="14"/>
      <c r="J63" s="14"/>
      <c r="K63" s="14"/>
      <c r="L63" s="14"/>
      <c r="M63" s="10"/>
      <c r="N63" s="24">
        <f t="shared" si="36"/>
        <v>0</v>
      </c>
      <c r="O63" s="65"/>
    </row>
    <row r="64" spans="1:15" hidden="1" outlineLevel="1" x14ac:dyDescent="0.25">
      <c r="A64" s="102"/>
      <c r="B64" s="72"/>
      <c r="C64" s="6" t="s">
        <v>15</v>
      </c>
      <c r="D64" s="9"/>
      <c r="E64" s="10"/>
      <c r="F64" s="10"/>
      <c r="G64" s="10"/>
      <c r="H64" s="14"/>
      <c r="I64" s="14"/>
      <c r="J64" s="14"/>
      <c r="K64" s="14"/>
      <c r="L64" s="14"/>
      <c r="M64" s="10"/>
      <c r="N64" s="24">
        <f t="shared" si="36"/>
        <v>0</v>
      </c>
      <c r="O64" s="65"/>
    </row>
    <row r="65" spans="1:15" hidden="1" outlineLevel="1" x14ac:dyDescent="0.25">
      <c r="A65" s="102"/>
      <c r="B65" s="72"/>
      <c r="C65" s="6" t="s">
        <v>16</v>
      </c>
      <c r="D65" s="11"/>
      <c r="E65" s="12"/>
      <c r="F65" s="12"/>
      <c r="G65" s="12"/>
      <c r="H65" s="15"/>
      <c r="I65" s="15"/>
      <c r="J65" s="15"/>
      <c r="K65" s="15"/>
      <c r="L65" s="15"/>
      <c r="M65" s="12"/>
      <c r="N65" s="24">
        <f t="shared" si="36"/>
        <v>0</v>
      </c>
      <c r="O65" s="65"/>
    </row>
    <row r="66" spans="1:15" ht="29.25" hidden="1" outlineLevel="1" x14ac:dyDescent="0.25">
      <c r="A66" s="101" t="s">
        <v>105</v>
      </c>
      <c r="B66" s="71" t="s">
        <v>28</v>
      </c>
      <c r="C66" s="2" t="s">
        <v>6</v>
      </c>
      <c r="D66" s="3">
        <f>D67+D68+D69+D70</f>
        <v>1975.09</v>
      </c>
      <c r="E66" s="3">
        <f t="shared" ref="E66" si="45">E67+E68+E69+E70</f>
        <v>0</v>
      </c>
      <c r="F66" s="3">
        <f t="shared" ref="F66" si="46">F67+F68+F69+F70</f>
        <v>0</v>
      </c>
      <c r="G66" s="3">
        <f t="shared" ref="G66" si="47">G67+G68+G69+G70</f>
        <v>0</v>
      </c>
      <c r="H66" s="3"/>
      <c r="I66" s="3"/>
      <c r="J66" s="3"/>
      <c r="K66" s="3"/>
      <c r="L66" s="3">
        <f>L67+L68+L69+L70</f>
        <v>0</v>
      </c>
      <c r="M66" s="3">
        <f t="shared" ref="M66" si="48">M67+M68+M69+M70</f>
        <v>0</v>
      </c>
      <c r="N66" s="3">
        <f t="shared" si="36"/>
        <v>1975.09</v>
      </c>
      <c r="O66" s="64"/>
    </row>
    <row r="67" spans="1:15" hidden="1" outlineLevel="1" x14ac:dyDescent="0.25">
      <c r="A67" s="102"/>
      <c r="B67" s="72"/>
      <c r="C67" s="6" t="s">
        <v>13</v>
      </c>
      <c r="D67" s="7">
        <v>1975.09</v>
      </c>
      <c r="E67" s="8"/>
      <c r="F67" s="8"/>
      <c r="G67" s="8"/>
      <c r="H67" s="13"/>
      <c r="I67" s="13"/>
      <c r="J67" s="13"/>
      <c r="K67" s="13"/>
      <c r="L67" s="13"/>
      <c r="M67" s="8"/>
      <c r="N67" s="24">
        <f t="shared" si="36"/>
        <v>1975.09</v>
      </c>
      <c r="O67" s="65"/>
    </row>
    <row r="68" spans="1:15" hidden="1" outlineLevel="1" x14ac:dyDescent="0.25">
      <c r="A68" s="102"/>
      <c r="B68" s="72"/>
      <c r="C68" s="6" t="s">
        <v>14</v>
      </c>
      <c r="D68" s="9"/>
      <c r="E68" s="10"/>
      <c r="F68" s="10"/>
      <c r="G68" s="10"/>
      <c r="H68" s="14"/>
      <c r="I68" s="14"/>
      <c r="J68" s="14"/>
      <c r="K68" s="14"/>
      <c r="L68" s="14"/>
      <c r="M68" s="10"/>
      <c r="N68" s="24">
        <f t="shared" si="36"/>
        <v>0</v>
      </c>
      <c r="O68" s="65"/>
    </row>
    <row r="69" spans="1:15" hidden="1" outlineLevel="1" x14ac:dyDescent="0.25">
      <c r="A69" s="102"/>
      <c r="B69" s="72"/>
      <c r="C69" s="6" t="s">
        <v>15</v>
      </c>
      <c r="D69" s="9"/>
      <c r="E69" s="10"/>
      <c r="F69" s="10"/>
      <c r="G69" s="10"/>
      <c r="H69" s="14"/>
      <c r="I69" s="14"/>
      <c r="J69" s="14"/>
      <c r="K69" s="14"/>
      <c r="L69" s="14"/>
      <c r="M69" s="10"/>
      <c r="N69" s="24">
        <f t="shared" si="36"/>
        <v>0</v>
      </c>
      <c r="O69" s="65"/>
    </row>
    <row r="70" spans="1:15" hidden="1" outlineLevel="1" x14ac:dyDescent="0.25">
      <c r="A70" s="102"/>
      <c r="B70" s="72"/>
      <c r="C70" s="6" t="s">
        <v>16</v>
      </c>
      <c r="D70" s="11"/>
      <c r="E70" s="12"/>
      <c r="F70" s="12"/>
      <c r="G70" s="12"/>
      <c r="H70" s="15"/>
      <c r="I70" s="15"/>
      <c r="J70" s="15"/>
      <c r="K70" s="15"/>
      <c r="L70" s="15"/>
      <c r="M70" s="12"/>
      <c r="N70" s="24">
        <f t="shared" si="36"/>
        <v>0</v>
      </c>
      <c r="O70" s="65"/>
    </row>
    <row r="71" spans="1:15" ht="29.25" hidden="1" outlineLevel="1" x14ac:dyDescent="0.25">
      <c r="A71" s="101" t="s">
        <v>106</v>
      </c>
      <c r="B71" s="71" t="s">
        <v>29</v>
      </c>
      <c r="C71" s="2" t="s">
        <v>6</v>
      </c>
      <c r="D71" s="3">
        <f>D72+D73+D74+D75</f>
        <v>1525.56</v>
      </c>
      <c r="E71" s="3">
        <f t="shared" ref="E71" si="49">E72+E73+E74+E75</f>
        <v>0</v>
      </c>
      <c r="F71" s="3">
        <f t="shared" ref="F71" si="50">F72+F73+F74+F75</f>
        <v>0</v>
      </c>
      <c r="G71" s="3">
        <f t="shared" ref="G71" si="51">G72+G73+G74+G75</f>
        <v>0</v>
      </c>
      <c r="H71" s="3"/>
      <c r="I71" s="3"/>
      <c r="J71" s="3"/>
      <c r="K71" s="3"/>
      <c r="L71" s="3">
        <f>L72+L73+L74+L75</f>
        <v>0</v>
      </c>
      <c r="M71" s="3">
        <f t="shared" ref="M71" si="52">M72+M73+M74+M75</f>
        <v>0</v>
      </c>
      <c r="N71" s="3">
        <f t="shared" si="36"/>
        <v>1525.56</v>
      </c>
      <c r="O71" s="64"/>
    </row>
    <row r="72" spans="1:15" hidden="1" outlineLevel="1" x14ac:dyDescent="0.25">
      <c r="A72" s="102"/>
      <c r="B72" s="72"/>
      <c r="C72" s="6" t="s">
        <v>13</v>
      </c>
      <c r="D72" s="7">
        <v>1525.56</v>
      </c>
      <c r="E72" s="8"/>
      <c r="F72" s="8"/>
      <c r="G72" s="8"/>
      <c r="H72" s="13"/>
      <c r="I72" s="13"/>
      <c r="J72" s="13"/>
      <c r="K72" s="13"/>
      <c r="L72" s="13"/>
      <c r="M72" s="8"/>
      <c r="N72" s="24">
        <f t="shared" si="36"/>
        <v>1525.56</v>
      </c>
      <c r="O72" s="65"/>
    </row>
    <row r="73" spans="1:15" hidden="1" outlineLevel="1" x14ac:dyDescent="0.25">
      <c r="A73" s="102"/>
      <c r="B73" s="72"/>
      <c r="C73" s="6" t="s">
        <v>14</v>
      </c>
      <c r="D73" s="9"/>
      <c r="E73" s="10"/>
      <c r="F73" s="10"/>
      <c r="G73" s="10"/>
      <c r="H73" s="14"/>
      <c r="I73" s="14"/>
      <c r="J73" s="14"/>
      <c r="K73" s="14"/>
      <c r="L73" s="14"/>
      <c r="M73" s="10"/>
      <c r="N73" s="24">
        <f t="shared" si="36"/>
        <v>0</v>
      </c>
      <c r="O73" s="65"/>
    </row>
    <row r="74" spans="1:15" hidden="1" outlineLevel="1" x14ac:dyDescent="0.25">
      <c r="A74" s="102"/>
      <c r="B74" s="72"/>
      <c r="C74" s="6" t="s">
        <v>15</v>
      </c>
      <c r="D74" s="9"/>
      <c r="E74" s="10"/>
      <c r="F74" s="10"/>
      <c r="G74" s="10"/>
      <c r="H74" s="14"/>
      <c r="I74" s="14"/>
      <c r="J74" s="14"/>
      <c r="K74" s="14"/>
      <c r="L74" s="14"/>
      <c r="M74" s="10"/>
      <c r="N74" s="24">
        <f t="shared" si="36"/>
        <v>0</v>
      </c>
      <c r="O74" s="65"/>
    </row>
    <row r="75" spans="1:15" hidden="1" outlineLevel="1" x14ac:dyDescent="0.25">
      <c r="A75" s="102"/>
      <c r="B75" s="72"/>
      <c r="C75" s="6" t="s">
        <v>16</v>
      </c>
      <c r="D75" s="11"/>
      <c r="E75" s="12"/>
      <c r="F75" s="12"/>
      <c r="G75" s="12"/>
      <c r="H75" s="15"/>
      <c r="I75" s="15"/>
      <c r="J75" s="15"/>
      <c r="K75" s="15"/>
      <c r="L75" s="15"/>
      <c r="M75" s="12"/>
      <c r="N75" s="24">
        <f t="shared" si="36"/>
        <v>0</v>
      </c>
      <c r="O75" s="65"/>
    </row>
    <row r="76" spans="1:15" ht="29.25" hidden="1" outlineLevel="1" x14ac:dyDescent="0.25">
      <c r="A76" s="101" t="s">
        <v>107</v>
      </c>
      <c r="B76" s="71" t="s">
        <v>30</v>
      </c>
      <c r="C76" s="2" t="s">
        <v>6</v>
      </c>
      <c r="D76" s="3">
        <f>D77+D78+D79+D80</f>
        <v>732.92</v>
      </c>
      <c r="E76" s="3">
        <f t="shared" ref="E76" si="53">E77+E78+E79+E80</f>
        <v>0</v>
      </c>
      <c r="F76" s="3">
        <f t="shared" ref="F76" si="54">F77+F78+F79+F80</f>
        <v>0</v>
      </c>
      <c r="G76" s="3">
        <f t="shared" ref="G76" si="55">G77+G78+G79+G80</f>
        <v>0</v>
      </c>
      <c r="H76" s="3"/>
      <c r="I76" s="3"/>
      <c r="J76" s="3"/>
      <c r="K76" s="3"/>
      <c r="L76" s="3">
        <f>L77+L78+L79+L80</f>
        <v>0</v>
      </c>
      <c r="M76" s="3">
        <f t="shared" ref="M76" si="56">M77+M78+M79+M80</f>
        <v>0</v>
      </c>
      <c r="N76" s="3">
        <f t="shared" si="36"/>
        <v>732.92</v>
      </c>
      <c r="O76" s="64"/>
    </row>
    <row r="77" spans="1:15" hidden="1" outlineLevel="1" x14ac:dyDescent="0.25">
      <c r="A77" s="102"/>
      <c r="B77" s="72"/>
      <c r="C77" s="6" t="s">
        <v>13</v>
      </c>
      <c r="D77" s="7">
        <v>732.92</v>
      </c>
      <c r="E77" s="8"/>
      <c r="F77" s="8"/>
      <c r="G77" s="8"/>
      <c r="H77" s="13"/>
      <c r="I77" s="13"/>
      <c r="J77" s="13"/>
      <c r="K77" s="13"/>
      <c r="L77" s="13"/>
      <c r="M77" s="8"/>
      <c r="N77" s="24">
        <f t="shared" si="36"/>
        <v>732.92</v>
      </c>
      <c r="O77" s="65"/>
    </row>
    <row r="78" spans="1:15" hidden="1" outlineLevel="1" x14ac:dyDescent="0.25">
      <c r="A78" s="102"/>
      <c r="B78" s="72"/>
      <c r="C78" s="6" t="s">
        <v>14</v>
      </c>
      <c r="D78" s="9"/>
      <c r="E78" s="10"/>
      <c r="F78" s="10"/>
      <c r="G78" s="10"/>
      <c r="H78" s="14"/>
      <c r="I78" s="14"/>
      <c r="J78" s="14"/>
      <c r="K78" s="14"/>
      <c r="L78" s="14"/>
      <c r="M78" s="10"/>
      <c r="N78" s="24">
        <f t="shared" si="36"/>
        <v>0</v>
      </c>
      <c r="O78" s="65"/>
    </row>
    <row r="79" spans="1:15" hidden="1" outlineLevel="1" x14ac:dyDescent="0.25">
      <c r="A79" s="102"/>
      <c r="B79" s="72"/>
      <c r="C79" s="6" t="s">
        <v>15</v>
      </c>
      <c r="D79" s="9"/>
      <c r="E79" s="10"/>
      <c r="F79" s="10"/>
      <c r="G79" s="10"/>
      <c r="H79" s="14"/>
      <c r="I79" s="14"/>
      <c r="J79" s="14"/>
      <c r="K79" s="14"/>
      <c r="L79" s="14"/>
      <c r="M79" s="10"/>
      <c r="N79" s="24">
        <f t="shared" si="36"/>
        <v>0</v>
      </c>
      <c r="O79" s="65"/>
    </row>
    <row r="80" spans="1:15" hidden="1" outlineLevel="1" x14ac:dyDescent="0.25">
      <c r="A80" s="102"/>
      <c r="B80" s="72"/>
      <c r="C80" s="6" t="s">
        <v>16</v>
      </c>
      <c r="D80" s="11"/>
      <c r="E80" s="12"/>
      <c r="F80" s="12"/>
      <c r="G80" s="12"/>
      <c r="H80" s="15"/>
      <c r="I80" s="15"/>
      <c r="J80" s="15"/>
      <c r="K80" s="15"/>
      <c r="L80" s="15"/>
      <c r="M80" s="12"/>
      <c r="N80" s="24">
        <f t="shared" si="36"/>
        <v>0</v>
      </c>
      <c r="O80" s="65"/>
    </row>
    <row r="81" spans="1:15" ht="29.25" hidden="1" outlineLevel="1" x14ac:dyDescent="0.25">
      <c r="A81" s="101" t="s">
        <v>108</v>
      </c>
      <c r="B81" s="71" t="s">
        <v>31</v>
      </c>
      <c r="C81" s="2" t="s">
        <v>6</v>
      </c>
      <c r="D81" s="3">
        <f>D82+D83+D84+D85</f>
        <v>1622.09</v>
      </c>
      <c r="E81" s="3">
        <f t="shared" ref="E81" si="57">E82+E83+E84+E85</f>
        <v>0</v>
      </c>
      <c r="F81" s="3">
        <f t="shared" ref="F81" si="58">F82+F83+F84+F85</f>
        <v>0</v>
      </c>
      <c r="G81" s="3">
        <f t="shared" ref="G81" si="59">G82+G83+G84+G85</f>
        <v>0</v>
      </c>
      <c r="H81" s="3"/>
      <c r="I81" s="3"/>
      <c r="J81" s="3"/>
      <c r="K81" s="3"/>
      <c r="L81" s="3">
        <f>L82+L83+L84+L85</f>
        <v>0</v>
      </c>
      <c r="M81" s="3">
        <f t="shared" ref="M81" si="60">M82+M83+M84+M85</f>
        <v>0</v>
      </c>
      <c r="N81" s="3">
        <f t="shared" si="36"/>
        <v>1622.09</v>
      </c>
      <c r="O81" s="64"/>
    </row>
    <row r="82" spans="1:15" hidden="1" outlineLevel="1" x14ac:dyDescent="0.25">
      <c r="A82" s="102"/>
      <c r="B82" s="72"/>
      <c r="C82" s="6" t="s">
        <v>13</v>
      </c>
      <c r="D82" s="7">
        <v>1622.09</v>
      </c>
      <c r="E82" s="8"/>
      <c r="F82" s="8"/>
      <c r="G82" s="8"/>
      <c r="H82" s="13"/>
      <c r="I82" s="13"/>
      <c r="J82" s="13"/>
      <c r="K82" s="13"/>
      <c r="L82" s="13"/>
      <c r="M82" s="8"/>
      <c r="N82" s="24">
        <f t="shared" si="36"/>
        <v>1622.09</v>
      </c>
      <c r="O82" s="65"/>
    </row>
    <row r="83" spans="1:15" hidden="1" outlineLevel="1" x14ac:dyDescent="0.25">
      <c r="A83" s="102"/>
      <c r="B83" s="72"/>
      <c r="C83" s="6" t="s">
        <v>14</v>
      </c>
      <c r="D83" s="9"/>
      <c r="E83" s="10"/>
      <c r="F83" s="10"/>
      <c r="G83" s="10"/>
      <c r="H83" s="14"/>
      <c r="I83" s="14"/>
      <c r="J83" s="14"/>
      <c r="K83" s="14"/>
      <c r="L83" s="14"/>
      <c r="M83" s="10"/>
      <c r="N83" s="24">
        <f t="shared" ref="N83:N114" si="61">SUM(D83:L83)</f>
        <v>0</v>
      </c>
      <c r="O83" s="65"/>
    </row>
    <row r="84" spans="1:15" hidden="1" outlineLevel="1" x14ac:dyDescent="0.25">
      <c r="A84" s="102"/>
      <c r="B84" s="72"/>
      <c r="C84" s="6" t="s">
        <v>15</v>
      </c>
      <c r="D84" s="9"/>
      <c r="E84" s="10"/>
      <c r="F84" s="10"/>
      <c r="G84" s="10"/>
      <c r="H84" s="14"/>
      <c r="I84" s="14"/>
      <c r="J84" s="14"/>
      <c r="K84" s="14"/>
      <c r="L84" s="14"/>
      <c r="M84" s="10"/>
      <c r="N84" s="24">
        <f t="shared" si="61"/>
        <v>0</v>
      </c>
      <c r="O84" s="65"/>
    </row>
    <row r="85" spans="1:15" hidden="1" outlineLevel="1" x14ac:dyDescent="0.25">
      <c r="A85" s="102"/>
      <c r="B85" s="72"/>
      <c r="C85" s="6" t="s">
        <v>16</v>
      </c>
      <c r="D85" s="11"/>
      <c r="E85" s="12"/>
      <c r="F85" s="12"/>
      <c r="G85" s="12"/>
      <c r="H85" s="15"/>
      <c r="I85" s="15"/>
      <c r="J85" s="15"/>
      <c r="K85" s="15"/>
      <c r="L85" s="15"/>
      <c r="M85" s="12"/>
      <c r="N85" s="24">
        <f t="shared" si="61"/>
        <v>0</v>
      </c>
      <c r="O85" s="65"/>
    </row>
    <row r="86" spans="1:15" ht="29.25" hidden="1" outlineLevel="1" x14ac:dyDescent="0.25">
      <c r="A86" s="101" t="s">
        <v>109</v>
      </c>
      <c r="B86" s="71" t="s">
        <v>32</v>
      </c>
      <c r="C86" s="2" t="s">
        <v>6</v>
      </c>
      <c r="D86" s="3">
        <f>D87+D88+D89+D90</f>
        <v>4624.08</v>
      </c>
      <c r="E86" s="3">
        <f t="shared" ref="E86" si="62">E87+E88+E89+E90</f>
        <v>0</v>
      </c>
      <c r="F86" s="3">
        <f t="shared" ref="F86" si="63">F87+F88+F89+F90</f>
        <v>0</v>
      </c>
      <c r="G86" s="3">
        <f t="shared" ref="G86" si="64">G87+G88+G89+G90</f>
        <v>0</v>
      </c>
      <c r="H86" s="3"/>
      <c r="I86" s="3"/>
      <c r="J86" s="3"/>
      <c r="K86" s="3"/>
      <c r="L86" s="3">
        <f>L87+L88+L89+L90</f>
        <v>0</v>
      </c>
      <c r="M86" s="3">
        <f t="shared" ref="M86" si="65">M87+M88+M89+M90</f>
        <v>0</v>
      </c>
      <c r="N86" s="3">
        <f t="shared" si="61"/>
        <v>4624.08</v>
      </c>
      <c r="O86" s="64"/>
    </row>
    <row r="87" spans="1:15" hidden="1" outlineLevel="1" x14ac:dyDescent="0.25">
      <c r="A87" s="102"/>
      <c r="B87" s="72"/>
      <c r="C87" s="6" t="s">
        <v>13</v>
      </c>
      <c r="D87" s="7">
        <v>4624.08</v>
      </c>
      <c r="E87" s="8"/>
      <c r="F87" s="8"/>
      <c r="G87" s="8"/>
      <c r="H87" s="13"/>
      <c r="I87" s="13"/>
      <c r="J87" s="13"/>
      <c r="K87" s="13"/>
      <c r="L87" s="13"/>
      <c r="M87" s="8"/>
      <c r="N87" s="24">
        <f t="shared" si="61"/>
        <v>4624.08</v>
      </c>
      <c r="O87" s="65"/>
    </row>
    <row r="88" spans="1:15" hidden="1" outlineLevel="1" x14ac:dyDescent="0.25">
      <c r="A88" s="102"/>
      <c r="B88" s="72"/>
      <c r="C88" s="6" t="s">
        <v>14</v>
      </c>
      <c r="D88" s="9"/>
      <c r="E88" s="10"/>
      <c r="F88" s="10"/>
      <c r="G88" s="10"/>
      <c r="H88" s="14"/>
      <c r="I88" s="14"/>
      <c r="J88" s="14"/>
      <c r="K88" s="14"/>
      <c r="L88" s="14"/>
      <c r="M88" s="10"/>
      <c r="N88" s="24">
        <f t="shared" si="61"/>
        <v>0</v>
      </c>
      <c r="O88" s="65"/>
    </row>
    <row r="89" spans="1:15" hidden="1" outlineLevel="1" x14ac:dyDescent="0.25">
      <c r="A89" s="102"/>
      <c r="B89" s="72"/>
      <c r="C89" s="6" t="s">
        <v>15</v>
      </c>
      <c r="D89" s="9"/>
      <c r="E89" s="10"/>
      <c r="F89" s="10"/>
      <c r="G89" s="10"/>
      <c r="H89" s="14"/>
      <c r="I89" s="14"/>
      <c r="J89" s="14"/>
      <c r="K89" s="14"/>
      <c r="L89" s="14"/>
      <c r="M89" s="10"/>
      <c r="N89" s="24">
        <f t="shared" si="61"/>
        <v>0</v>
      </c>
      <c r="O89" s="65"/>
    </row>
    <row r="90" spans="1:15" hidden="1" outlineLevel="1" x14ac:dyDescent="0.25">
      <c r="A90" s="102"/>
      <c r="B90" s="72"/>
      <c r="C90" s="6" t="s">
        <v>16</v>
      </c>
      <c r="D90" s="11"/>
      <c r="E90" s="12"/>
      <c r="F90" s="12"/>
      <c r="G90" s="12"/>
      <c r="H90" s="15"/>
      <c r="I90" s="15"/>
      <c r="J90" s="15"/>
      <c r="K90" s="15"/>
      <c r="L90" s="15"/>
      <c r="M90" s="12"/>
      <c r="N90" s="24">
        <f t="shared" si="61"/>
        <v>0</v>
      </c>
      <c r="O90" s="65"/>
    </row>
    <row r="91" spans="1:15" ht="29.25" hidden="1" outlineLevel="1" x14ac:dyDescent="0.25">
      <c r="A91" s="101" t="s">
        <v>110</v>
      </c>
      <c r="B91" s="71" t="s">
        <v>33</v>
      </c>
      <c r="C91" s="2" t="s">
        <v>6</v>
      </c>
      <c r="D91" s="3">
        <f>D92+D93+D94+D95</f>
        <v>689.5</v>
      </c>
      <c r="E91" s="3">
        <f t="shared" ref="E91" si="66">E92+E93+E94+E95</f>
        <v>0</v>
      </c>
      <c r="F91" s="3">
        <f t="shared" ref="F91" si="67">F92+F93+F94+F95</f>
        <v>0</v>
      </c>
      <c r="G91" s="3">
        <f t="shared" ref="G91" si="68">G92+G93+G94+G95</f>
        <v>0</v>
      </c>
      <c r="H91" s="3"/>
      <c r="I91" s="3"/>
      <c r="J91" s="3"/>
      <c r="K91" s="3"/>
      <c r="L91" s="3">
        <f>L92+L93+L94+L95</f>
        <v>0</v>
      </c>
      <c r="M91" s="3">
        <f t="shared" ref="M91" si="69">M92+M93+M94+M95</f>
        <v>0</v>
      </c>
      <c r="N91" s="3">
        <f t="shared" si="61"/>
        <v>689.5</v>
      </c>
      <c r="O91" s="64"/>
    </row>
    <row r="92" spans="1:15" hidden="1" outlineLevel="1" x14ac:dyDescent="0.25">
      <c r="A92" s="102"/>
      <c r="B92" s="72"/>
      <c r="C92" s="6" t="s">
        <v>13</v>
      </c>
      <c r="D92" s="7">
        <v>689.5</v>
      </c>
      <c r="E92" s="8"/>
      <c r="F92" s="8"/>
      <c r="G92" s="8"/>
      <c r="H92" s="13"/>
      <c r="I92" s="13"/>
      <c r="J92" s="13"/>
      <c r="K92" s="13"/>
      <c r="L92" s="13"/>
      <c r="M92" s="8"/>
      <c r="N92" s="24">
        <f t="shared" si="61"/>
        <v>689.5</v>
      </c>
      <c r="O92" s="65"/>
    </row>
    <row r="93" spans="1:15" hidden="1" outlineLevel="1" x14ac:dyDescent="0.25">
      <c r="A93" s="102"/>
      <c r="B93" s="72"/>
      <c r="C93" s="6" t="s">
        <v>14</v>
      </c>
      <c r="D93" s="9"/>
      <c r="E93" s="10"/>
      <c r="F93" s="10"/>
      <c r="G93" s="10"/>
      <c r="H93" s="14"/>
      <c r="I93" s="14"/>
      <c r="J93" s="14"/>
      <c r="K93" s="14"/>
      <c r="L93" s="14"/>
      <c r="M93" s="10"/>
      <c r="N93" s="24">
        <f t="shared" si="61"/>
        <v>0</v>
      </c>
      <c r="O93" s="65"/>
    </row>
    <row r="94" spans="1:15" hidden="1" outlineLevel="1" x14ac:dyDescent="0.25">
      <c r="A94" s="102"/>
      <c r="B94" s="72"/>
      <c r="C94" s="6" t="s">
        <v>15</v>
      </c>
      <c r="D94" s="9"/>
      <c r="E94" s="10"/>
      <c r="F94" s="10"/>
      <c r="G94" s="10"/>
      <c r="H94" s="14"/>
      <c r="I94" s="14"/>
      <c r="J94" s="14"/>
      <c r="K94" s="14"/>
      <c r="L94" s="14"/>
      <c r="M94" s="10"/>
      <c r="N94" s="24">
        <f t="shared" si="61"/>
        <v>0</v>
      </c>
      <c r="O94" s="65"/>
    </row>
    <row r="95" spans="1:15" hidden="1" outlineLevel="1" x14ac:dyDescent="0.25">
      <c r="A95" s="102"/>
      <c r="B95" s="72"/>
      <c r="C95" s="6" t="s">
        <v>16</v>
      </c>
      <c r="D95" s="11"/>
      <c r="E95" s="12"/>
      <c r="F95" s="12"/>
      <c r="G95" s="12"/>
      <c r="H95" s="15"/>
      <c r="I95" s="15"/>
      <c r="J95" s="15"/>
      <c r="K95" s="15"/>
      <c r="L95" s="15"/>
      <c r="M95" s="12"/>
      <c r="N95" s="24">
        <f t="shared" si="61"/>
        <v>0</v>
      </c>
      <c r="O95" s="65"/>
    </row>
    <row r="96" spans="1:15" ht="29.25" hidden="1" outlineLevel="1" x14ac:dyDescent="0.25">
      <c r="A96" s="101" t="s">
        <v>111</v>
      </c>
      <c r="B96" s="71" t="s">
        <v>34</v>
      </c>
      <c r="C96" s="2" t="s">
        <v>6</v>
      </c>
      <c r="D96" s="3">
        <f>D97+D98+D99+D100</f>
        <v>680.27</v>
      </c>
      <c r="E96" s="3">
        <f t="shared" ref="E96" si="70">E97+E98+E99+E100</f>
        <v>0</v>
      </c>
      <c r="F96" s="3">
        <f t="shared" ref="F96" si="71">F97+F98+F99+F100</f>
        <v>0</v>
      </c>
      <c r="G96" s="3">
        <f t="shared" ref="G96" si="72">G97+G98+G99+G100</f>
        <v>0</v>
      </c>
      <c r="H96" s="3"/>
      <c r="I96" s="3"/>
      <c r="J96" s="3"/>
      <c r="K96" s="3"/>
      <c r="L96" s="3">
        <f>L97+L98+L99+L100</f>
        <v>0</v>
      </c>
      <c r="M96" s="3">
        <f t="shared" ref="M96" si="73">M97+M98+M99+M100</f>
        <v>0</v>
      </c>
      <c r="N96" s="3">
        <f t="shared" si="61"/>
        <v>680.27</v>
      </c>
      <c r="O96" s="64"/>
    </row>
    <row r="97" spans="1:15" hidden="1" outlineLevel="1" x14ac:dyDescent="0.25">
      <c r="A97" s="102"/>
      <c r="B97" s="72"/>
      <c r="C97" s="6" t="s">
        <v>13</v>
      </c>
      <c r="D97" s="7">
        <v>680.27</v>
      </c>
      <c r="E97" s="8"/>
      <c r="F97" s="8"/>
      <c r="G97" s="8"/>
      <c r="H97" s="13"/>
      <c r="I97" s="13"/>
      <c r="J97" s="13"/>
      <c r="K97" s="13"/>
      <c r="L97" s="13"/>
      <c r="M97" s="8"/>
      <c r="N97" s="24">
        <f t="shared" si="61"/>
        <v>680.27</v>
      </c>
      <c r="O97" s="65"/>
    </row>
    <row r="98" spans="1:15" hidden="1" outlineLevel="1" x14ac:dyDescent="0.25">
      <c r="A98" s="102"/>
      <c r="B98" s="72"/>
      <c r="C98" s="6" t="s">
        <v>14</v>
      </c>
      <c r="D98" s="9"/>
      <c r="E98" s="10"/>
      <c r="F98" s="10"/>
      <c r="G98" s="10"/>
      <c r="H98" s="14"/>
      <c r="I98" s="14"/>
      <c r="J98" s="14"/>
      <c r="K98" s="14"/>
      <c r="L98" s="14"/>
      <c r="M98" s="10"/>
      <c r="N98" s="24">
        <f t="shared" si="61"/>
        <v>0</v>
      </c>
      <c r="O98" s="65"/>
    </row>
    <row r="99" spans="1:15" hidden="1" outlineLevel="1" x14ac:dyDescent="0.25">
      <c r="A99" s="102"/>
      <c r="B99" s="72"/>
      <c r="C99" s="6" t="s">
        <v>15</v>
      </c>
      <c r="D99" s="9"/>
      <c r="E99" s="10"/>
      <c r="F99" s="10"/>
      <c r="G99" s="10"/>
      <c r="H99" s="14"/>
      <c r="I99" s="14"/>
      <c r="J99" s="14"/>
      <c r="K99" s="14"/>
      <c r="L99" s="14"/>
      <c r="M99" s="10"/>
      <c r="N99" s="24">
        <f t="shared" si="61"/>
        <v>0</v>
      </c>
      <c r="O99" s="65"/>
    </row>
    <row r="100" spans="1:15" hidden="1" outlineLevel="1" x14ac:dyDescent="0.25">
      <c r="A100" s="102"/>
      <c r="B100" s="72"/>
      <c r="C100" s="6" t="s">
        <v>16</v>
      </c>
      <c r="D100" s="11"/>
      <c r="E100" s="12"/>
      <c r="F100" s="12"/>
      <c r="G100" s="12"/>
      <c r="H100" s="15"/>
      <c r="I100" s="15"/>
      <c r="J100" s="15"/>
      <c r="K100" s="15"/>
      <c r="L100" s="15"/>
      <c r="M100" s="12"/>
      <c r="N100" s="24">
        <f t="shared" si="61"/>
        <v>0</v>
      </c>
      <c r="O100" s="65"/>
    </row>
    <row r="101" spans="1:15" ht="29.25" hidden="1" outlineLevel="1" x14ac:dyDescent="0.25">
      <c r="A101" s="101" t="s">
        <v>112</v>
      </c>
      <c r="B101" s="71" t="s">
        <v>203</v>
      </c>
      <c r="C101" s="2" t="s">
        <v>6</v>
      </c>
      <c r="D101" s="3">
        <f>D102+D103+D104+D105</f>
        <v>139.77000000000001</v>
      </c>
      <c r="E101" s="3">
        <f t="shared" ref="E101" si="74">E102+E103+E104+E105</f>
        <v>0</v>
      </c>
      <c r="F101" s="3">
        <f t="shared" ref="F101" si="75">F102+F103+F104+F105</f>
        <v>0</v>
      </c>
      <c r="G101" s="3">
        <f t="shared" ref="G101" si="76">G102+G103+G104+G105</f>
        <v>0</v>
      </c>
      <c r="H101" s="3"/>
      <c r="I101" s="3"/>
      <c r="J101" s="3"/>
      <c r="K101" s="3"/>
      <c r="L101" s="3">
        <f>L102+L103+L104+L105</f>
        <v>0</v>
      </c>
      <c r="M101" s="3">
        <f t="shared" ref="M101" si="77">M102+M103+M104+M105</f>
        <v>0</v>
      </c>
      <c r="N101" s="3">
        <f t="shared" si="61"/>
        <v>139.77000000000001</v>
      </c>
      <c r="O101" s="64"/>
    </row>
    <row r="102" spans="1:15" hidden="1" outlineLevel="1" x14ac:dyDescent="0.25">
      <c r="A102" s="102"/>
      <c r="B102" s="72"/>
      <c r="C102" s="6" t="s">
        <v>13</v>
      </c>
      <c r="D102" s="7">
        <v>139.77000000000001</v>
      </c>
      <c r="E102" s="8"/>
      <c r="F102" s="8"/>
      <c r="G102" s="8"/>
      <c r="H102" s="13"/>
      <c r="I102" s="13"/>
      <c r="J102" s="13"/>
      <c r="K102" s="13"/>
      <c r="L102" s="13"/>
      <c r="M102" s="8"/>
      <c r="N102" s="24">
        <f t="shared" si="61"/>
        <v>139.77000000000001</v>
      </c>
      <c r="O102" s="65"/>
    </row>
    <row r="103" spans="1:15" hidden="1" outlineLevel="1" x14ac:dyDescent="0.25">
      <c r="A103" s="102"/>
      <c r="B103" s="72"/>
      <c r="C103" s="6" t="s">
        <v>14</v>
      </c>
      <c r="D103" s="9"/>
      <c r="E103" s="10"/>
      <c r="F103" s="10"/>
      <c r="G103" s="10"/>
      <c r="H103" s="14"/>
      <c r="I103" s="14"/>
      <c r="J103" s="14"/>
      <c r="K103" s="14"/>
      <c r="L103" s="14"/>
      <c r="M103" s="10"/>
      <c r="N103" s="24">
        <f t="shared" si="61"/>
        <v>0</v>
      </c>
      <c r="O103" s="65"/>
    </row>
    <row r="104" spans="1:15" hidden="1" outlineLevel="1" x14ac:dyDescent="0.25">
      <c r="A104" s="102"/>
      <c r="B104" s="72"/>
      <c r="C104" s="6" t="s">
        <v>15</v>
      </c>
      <c r="D104" s="9"/>
      <c r="E104" s="10"/>
      <c r="F104" s="10"/>
      <c r="G104" s="10"/>
      <c r="H104" s="14"/>
      <c r="I104" s="14"/>
      <c r="J104" s="14"/>
      <c r="K104" s="14"/>
      <c r="L104" s="14"/>
      <c r="M104" s="10"/>
      <c r="N104" s="24">
        <f t="shared" si="61"/>
        <v>0</v>
      </c>
      <c r="O104" s="65"/>
    </row>
    <row r="105" spans="1:15" hidden="1" outlineLevel="1" x14ac:dyDescent="0.25">
      <c r="A105" s="102"/>
      <c r="B105" s="72"/>
      <c r="C105" s="6" t="s">
        <v>16</v>
      </c>
      <c r="D105" s="11"/>
      <c r="E105" s="12"/>
      <c r="F105" s="12"/>
      <c r="G105" s="12"/>
      <c r="H105" s="15"/>
      <c r="I105" s="15"/>
      <c r="J105" s="15"/>
      <c r="K105" s="15"/>
      <c r="L105" s="15"/>
      <c r="M105" s="12"/>
      <c r="N105" s="24">
        <f t="shared" si="61"/>
        <v>0</v>
      </c>
      <c r="O105" s="65"/>
    </row>
    <row r="106" spans="1:15" ht="29.25" hidden="1" outlineLevel="1" x14ac:dyDescent="0.25">
      <c r="A106" s="101" t="s">
        <v>113</v>
      </c>
      <c r="B106" s="71" t="s">
        <v>35</v>
      </c>
      <c r="C106" s="2" t="s">
        <v>6</v>
      </c>
      <c r="D106" s="3">
        <f>D107+D108+D109+D110</f>
        <v>1392.1</v>
      </c>
      <c r="E106" s="3">
        <f t="shared" ref="E106" si="78">E107+E108+E109+E110</f>
        <v>0</v>
      </c>
      <c r="F106" s="3">
        <f t="shared" ref="F106" si="79">F107+F108+F109+F110</f>
        <v>0</v>
      </c>
      <c r="G106" s="3">
        <f t="shared" ref="G106" si="80">G107+G108+G109+G110</f>
        <v>0</v>
      </c>
      <c r="H106" s="3"/>
      <c r="I106" s="3"/>
      <c r="J106" s="3"/>
      <c r="K106" s="3"/>
      <c r="L106" s="3">
        <f>L107+L108+L109+L110</f>
        <v>0</v>
      </c>
      <c r="M106" s="3">
        <f t="shared" ref="M106" si="81">M107+M108+M109+M110</f>
        <v>0</v>
      </c>
      <c r="N106" s="3">
        <f t="shared" si="61"/>
        <v>1392.1</v>
      </c>
      <c r="O106" s="64"/>
    </row>
    <row r="107" spans="1:15" hidden="1" outlineLevel="1" x14ac:dyDescent="0.25">
      <c r="A107" s="102"/>
      <c r="B107" s="72"/>
      <c r="C107" s="6" t="s">
        <v>13</v>
      </c>
      <c r="D107" s="7">
        <v>1392.1</v>
      </c>
      <c r="E107" s="8"/>
      <c r="F107" s="8"/>
      <c r="G107" s="8"/>
      <c r="H107" s="13"/>
      <c r="I107" s="13"/>
      <c r="J107" s="13"/>
      <c r="K107" s="13"/>
      <c r="L107" s="13"/>
      <c r="M107" s="8"/>
      <c r="N107" s="24">
        <f t="shared" si="61"/>
        <v>1392.1</v>
      </c>
      <c r="O107" s="65"/>
    </row>
    <row r="108" spans="1:15" hidden="1" outlineLevel="1" x14ac:dyDescent="0.25">
      <c r="A108" s="102"/>
      <c r="B108" s="72"/>
      <c r="C108" s="6" t="s">
        <v>14</v>
      </c>
      <c r="D108" s="9"/>
      <c r="E108" s="10"/>
      <c r="F108" s="10"/>
      <c r="G108" s="10"/>
      <c r="H108" s="14"/>
      <c r="I108" s="14"/>
      <c r="J108" s="14"/>
      <c r="K108" s="14"/>
      <c r="L108" s="14"/>
      <c r="M108" s="10"/>
      <c r="N108" s="24">
        <f t="shared" si="61"/>
        <v>0</v>
      </c>
      <c r="O108" s="65"/>
    </row>
    <row r="109" spans="1:15" hidden="1" outlineLevel="1" x14ac:dyDescent="0.25">
      <c r="A109" s="102"/>
      <c r="B109" s="72"/>
      <c r="C109" s="6" t="s">
        <v>15</v>
      </c>
      <c r="D109" s="9"/>
      <c r="E109" s="10"/>
      <c r="F109" s="10"/>
      <c r="G109" s="10"/>
      <c r="H109" s="14"/>
      <c r="I109" s="14"/>
      <c r="J109" s="14"/>
      <c r="K109" s="14"/>
      <c r="L109" s="14"/>
      <c r="M109" s="10"/>
      <c r="N109" s="24">
        <f t="shared" si="61"/>
        <v>0</v>
      </c>
      <c r="O109" s="65"/>
    </row>
    <row r="110" spans="1:15" hidden="1" outlineLevel="1" x14ac:dyDescent="0.25">
      <c r="A110" s="102"/>
      <c r="B110" s="72"/>
      <c r="C110" s="6" t="s">
        <v>16</v>
      </c>
      <c r="D110" s="11"/>
      <c r="E110" s="12"/>
      <c r="F110" s="12"/>
      <c r="G110" s="12"/>
      <c r="H110" s="15"/>
      <c r="I110" s="15"/>
      <c r="J110" s="15"/>
      <c r="K110" s="15"/>
      <c r="L110" s="15"/>
      <c r="M110" s="12"/>
      <c r="N110" s="24">
        <f t="shared" si="61"/>
        <v>0</v>
      </c>
      <c r="O110" s="65"/>
    </row>
    <row r="111" spans="1:15" ht="29.25" hidden="1" outlineLevel="1" x14ac:dyDescent="0.25">
      <c r="A111" s="101" t="s">
        <v>114</v>
      </c>
      <c r="B111" s="71" t="s">
        <v>36</v>
      </c>
      <c r="C111" s="2" t="s">
        <v>6</v>
      </c>
      <c r="D111" s="3">
        <f>D112+D113+D114+D115</f>
        <v>444101</v>
      </c>
      <c r="E111" s="3">
        <f t="shared" ref="E111" si="82">E112+E113+E114+E115</f>
        <v>862700.25</v>
      </c>
      <c r="F111" s="3">
        <f t="shared" ref="F111" si="83">F112+F113+F114+F115</f>
        <v>0</v>
      </c>
      <c r="G111" s="3">
        <f t="shared" ref="G111" si="84">G112+G113+G114+G115</f>
        <v>0</v>
      </c>
      <c r="H111" s="3"/>
      <c r="I111" s="3"/>
      <c r="J111" s="3"/>
      <c r="K111" s="3"/>
      <c r="L111" s="3">
        <f>L112+L113+L114+L115</f>
        <v>0</v>
      </c>
      <c r="M111" s="3">
        <f t="shared" ref="M111" si="85">M112+M113+M114+M115</f>
        <v>0</v>
      </c>
      <c r="N111" s="3">
        <f t="shared" si="61"/>
        <v>1306801.25</v>
      </c>
      <c r="O111" s="64"/>
    </row>
    <row r="112" spans="1:15" hidden="1" outlineLevel="1" x14ac:dyDescent="0.25">
      <c r="A112" s="102"/>
      <c r="B112" s="72"/>
      <c r="C112" s="6" t="s">
        <v>13</v>
      </c>
      <c r="D112" s="7">
        <v>44.41</v>
      </c>
      <c r="E112" s="8">
        <v>86.27</v>
      </c>
      <c r="F112" s="8"/>
      <c r="G112" s="8"/>
      <c r="H112" s="13"/>
      <c r="I112" s="13"/>
      <c r="J112" s="13"/>
      <c r="K112" s="13"/>
      <c r="L112" s="13"/>
      <c r="M112" s="8"/>
      <c r="N112" s="24">
        <f t="shared" si="61"/>
        <v>130.68</v>
      </c>
      <c r="O112" s="65"/>
    </row>
    <row r="113" spans="1:15" hidden="1" outlineLevel="1" x14ac:dyDescent="0.25">
      <c r="A113" s="102"/>
      <c r="B113" s="72"/>
      <c r="C113" s="6" t="s">
        <v>14</v>
      </c>
      <c r="D113" s="9">
        <v>444056.59</v>
      </c>
      <c r="E113" s="10">
        <v>862613.98</v>
      </c>
      <c r="F113" s="10"/>
      <c r="G113" s="10"/>
      <c r="H113" s="14"/>
      <c r="I113" s="14"/>
      <c r="J113" s="14"/>
      <c r="K113" s="14"/>
      <c r="L113" s="14"/>
      <c r="M113" s="10"/>
      <c r="N113" s="24">
        <f t="shared" si="61"/>
        <v>1306670.57</v>
      </c>
      <c r="O113" s="65"/>
    </row>
    <row r="114" spans="1:15" hidden="1" outlineLevel="1" x14ac:dyDescent="0.25">
      <c r="A114" s="102"/>
      <c r="B114" s="72"/>
      <c r="C114" s="6" t="s">
        <v>15</v>
      </c>
      <c r="D114" s="9"/>
      <c r="E114" s="10"/>
      <c r="F114" s="10"/>
      <c r="G114" s="10"/>
      <c r="H114" s="14"/>
      <c r="I114" s="14"/>
      <c r="J114" s="14"/>
      <c r="K114" s="14"/>
      <c r="L114" s="14"/>
      <c r="M114" s="10"/>
      <c r="N114" s="24">
        <f t="shared" si="61"/>
        <v>0</v>
      </c>
      <c r="O114" s="65"/>
    </row>
    <row r="115" spans="1:15" hidden="1" outlineLevel="1" x14ac:dyDescent="0.25">
      <c r="A115" s="102"/>
      <c r="B115" s="72"/>
      <c r="C115" s="6" t="s">
        <v>16</v>
      </c>
      <c r="D115" s="11"/>
      <c r="E115" s="12"/>
      <c r="F115" s="12"/>
      <c r="G115" s="12"/>
      <c r="H115" s="15"/>
      <c r="I115" s="15"/>
      <c r="J115" s="15"/>
      <c r="K115" s="15"/>
      <c r="L115" s="15"/>
      <c r="M115" s="12"/>
      <c r="N115" s="24">
        <f t="shared" ref="N115:N145" si="86">SUM(D115:L115)</f>
        <v>0</v>
      </c>
      <c r="O115" s="65"/>
    </row>
    <row r="116" spans="1:15" ht="29.25" hidden="1" outlineLevel="1" x14ac:dyDescent="0.25">
      <c r="A116" s="101" t="s">
        <v>115</v>
      </c>
      <c r="B116" s="71" t="s">
        <v>37</v>
      </c>
      <c r="C116" s="2" t="s">
        <v>6</v>
      </c>
      <c r="D116" s="3">
        <f>D117+D118+D119+D120</f>
        <v>0</v>
      </c>
      <c r="E116" s="3">
        <f t="shared" ref="E116" si="87">E117+E118+E119+E120</f>
        <v>618.03</v>
      </c>
      <c r="F116" s="3">
        <f t="shared" ref="F116" si="88">F117+F118+F119+F120</f>
        <v>505.83</v>
      </c>
      <c r="G116" s="3">
        <f t="shared" ref="G116" si="89">G117+G118+G119+G120</f>
        <v>0</v>
      </c>
      <c r="H116" s="3"/>
      <c r="I116" s="3"/>
      <c r="J116" s="3"/>
      <c r="K116" s="3"/>
      <c r="L116" s="3">
        <f>L117+L118+L119+L120</f>
        <v>0</v>
      </c>
      <c r="M116" s="3">
        <f t="shared" ref="M116" si="90">M117+M118+M119+M120</f>
        <v>0</v>
      </c>
      <c r="N116" s="3">
        <f t="shared" si="86"/>
        <v>1123.8599999999999</v>
      </c>
      <c r="O116" s="64" t="s">
        <v>95</v>
      </c>
    </row>
    <row r="117" spans="1:15" hidden="1" outlineLevel="1" x14ac:dyDescent="0.25">
      <c r="A117" s="102"/>
      <c r="B117" s="72"/>
      <c r="C117" s="6" t="s">
        <v>13</v>
      </c>
      <c r="D117" s="7"/>
      <c r="E117" s="8">
        <v>618.03</v>
      </c>
      <c r="F117" s="8">
        <v>505.83</v>
      </c>
      <c r="G117" s="8"/>
      <c r="H117" s="13"/>
      <c r="I117" s="13"/>
      <c r="J117" s="13"/>
      <c r="K117" s="13"/>
      <c r="L117" s="13"/>
      <c r="M117" s="8"/>
      <c r="N117" s="24">
        <f t="shared" si="86"/>
        <v>1123.8599999999999</v>
      </c>
      <c r="O117" s="65"/>
    </row>
    <row r="118" spans="1:15" hidden="1" outlineLevel="1" x14ac:dyDescent="0.25">
      <c r="A118" s="102"/>
      <c r="B118" s="72"/>
      <c r="C118" s="6" t="s">
        <v>14</v>
      </c>
      <c r="D118" s="9"/>
      <c r="E118" s="10"/>
      <c r="F118" s="10"/>
      <c r="G118" s="10"/>
      <c r="H118" s="14"/>
      <c r="I118" s="14"/>
      <c r="J118" s="14"/>
      <c r="K118" s="14"/>
      <c r="L118" s="14"/>
      <c r="M118" s="10"/>
      <c r="N118" s="24">
        <f t="shared" si="86"/>
        <v>0</v>
      </c>
      <c r="O118" s="65"/>
    </row>
    <row r="119" spans="1:15" hidden="1" outlineLevel="1" x14ac:dyDescent="0.25">
      <c r="A119" s="102"/>
      <c r="B119" s="72"/>
      <c r="C119" s="6" t="s">
        <v>15</v>
      </c>
      <c r="D119" s="9"/>
      <c r="E119" s="10"/>
      <c r="F119" s="10"/>
      <c r="G119" s="10"/>
      <c r="H119" s="14"/>
      <c r="I119" s="14"/>
      <c r="J119" s="14"/>
      <c r="K119" s="14"/>
      <c r="L119" s="14"/>
      <c r="M119" s="10"/>
      <c r="N119" s="24">
        <f t="shared" si="86"/>
        <v>0</v>
      </c>
      <c r="O119" s="65"/>
    </row>
    <row r="120" spans="1:15" hidden="1" outlineLevel="1" x14ac:dyDescent="0.25">
      <c r="A120" s="102"/>
      <c r="B120" s="72"/>
      <c r="C120" s="6" t="s">
        <v>16</v>
      </c>
      <c r="D120" s="11"/>
      <c r="E120" s="12"/>
      <c r="F120" s="12"/>
      <c r="G120" s="12"/>
      <c r="H120" s="15"/>
      <c r="I120" s="15"/>
      <c r="J120" s="15"/>
      <c r="K120" s="15"/>
      <c r="L120" s="15"/>
      <c r="M120" s="12"/>
      <c r="N120" s="24">
        <f t="shared" si="86"/>
        <v>0</v>
      </c>
      <c r="O120" s="65"/>
    </row>
    <row r="121" spans="1:15" ht="29.25" hidden="1" outlineLevel="1" x14ac:dyDescent="0.25">
      <c r="A121" s="101" t="s">
        <v>116</v>
      </c>
      <c r="B121" s="71" t="s">
        <v>38</v>
      </c>
      <c r="C121" s="2" t="s">
        <v>6</v>
      </c>
      <c r="D121" s="3">
        <f>D122+D123+D124+D125</f>
        <v>0</v>
      </c>
      <c r="E121" s="3">
        <f t="shared" ref="E121" si="91">E122+E123+E124+E125</f>
        <v>10972.07</v>
      </c>
      <c r="F121" s="3">
        <f t="shared" ref="F121" si="92">F122+F123+F124+F125</f>
        <v>0</v>
      </c>
      <c r="G121" s="3">
        <f t="shared" ref="G121" si="93">G122+G123+G124+G125</f>
        <v>0</v>
      </c>
      <c r="H121" s="3"/>
      <c r="I121" s="3"/>
      <c r="J121" s="3"/>
      <c r="K121" s="3"/>
      <c r="L121" s="3">
        <f>L122+L123+L124+L125</f>
        <v>0</v>
      </c>
      <c r="M121" s="3">
        <f t="shared" ref="M121" si="94">M122+M123+M124+M125</f>
        <v>0</v>
      </c>
      <c r="N121" s="3">
        <f t="shared" si="86"/>
        <v>10972.07</v>
      </c>
      <c r="O121" s="64"/>
    </row>
    <row r="122" spans="1:15" hidden="1" outlineLevel="1" x14ac:dyDescent="0.25">
      <c r="A122" s="102"/>
      <c r="B122" s="72"/>
      <c r="C122" s="6" t="s">
        <v>13</v>
      </c>
      <c r="D122" s="7"/>
      <c r="E122" s="8">
        <v>526.19000000000005</v>
      </c>
      <c r="F122" s="8"/>
      <c r="G122" s="8"/>
      <c r="H122" s="13"/>
      <c r="I122" s="13"/>
      <c r="J122" s="13"/>
      <c r="K122" s="13"/>
      <c r="L122" s="13"/>
      <c r="M122" s="8"/>
      <c r="N122" s="24">
        <f t="shared" si="86"/>
        <v>526.19000000000005</v>
      </c>
      <c r="O122" s="65"/>
    </row>
    <row r="123" spans="1:15" hidden="1" outlineLevel="1" x14ac:dyDescent="0.25">
      <c r="A123" s="102"/>
      <c r="B123" s="72"/>
      <c r="C123" s="6" t="s">
        <v>14</v>
      </c>
      <c r="D123" s="9"/>
      <c r="E123" s="10">
        <v>10445.879999999999</v>
      </c>
      <c r="F123" s="10"/>
      <c r="G123" s="10"/>
      <c r="H123" s="14"/>
      <c r="I123" s="14"/>
      <c r="J123" s="14"/>
      <c r="K123" s="14"/>
      <c r="L123" s="14"/>
      <c r="M123" s="10"/>
      <c r="N123" s="24">
        <f t="shared" si="86"/>
        <v>10445.879999999999</v>
      </c>
      <c r="O123" s="65"/>
    </row>
    <row r="124" spans="1:15" hidden="1" outlineLevel="1" x14ac:dyDescent="0.25">
      <c r="A124" s="102"/>
      <c r="B124" s="72"/>
      <c r="C124" s="6" t="s">
        <v>15</v>
      </c>
      <c r="D124" s="9"/>
      <c r="E124" s="10"/>
      <c r="F124" s="10"/>
      <c r="G124" s="10"/>
      <c r="H124" s="14"/>
      <c r="I124" s="14"/>
      <c r="J124" s="14"/>
      <c r="K124" s="14"/>
      <c r="L124" s="14"/>
      <c r="M124" s="10"/>
      <c r="N124" s="24">
        <f t="shared" si="86"/>
        <v>0</v>
      </c>
      <c r="O124" s="65"/>
    </row>
    <row r="125" spans="1:15" hidden="1" outlineLevel="1" x14ac:dyDescent="0.25">
      <c r="A125" s="102"/>
      <c r="B125" s="72"/>
      <c r="C125" s="6" t="s">
        <v>16</v>
      </c>
      <c r="D125" s="11"/>
      <c r="E125" s="12"/>
      <c r="F125" s="12"/>
      <c r="G125" s="12"/>
      <c r="H125" s="15"/>
      <c r="I125" s="15"/>
      <c r="J125" s="15"/>
      <c r="K125" s="15"/>
      <c r="L125" s="15"/>
      <c r="M125" s="12"/>
      <c r="N125" s="24">
        <f t="shared" si="86"/>
        <v>0</v>
      </c>
      <c r="O125" s="65"/>
    </row>
    <row r="126" spans="1:15" ht="29.25" hidden="1" outlineLevel="1" x14ac:dyDescent="0.25">
      <c r="A126" s="101" t="s">
        <v>117</v>
      </c>
      <c r="B126" s="71" t="s">
        <v>39</v>
      </c>
      <c r="C126" s="2" t="s">
        <v>6</v>
      </c>
      <c r="D126" s="3">
        <f>D127+D128+D129+D130</f>
        <v>0</v>
      </c>
      <c r="E126" s="3">
        <f t="shared" ref="E126" si="95">E127+E128+E129+E130</f>
        <v>4847.29</v>
      </c>
      <c r="F126" s="3">
        <f t="shared" ref="F126" si="96">F127+F128+F129+F130</f>
        <v>0</v>
      </c>
      <c r="G126" s="3">
        <f t="shared" ref="G126" si="97">G127+G128+G129+G130</f>
        <v>0</v>
      </c>
      <c r="H126" s="3"/>
      <c r="I126" s="3"/>
      <c r="J126" s="3"/>
      <c r="K126" s="3"/>
      <c r="L126" s="3">
        <f>L127+L128+L129+L130</f>
        <v>0</v>
      </c>
      <c r="M126" s="3">
        <f t="shared" ref="M126" si="98">M127+M128+M129+M130</f>
        <v>0</v>
      </c>
      <c r="N126" s="3">
        <f t="shared" si="86"/>
        <v>4847.29</v>
      </c>
      <c r="O126" s="64"/>
    </row>
    <row r="127" spans="1:15" hidden="1" outlineLevel="1" x14ac:dyDescent="0.25">
      <c r="A127" s="102"/>
      <c r="B127" s="72"/>
      <c r="C127" s="6" t="s">
        <v>13</v>
      </c>
      <c r="D127" s="7"/>
      <c r="E127" s="8"/>
      <c r="F127" s="8"/>
      <c r="G127" s="8"/>
      <c r="H127" s="13"/>
      <c r="I127" s="13"/>
      <c r="J127" s="13"/>
      <c r="K127" s="13"/>
      <c r="L127" s="13"/>
      <c r="M127" s="8"/>
      <c r="N127" s="24">
        <f t="shared" si="86"/>
        <v>0</v>
      </c>
      <c r="O127" s="65"/>
    </row>
    <row r="128" spans="1:15" hidden="1" outlineLevel="1" x14ac:dyDescent="0.25">
      <c r="A128" s="102"/>
      <c r="B128" s="72"/>
      <c r="C128" s="6" t="s">
        <v>14</v>
      </c>
      <c r="D128" s="9"/>
      <c r="E128" s="10">
        <v>4847.29</v>
      </c>
      <c r="F128" s="10"/>
      <c r="G128" s="10"/>
      <c r="H128" s="14"/>
      <c r="I128" s="14"/>
      <c r="J128" s="14"/>
      <c r="K128" s="14"/>
      <c r="L128" s="14"/>
      <c r="M128" s="10"/>
      <c r="N128" s="24">
        <f t="shared" si="86"/>
        <v>4847.29</v>
      </c>
      <c r="O128" s="65"/>
    </row>
    <row r="129" spans="1:15" hidden="1" outlineLevel="1" x14ac:dyDescent="0.25">
      <c r="A129" s="102"/>
      <c r="B129" s="72"/>
      <c r="C129" s="6" t="s">
        <v>15</v>
      </c>
      <c r="D129" s="9"/>
      <c r="E129" s="10"/>
      <c r="F129" s="10"/>
      <c r="G129" s="10"/>
      <c r="H129" s="14"/>
      <c r="I129" s="14"/>
      <c r="J129" s="14"/>
      <c r="K129" s="14"/>
      <c r="L129" s="14"/>
      <c r="M129" s="10"/>
      <c r="N129" s="24">
        <f t="shared" si="86"/>
        <v>0</v>
      </c>
      <c r="O129" s="65"/>
    </row>
    <row r="130" spans="1:15" hidden="1" outlineLevel="1" x14ac:dyDescent="0.25">
      <c r="A130" s="102"/>
      <c r="B130" s="72"/>
      <c r="C130" s="6" t="s">
        <v>16</v>
      </c>
      <c r="D130" s="11"/>
      <c r="E130" s="12"/>
      <c r="F130" s="12"/>
      <c r="G130" s="12"/>
      <c r="H130" s="15"/>
      <c r="I130" s="15"/>
      <c r="J130" s="15"/>
      <c r="K130" s="15"/>
      <c r="L130" s="15"/>
      <c r="M130" s="12"/>
      <c r="N130" s="24">
        <f t="shared" si="86"/>
        <v>0</v>
      </c>
      <c r="O130" s="65"/>
    </row>
    <row r="131" spans="1:15" ht="29.25" hidden="1" outlineLevel="1" x14ac:dyDescent="0.25">
      <c r="A131" s="101" t="s">
        <v>118</v>
      </c>
      <c r="B131" s="71" t="s">
        <v>40</v>
      </c>
      <c r="C131" s="2" t="s">
        <v>6</v>
      </c>
      <c r="D131" s="3">
        <f>D132+D133+D134+D135</f>
        <v>0</v>
      </c>
      <c r="E131" s="3">
        <f t="shared" ref="E131" si="99">E132+E133+E134+E135</f>
        <v>300</v>
      </c>
      <c r="F131" s="3">
        <f t="shared" ref="F131" si="100">F132+F133+F134+F135</f>
        <v>0</v>
      </c>
      <c r="G131" s="3">
        <f t="shared" ref="G131" si="101">G132+G133+G134+G135</f>
        <v>0</v>
      </c>
      <c r="H131" s="3"/>
      <c r="I131" s="3"/>
      <c r="J131" s="3"/>
      <c r="K131" s="3"/>
      <c r="L131" s="3">
        <f>L132+L133+L134+L135</f>
        <v>0</v>
      </c>
      <c r="M131" s="3">
        <f t="shared" ref="M131" si="102">M132+M133+M134+M135</f>
        <v>0</v>
      </c>
      <c r="N131" s="3">
        <f t="shared" si="86"/>
        <v>300</v>
      </c>
      <c r="O131" s="64"/>
    </row>
    <row r="132" spans="1:15" hidden="1" outlineLevel="1" x14ac:dyDescent="0.25">
      <c r="A132" s="102"/>
      <c r="B132" s="72"/>
      <c r="C132" s="6" t="s">
        <v>13</v>
      </c>
      <c r="D132" s="7"/>
      <c r="E132" s="8">
        <v>300</v>
      </c>
      <c r="F132" s="8"/>
      <c r="G132" s="8"/>
      <c r="H132" s="13"/>
      <c r="I132" s="13"/>
      <c r="J132" s="13"/>
      <c r="K132" s="13"/>
      <c r="L132" s="13"/>
      <c r="M132" s="8"/>
      <c r="N132" s="24">
        <f t="shared" si="86"/>
        <v>300</v>
      </c>
      <c r="O132" s="65"/>
    </row>
    <row r="133" spans="1:15" hidden="1" outlineLevel="1" x14ac:dyDescent="0.25">
      <c r="A133" s="102"/>
      <c r="B133" s="72"/>
      <c r="C133" s="6" t="s">
        <v>14</v>
      </c>
      <c r="D133" s="9"/>
      <c r="E133" s="10"/>
      <c r="F133" s="10"/>
      <c r="G133" s="10"/>
      <c r="H133" s="14"/>
      <c r="I133" s="14"/>
      <c r="J133" s="14"/>
      <c r="K133" s="14"/>
      <c r="L133" s="14"/>
      <c r="M133" s="10"/>
      <c r="N133" s="24">
        <f t="shared" si="86"/>
        <v>0</v>
      </c>
      <c r="O133" s="65"/>
    </row>
    <row r="134" spans="1:15" hidden="1" outlineLevel="1" x14ac:dyDescent="0.25">
      <c r="A134" s="102"/>
      <c r="B134" s="72"/>
      <c r="C134" s="6" t="s">
        <v>15</v>
      </c>
      <c r="D134" s="9"/>
      <c r="E134" s="10"/>
      <c r="F134" s="10"/>
      <c r="G134" s="10"/>
      <c r="H134" s="14"/>
      <c r="I134" s="14"/>
      <c r="J134" s="14"/>
      <c r="K134" s="14"/>
      <c r="L134" s="14"/>
      <c r="M134" s="10"/>
      <c r="N134" s="24">
        <f t="shared" si="86"/>
        <v>0</v>
      </c>
      <c r="O134" s="65"/>
    </row>
    <row r="135" spans="1:15" hidden="1" outlineLevel="1" x14ac:dyDescent="0.25">
      <c r="A135" s="102"/>
      <c r="B135" s="72"/>
      <c r="C135" s="6" t="s">
        <v>16</v>
      </c>
      <c r="D135" s="11"/>
      <c r="E135" s="12"/>
      <c r="F135" s="12"/>
      <c r="G135" s="12"/>
      <c r="H135" s="15"/>
      <c r="I135" s="15"/>
      <c r="J135" s="15"/>
      <c r="K135" s="15"/>
      <c r="L135" s="15"/>
      <c r="M135" s="12"/>
      <c r="N135" s="24">
        <f t="shared" si="86"/>
        <v>0</v>
      </c>
      <c r="O135" s="65"/>
    </row>
    <row r="136" spans="1:15" ht="29.25" hidden="1" outlineLevel="1" x14ac:dyDescent="0.25">
      <c r="A136" s="101" t="s">
        <v>119</v>
      </c>
      <c r="B136" s="71" t="s">
        <v>41</v>
      </c>
      <c r="C136" s="2" t="s">
        <v>6</v>
      </c>
      <c r="D136" s="3">
        <f>D137+D138+D139+D140</f>
        <v>0</v>
      </c>
      <c r="E136" s="3">
        <f t="shared" ref="E136" si="103">E137+E138+E139+E140</f>
        <v>29707.66</v>
      </c>
      <c r="F136" s="3">
        <f t="shared" ref="F136" si="104">F137+F138+F139+F140</f>
        <v>0</v>
      </c>
      <c r="G136" s="3">
        <f t="shared" ref="G136" si="105">G137+G138+G139+G140</f>
        <v>0</v>
      </c>
      <c r="H136" s="3"/>
      <c r="I136" s="3"/>
      <c r="J136" s="3"/>
      <c r="K136" s="3"/>
      <c r="L136" s="3">
        <f>L137+L138+L139+L140</f>
        <v>0</v>
      </c>
      <c r="M136" s="3">
        <f t="shared" ref="M136" si="106">M137+M138+M139+M140</f>
        <v>0</v>
      </c>
      <c r="N136" s="3">
        <f t="shared" si="86"/>
        <v>29707.66</v>
      </c>
      <c r="O136" s="64"/>
    </row>
    <row r="137" spans="1:15" hidden="1" outlineLevel="1" x14ac:dyDescent="0.25">
      <c r="A137" s="102"/>
      <c r="B137" s="72"/>
      <c r="C137" s="6" t="s">
        <v>13</v>
      </c>
      <c r="D137" s="7"/>
      <c r="E137" s="8">
        <v>5527.13</v>
      </c>
      <c r="F137" s="8"/>
      <c r="G137" s="8"/>
      <c r="H137" s="13"/>
      <c r="I137" s="13"/>
      <c r="J137" s="13"/>
      <c r="K137" s="13"/>
      <c r="L137" s="13"/>
      <c r="M137" s="8"/>
      <c r="N137" s="24">
        <f t="shared" si="86"/>
        <v>5527.13</v>
      </c>
      <c r="O137" s="65"/>
    </row>
    <row r="138" spans="1:15" hidden="1" outlineLevel="1" x14ac:dyDescent="0.25">
      <c r="A138" s="102"/>
      <c r="B138" s="72"/>
      <c r="C138" s="6" t="s">
        <v>14</v>
      </c>
      <c r="D138" s="9"/>
      <c r="E138" s="10">
        <v>24180.53</v>
      </c>
      <c r="F138" s="10"/>
      <c r="G138" s="10"/>
      <c r="H138" s="14"/>
      <c r="I138" s="14"/>
      <c r="J138" s="14"/>
      <c r="K138" s="14"/>
      <c r="L138" s="14"/>
      <c r="M138" s="10"/>
      <c r="N138" s="24">
        <f t="shared" si="86"/>
        <v>24180.53</v>
      </c>
      <c r="O138" s="65"/>
    </row>
    <row r="139" spans="1:15" hidden="1" outlineLevel="1" x14ac:dyDescent="0.25">
      <c r="A139" s="102"/>
      <c r="B139" s="72"/>
      <c r="C139" s="6" t="s">
        <v>15</v>
      </c>
      <c r="D139" s="9"/>
      <c r="E139" s="10"/>
      <c r="F139" s="10"/>
      <c r="G139" s="10"/>
      <c r="H139" s="14"/>
      <c r="I139" s="14"/>
      <c r="J139" s="14"/>
      <c r="K139" s="14"/>
      <c r="L139" s="14"/>
      <c r="M139" s="10"/>
      <c r="N139" s="24">
        <f t="shared" si="86"/>
        <v>0</v>
      </c>
      <c r="O139" s="65"/>
    </row>
    <row r="140" spans="1:15" hidden="1" outlineLevel="1" x14ac:dyDescent="0.25">
      <c r="A140" s="102"/>
      <c r="B140" s="72"/>
      <c r="C140" s="6" t="s">
        <v>16</v>
      </c>
      <c r="D140" s="11"/>
      <c r="E140" s="12"/>
      <c r="F140" s="12"/>
      <c r="G140" s="12"/>
      <c r="H140" s="15"/>
      <c r="I140" s="15"/>
      <c r="J140" s="15"/>
      <c r="K140" s="15"/>
      <c r="L140" s="15"/>
      <c r="M140" s="12"/>
      <c r="N140" s="24">
        <f t="shared" si="86"/>
        <v>0</v>
      </c>
      <c r="O140" s="65"/>
    </row>
    <row r="141" spans="1:15" ht="29.25" hidden="1" outlineLevel="1" x14ac:dyDescent="0.25">
      <c r="A141" s="101" t="s">
        <v>120</v>
      </c>
      <c r="B141" s="71" t="s">
        <v>42</v>
      </c>
      <c r="C141" s="2" t="s">
        <v>6</v>
      </c>
      <c r="D141" s="3">
        <f>D142+D143+D144+D145</f>
        <v>0</v>
      </c>
      <c r="E141" s="3">
        <f t="shared" ref="E141" si="107">E142+E143+E144+E145</f>
        <v>600</v>
      </c>
      <c r="F141" s="3">
        <f t="shared" ref="F141" si="108">F142+F143+F144+F145</f>
        <v>0</v>
      </c>
      <c r="G141" s="3">
        <f t="shared" ref="G141" si="109">G142+G143+G144+G145</f>
        <v>0</v>
      </c>
      <c r="H141" s="3"/>
      <c r="I141" s="3"/>
      <c r="J141" s="3"/>
      <c r="K141" s="3"/>
      <c r="L141" s="3">
        <f>L142+L143+L144+L145</f>
        <v>0</v>
      </c>
      <c r="M141" s="3">
        <f t="shared" ref="M141" si="110">M142+M143+M144+M145</f>
        <v>0</v>
      </c>
      <c r="N141" s="3">
        <f t="shared" si="86"/>
        <v>600</v>
      </c>
      <c r="O141" s="64"/>
    </row>
    <row r="142" spans="1:15" hidden="1" outlineLevel="1" x14ac:dyDescent="0.25">
      <c r="A142" s="102"/>
      <c r="B142" s="72"/>
      <c r="C142" s="6" t="s">
        <v>13</v>
      </c>
      <c r="D142" s="7"/>
      <c r="E142" s="8">
        <v>600</v>
      </c>
      <c r="F142" s="8"/>
      <c r="G142" s="8"/>
      <c r="H142" s="13"/>
      <c r="I142" s="13"/>
      <c r="J142" s="13"/>
      <c r="K142" s="13"/>
      <c r="L142" s="13"/>
      <c r="M142" s="8"/>
      <c r="N142" s="24">
        <f t="shared" si="86"/>
        <v>600</v>
      </c>
      <c r="O142" s="65"/>
    </row>
    <row r="143" spans="1:15" hidden="1" outlineLevel="1" x14ac:dyDescent="0.25">
      <c r="A143" s="102"/>
      <c r="B143" s="72"/>
      <c r="C143" s="6" t="s">
        <v>14</v>
      </c>
      <c r="D143" s="9"/>
      <c r="E143" s="10"/>
      <c r="F143" s="10"/>
      <c r="G143" s="10"/>
      <c r="H143" s="14"/>
      <c r="I143" s="14"/>
      <c r="J143" s="14"/>
      <c r="K143" s="14"/>
      <c r="L143" s="14"/>
      <c r="M143" s="10"/>
      <c r="N143" s="24">
        <f t="shared" si="86"/>
        <v>0</v>
      </c>
      <c r="O143" s="65"/>
    </row>
    <row r="144" spans="1:15" hidden="1" outlineLevel="1" x14ac:dyDescent="0.25">
      <c r="A144" s="102"/>
      <c r="B144" s="72"/>
      <c r="C144" s="6" t="s">
        <v>15</v>
      </c>
      <c r="D144" s="9"/>
      <c r="E144" s="10"/>
      <c r="F144" s="10"/>
      <c r="G144" s="10"/>
      <c r="H144" s="14"/>
      <c r="I144" s="14"/>
      <c r="J144" s="14"/>
      <c r="K144" s="14"/>
      <c r="L144" s="14"/>
      <c r="M144" s="10"/>
      <c r="N144" s="24">
        <f t="shared" si="86"/>
        <v>0</v>
      </c>
      <c r="O144" s="65"/>
    </row>
    <row r="145" spans="1:21" hidden="1" outlineLevel="1" x14ac:dyDescent="0.25">
      <c r="A145" s="102"/>
      <c r="B145" s="72"/>
      <c r="C145" s="6" t="s">
        <v>16</v>
      </c>
      <c r="D145" s="11"/>
      <c r="E145" s="12"/>
      <c r="F145" s="12"/>
      <c r="G145" s="12"/>
      <c r="H145" s="15"/>
      <c r="I145" s="15"/>
      <c r="J145" s="15"/>
      <c r="K145" s="15"/>
      <c r="L145" s="15"/>
      <c r="M145" s="12"/>
      <c r="N145" s="24">
        <f t="shared" si="86"/>
        <v>0</v>
      </c>
      <c r="O145" s="65"/>
    </row>
    <row r="146" spans="1:21" ht="29.25" collapsed="1" x14ac:dyDescent="0.25">
      <c r="A146" s="101" t="s">
        <v>121</v>
      </c>
      <c r="B146" s="71" t="s">
        <v>43</v>
      </c>
      <c r="C146" s="2" t="s">
        <v>6</v>
      </c>
      <c r="D146" s="3">
        <f>D147+D148+D149+D150</f>
        <v>0</v>
      </c>
      <c r="E146" s="3">
        <f t="shared" ref="E146" si="111">E147+E148+E149+E150</f>
        <v>0</v>
      </c>
      <c r="F146" s="3">
        <f t="shared" ref="F146" si="112">F147+F148+F149+F150</f>
        <v>13148.48</v>
      </c>
      <c r="G146" s="3">
        <f t="shared" ref="G146" si="113">G147+G148+G149+G150</f>
        <v>0</v>
      </c>
      <c r="H146" s="3"/>
      <c r="I146" s="3"/>
      <c r="J146" s="3"/>
      <c r="K146" s="3"/>
      <c r="L146" s="3">
        <f>L147+L148+L149+L150</f>
        <v>0</v>
      </c>
      <c r="M146" s="3">
        <f t="shared" ref="M146" si="114">M147+M148+M149+M150</f>
        <v>0</v>
      </c>
      <c r="N146" s="3">
        <f t="shared" ref="N146:N177" si="115">SUM(D146:M146)</f>
        <v>13148.48</v>
      </c>
      <c r="O146" s="64" t="s">
        <v>95</v>
      </c>
    </row>
    <row r="147" spans="1:21" x14ac:dyDescent="0.25">
      <c r="A147" s="102"/>
      <c r="B147" s="72"/>
      <c r="C147" s="6" t="s">
        <v>13</v>
      </c>
      <c r="D147" s="7"/>
      <c r="E147" s="8"/>
      <c r="F147" s="8">
        <v>131.47999999999999</v>
      </c>
      <c r="G147" s="8"/>
      <c r="H147" s="13"/>
      <c r="I147" s="13"/>
      <c r="J147" s="13"/>
      <c r="K147" s="13"/>
      <c r="L147" s="13"/>
      <c r="M147" s="8"/>
      <c r="N147" s="24">
        <f t="shared" si="115"/>
        <v>131.47999999999999</v>
      </c>
      <c r="O147" s="65"/>
      <c r="U147" s="25"/>
    </row>
    <row r="148" spans="1:21" x14ac:dyDescent="0.25">
      <c r="A148" s="102"/>
      <c r="B148" s="72"/>
      <c r="C148" s="6" t="s">
        <v>14</v>
      </c>
      <c r="D148" s="9"/>
      <c r="E148" s="10"/>
      <c r="F148" s="10">
        <v>13017</v>
      </c>
      <c r="G148" s="10"/>
      <c r="H148" s="14"/>
      <c r="I148" s="14"/>
      <c r="J148" s="14"/>
      <c r="K148" s="14"/>
      <c r="L148" s="14"/>
      <c r="M148" s="10"/>
      <c r="N148" s="24">
        <f t="shared" si="115"/>
        <v>13017</v>
      </c>
      <c r="O148" s="65"/>
    </row>
    <row r="149" spans="1:21" x14ac:dyDescent="0.25">
      <c r="A149" s="102"/>
      <c r="B149" s="72"/>
      <c r="C149" s="6" t="s">
        <v>15</v>
      </c>
      <c r="D149" s="9"/>
      <c r="E149" s="10"/>
      <c r="F149" s="10"/>
      <c r="G149" s="10"/>
      <c r="H149" s="14"/>
      <c r="I149" s="14"/>
      <c r="J149" s="14"/>
      <c r="K149" s="14"/>
      <c r="L149" s="14"/>
      <c r="M149" s="10"/>
      <c r="N149" s="24">
        <f t="shared" si="115"/>
        <v>0</v>
      </c>
      <c r="O149" s="65"/>
    </row>
    <row r="150" spans="1:21" x14ac:dyDescent="0.25">
      <c r="A150" s="102"/>
      <c r="B150" s="72"/>
      <c r="C150" s="6" t="s">
        <v>16</v>
      </c>
      <c r="D150" s="11"/>
      <c r="E150" s="12"/>
      <c r="F150" s="12"/>
      <c r="G150" s="12"/>
      <c r="H150" s="15"/>
      <c r="I150" s="15"/>
      <c r="J150" s="15"/>
      <c r="K150" s="15"/>
      <c r="L150" s="15"/>
      <c r="M150" s="12"/>
      <c r="N150" s="24">
        <f t="shared" si="115"/>
        <v>0</v>
      </c>
      <c r="O150" s="65"/>
    </row>
    <row r="151" spans="1:21" ht="29.25" x14ac:dyDescent="0.25">
      <c r="A151" s="101" t="s">
        <v>122</v>
      </c>
      <c r="B151" s="71" t="s">
        <v>44</v>
      </c>
      <c r="C151" s="2" t="s">
        <v>6</v>
      </c>
      <c r="D151" s="3">
        <f>D152+D153+D154+D155</f>
        <v>0</v>
      </c>
      <c r="E151" s="3">
        <f t="shared" ref="E151" si="116">E152+E153+E154+E155</f>
        <v>0</v>
      </c>
      <c r="F151" s="3">
        <f t="shared" ref="F151" si="117">F152+F153+F154+F155</f>
        <v>518.84</v>
      </c>
      <c r="G151" s="3">
        <f t="shared" ref="G151" si="118">G152+G153+G154+G155</f>
        <v>0</v>
      </c>
      <c r="H151" s="3"/>
      <c r="I151" s="3"/>
      <c r="J151" s="3"/>
      <c r="K151" s="3"/>
      <c r="L151" s="3">
        <f>L152+L153+L154+L155</f>
        <v>8763</v>
      </c>
      <c r="M151" s="3">
        <f t="shared" ref="M151" si="119">M152+M153+M154+M155</f>
        <v>8763</v>
      </c>
      <c r="N151" s="3">
        <f t="shared" si="115"/>
        <v>18044.84</v>
      </c>
      <c r="O151" s="64" t="s">
        <v>95</v>
      </c>
    </row>
    <row r="152" spans="1:21" x14ac:dyDescent="0.25">
      <c r="A152" s="102"/>
      <c r="B152" s="72"/>
      <c r="C152" s="6" t="s">
        <v>13</v>
      </c>
      <c r="D152" s="7"/>
      <c r="E152" s="8"/>
      <c r="F152" s="8">
        <v>518.84</v>
      </c>
      <c r="G152" s="8"/>
      <c r="H152" s="13"/>
      <c r="I152" s="13"/>
      <c r="J152" s="13"/>
      <c r="K152" s="13"/>
      <c r="L152" s="13">
        <v>8763</v>
      </c>
      <c r="M152" s="8">
        <v>8763</v>
      </c>
      <c r="N152" s="24">
        <f t="shared" si="115"/>
        <v>18044.84</v>
      </c>
      <c r="O152" s="65"/>
    </row>
    <row r="153" spans="1:21" x14ac:dyDescent="0.25">
      <c r="A153" s="102"/>
      <c r="B153" s="72"/>
      <c r="C153" s="6" t="s">
        <v>14</v>
      </c>
      <c r="D153" s="9"/>
      <c r="E153" s="10"/>
      <c r="F153" s="10"/>
      <c r="G153" s="10"/>
      <c r="H153" s="14"/>
      <c r="I153" s="14"/>
      <c r="J153" s="14"/>
      <c r="K153" s="14"/>
      <c r="L153" s="14"/>
      <c r="M153" s="10"/>
      <c r="N153" s="24">
        <f t="shared" si="115"/>
        <v>0</v>
      </c>
      <c r="O153" s="65"/>
    </row>
    <row r="154" spans="1:21" x14ac:dyDescent="0.25">
      <c r="A154" s="102"/>
      <c r="B154" s="72"/>
      <c r="C154" s="6" t="s">
        <v>15</v>
      </c>
      <c r="D154" s="9"/>
      <c r="E154" s="10"/>
      <c r="F154" s="10"/>
      <c r="G154" s="10"/>
      <c r="H154" s="14"/>
      <c r="I154" s="14"/>
      <c r="J154" s="14"/>
      <c r="K154" s="14"/>
      <c r="L154" s="14"/>
      <c r="M154" s="10"/>
      <c r="N154" s="24">
        <f t="shared" si="115"/>
        <v>0</v>
      </c>
      <c r="O154" s="65"/>
    </row>
    <row r="155" spans="1:21" x14ac:dyDescent="0.25">
      <c r="A155" s="102"/>
      <c r="B155" s="72"/>
      <c r="C155" s="6" t="s">
        <v>16</v>
      </c>
      <c r="D155" s="11"/>
      <c r="E155" s="12"/>
      <c r="F155" s="12"/>
      <c r="G155" s="12"/>
      <c r="H155" s="15"/>
      <c r="I155" s="15"/>
      <c r="J155" s="15"/>
      <c r="K155" s="15"/>
      <c r="L155" s="15"/>
      <c r="M155" s="12"/>
      <c r="N155" s="24">
        <f t="shared" si="115"/>
        <v>0</v>
      </c>
      <c r="O155" s="65"/>
    </row>
    <row r="156" spans="1:21" ht="29.25" x14ac:dyDescent="0.25">
      <c r="A156" s="101" t="s">
        <v>169</v>
      </c>
      <c r="B156" s="71" t="s">
        <v>170</v>
      </c>
      <c r="C156" s="2" t="s">
        <v>6</v>
      </c>
      <c r="D156" s="3">
        <v>0</v>
      </c>
      <c r="E156" s="3">
        <v>0</v>
      </c>
      <c r="F156" s="3">
        <v>1769.92</v>
      </c>
      <c r="G156" s="4"/>
      <c r="H156" s="5"/>
      <c r="I156" s="5"/>
      <c r="J156" s="5"/>
      <c r="K156" s="5"/>
      <c r="L156" s="5"/>
      <c r="M156" s="4"/>
      <c r="N156" s="3">
        <f t="shared" si="115"/>
        <v>1769.92</v>
      </c>
      <c r="O156" s="82" t="s">
        <v>95</v>
      </c>
    </row>
    <row r="157" spans="1:21" x14ac:dyDescent="0.25">
      <c r="A157" s="102"/>
      <c r="B157" s="72"/>
      <c r="C157" s="6" t="s">
        <v>13</v>
      </c>
      <c r="D157" s="7"/>
      <c r="E157" s="8"/>
      <c r="F157" s="8">
        <v>1769.92</v>
      </c>
      <c r="G157" s="8"/>
      <c r="H157" s="13"/>
      <c r="I157" s="13"/>
      <c r="J157" s="13"/>
      <c r="K157" s="13"/>
      <c r="L157" s="13"/>
      <c r="M157" s="8"/>
      <c r="N157" s="24">
        <f t="shared" si="115"/>
        <v>1769.92</v>
      </c>
      <c r="O157" s="83"/>
    </row>
    <row r="158" spans="1:21" x14ac:dyDescent="0.25">
      <c r="A158" s="102"/>
      <c r="B158" s="72"/>
      <c r="C158" s="6" t="s">
        <v>14</v>
      </c>
      <c r="D158" s="9"/>
      <c r="E158" s="10"/>
      <c r="F158" s="10"/>
      <c r="G158" s="10"/>
      <c r="H158" s="14"/>
      <c r="I158" s="14"/>
      <c r="J158" s="14"/>
      <c r="K158" s="14"/>
      <c r="L158" s="14"/>
      <c r="M158" s="10"/>
      <c r="N158" s="24">
        <f t="shared" si="115"/>
        <v>0</v>
      </c>
      <c r="O158" s="83"/>
    </row>
    <row r="159" spans="1:21" x14ac:dyDescent="0.25">
      <c r="A159" s="102"/>
      <c r="B159" s="72"/>
      <c r="C159" s="6" t="s">
        <v>15</v>
      </c>
      <c r="D159" s="9"/>
      <c r="E159" s="10"/>
      <c r="F159" s="10"/>
      <c r="G159" s="10"/>
      <c r="H159" s="14"/>
      <c r="I159" s="14"/>
      <c r="J159" s="14"/>
      <c r="K159" s="14"/>
      <c r="L159" s="14"/>
      <c r="M159" s="10"/>
      <c r="N159" s="24">
        <f t="shared" si="115"/>
        <v>0</v>
      </c>
      <c r="O159" s="83"/>
    </row>
    <row r="160" spans="1:21" x14ac:dyDescent="0.25">
      <c r="A160" s="102"/>
      <c r="B160" s="72"/>
      <c r="C160" s="6" t="s">
        <v>16</v>
      </c>
      <c r="D160" s="11"/>
      <c r="E160" s="12"/>
      <c r="F160" s="12"/>
      <c r="G160" s="12"/>
      <c r="H160" s="15"/>
      <c r="I160" s="15"/>
      <c r="J160" s="15"/>
      <c r="K160" s="15"/>
      <c r="L160" s="15"/>
      <c r="M160" s="12"/>
      <c r="N160" s="24">
        <f t="shared" si="115"/>
        <v>0</v>
      </c>
      <c r="O160" s="84"/>
    </row>
    <row r="161" spans="1:15" ht="30" x14ac:dyDescent="0.25">
      <c r="A161" s="66" t="s">
        <v>171</v>
      </c>
      <c r="B161" s="79" t="s">
        <v>172</v>
      </c>
      <c r="C161" s="6" t="s">
        <v>6</v>
      </c>
      <c r="D161" s="4"/>
      <c r="E161" s="4"/>
      <c r="F161" s="4">
        <v>335.97800000000001</v>
      </c>
      <c r="G161" s="4"/>
      <c r="H161" s="4"/>
      <c r="I161" s="4"/>
      <c r="J161" s="4"/>
      <c r="K161" s="4"/>
      <c r="L161" s="4"/>
      <c r="M161" s="4"/>
      <c r="N161" s="3">
        <f t="shared" si="115"/>
        <v>335.97800000000001</v>
      </c>
      <c r="O161" s="82" t="s">
        <v>95</v>
      </c>
    </row>
    <row r="162" spans="1:15" x14ac:dyDescent="0.25">
      <c r="A162" s="67"/>
      <c r="B162" s="80"/>
      <c r="C162" s="6" t="s">
        <v>13</v>
      </c>
      <c r="D162" s="7"/>
      <c r="E162" s="8"/>
      <c r="F162" s="8">
        <v>335.97800000000001</v>
      </c>
      <c r="G162" s="8"/>
      <c r="H162" s="13"/>
      <c r="I162" s="13"/>
      <c r="J162" s="13"/>
      <c r="K162" s="13"/>
      <c r="L162" s="13"/>
      <c r="M162" s="8"/>
      <c r="N162" s="24">
        <f t="shared" si="115"/>
        <v>335.97800000000001</v>
      </c>
      <c r="O162" s="83"/>
    </row>
    <row r="163" spans="1:15" x14ac:dyDescent="0.25">
      <c r="A163" s="67"/>
      <c r="B163" s="80"/>
      <c r="C163" s="6" t="s">
        <v>14</v>
      </c>
      <c r="D163" s="9"/>
      <c r="E163" s="10"/>
      <c r="F163" s="10"/>
      <c r="G163" s="10"/>
      <c r="H163" s="14"/>
      <c r="I163" s="14"/>
      <c r="J163" s="14"/>
      <c r="K163" s="14"/>
      <c r="L163" s="14"/>
      <c r="M163" s="10"/>
      <c r="N163" s="24">
        <f t="shared" si="115"/>
        <v>0</v>
      </c>
      <c r="O163" s="83"/>
    </row>
    <row r="164" spans="1:15" x14ac:dyDescent="0.25">
      <c r="A164" s="67"/>
      <c r="B164" s="80"/>
      <c r="C164" s="6" t="s">
        <v>15</v>
      </c>
      <c r="D164" s="9"/>
      <c r="E164" s="10"/>
      <c r="F164" s="10"/>
      <c r="G164" s="10"/>
      <c r="H164" s="14"/>
      <c r="I164" s="14"/>
      <c r="J164" s="14"/>
      <c r="K164" s="14"/>
      <c r="L164" s="14"/>
      <c r="M164" s="10"/>
      <c r="N164" s="24">
        <f t="shared" si="115"/>
        <v>0</v>
      </c>
      <c r="O164" s="83"/>
    </row>
    <row r="165" spans="1:15" x14ac:dyDescent="0.25">
      <c r="A165" s="68"/>
      <c r="B165" s="81"/>
      <c r="C165" s="6" t="s">
        <v>16</v>
      </c>
      <c r="D165" s="11"/>
      <c r="E165" s="12"/>
      <c r="F165" s="12"/>
      <c r="G165" s="12"/>
      <c r="H165" s="15"/>
      <c r="I165" s="15"/>
      <c r="J165" s="15"/>
      <c r="K165" s="15"/>
      <c r="L165" s="15"/>
      <c r="M165" s="12"/>
      <c r="N165" s="24">
        <f t="shared" si="115"/>
        <v>0</v>
      </c>
      <c r="O165" s="84"/>
    </row>
    <row r="166" spans="1:15" ht="30" x14ac:dyDescent="0.25">
      <c r="A166" s="66" t="s">
        <v>185</v>
      </c>
      <c r="B166" s="79" t="s">
        <v>184</v>
      </c>
      <c r="C166" s="6" t="s">
        <v>6</v>
      </c>
      <c r="D166" s="4"/>
      <c r="E166" s="4"/>
      <c r="F166" s="4"/>
      <c r="G166" s="4">
        <f>G167+G168+G169+G170</f>
        <v>3027.5059999999999</v>
      </c>
      <c r="H166" s="4"/>
      <c r="I166" s="4"/>
      <c r="J166" s="4"/>
      <c r="K166" s="4"/>
      <c r="L166" s="4"/>
      <c r="M166" s="4"/>
      <c r="N166" s="3">
        <f t="shared" si="115"/>
        <v>3027.5059999999999</v>
      </c>
      <c r="O166" s="82" t="s">
        <v>95</v>
      </c>
    </row>
    <row r="167" spans="1:15" x14ac:dyDescent="0.25">
      <c r="A167" s="67"/>
      <c r="B167" s="80"/>
      <c r="C167" s="6" t="s">
        <v>13</v>
      </c>
      <c r="D167" s="7"/>
      <c r="E167" s="8"/>
      <c r="F167" s="8"/>
      <c r="G167" s="8">
        <v>3027.5059999999999</v>
      </c>
      <c r="H167" s="13"/>
      <c r="I167" s="13"/>
      <c r="J167" s="13"/>
      <c r="K167" s="13"/>
      <c r="L167" s="13"/>
      <c r="M167" s="8"/>
      <c r="N167" s="24">
        <f t="shared" si="115"/>
        <v>3027.5059999999999</v>
      </c>
      <c r="O167" s="83"/>
    </row>
    <row r="168" spans="1:15" x14ac:dyDescent="0.25">
      <c r="A168" s="67"/>
      <c r="B168" s="80"/>
      <c r="C168" s="6" t="s">
        <v>14</v>
      </c>
      <c r="D168" s="9"/>
      <c r="E168" s="10"/>
      <c r="F168" s="10"/>
      <c r="G168" s="10"/>
      <c r="H168" s="14"/>
      <c r="I168" s="14"/>
      <c r="J168" s="14"/>
      <c r="K168" s="14"/>
      <c r="L168" s="14"/>
      <c r="M168" s="10"/>
      <c r="N168" s="24">
        <f t="shared" si="115"/>
        <v>0</v>
      </c>
      <c r="O168" s="83"/>
    </row>
    <row r="169" spans="1:15" x14ac:dyDescent="0.25">
      <c r="A169" s="67"/>
      <c r="B169" s="80"/>
      <c r="C169" s="6" t="s">
        <v>15</v>
      </c>
      <c r="D169" s="9"/>
      <c r="E169" s="10"/>
      <c r="F169" s="10"/>
      <c r="G169" s="10"/>
      <c r="H169" s="14"/>
      <c r="I169" s="14"/>
      <c r="J169" s="14"/>
      <c r="K169" s="14"/>
      <c r="L169" s="14"/>
      <c r="M169" s="10"/>
      <c r="N169" s="24">
        <f t="shared" si="115"/>
        <v>0</v>
      </c>
      <c r="O169" s="83"/>
    </row>
    <row r="170" spans="1:15" x14ac:dyDescent="0.25">
      <c r="A170" s="68"/>
      <c r="B170" s="81"/>
      <c r="C170" s="6" t="s">
        <v>16</v>
      </c>
      <c r="D170" s="11"/>
      <c r="E170" s="12"/>
      <c r="F170" s="12"/>
      <c r="G170" s="12"/>
      <c r="H170" s="15"/>
      <c r="I170" s="15"/>
      <c r="J170" s="15"/>
      <c r="K170" s="15"/>
      <c r="L170" s="15"/>
      <c r="M170" s="12"/>
      <c r="N170" s="24">
        <f t="shared" si="115"/>
        <v>0</v>
      </c>
      <c r="O170" s="84"/>
    </row>
    <row r="171" spans="1:15" ht="30" x14ac:dyDescent="0.25">
      <c r="A171" s="66" t="s">
        <v>187</v>
      </c>
      <c r="B171" s="79" t="s">
        <v>186</v>
      </c>
      <c r="C171" s="6" t="s">
        <v>6</v>
      </c>
      <c r="D171" s="4"/>
      <c r="E171" s="4"/>
      <c r="F171" s="4"/>
      <c r="G171" s="4">
        <f>G172+G173+G174+G175</f>
        <v>976.49300000000005</v>
      </c>
      <c r="H171" s="4"/>
      <c r="I171" s="4"/>
      <c r="J171" s="4"/>
      <c r="K171" s="4"/>
      <c r="L171" s="4"/>
      <c r="M171" s="4"/>
      <c r="N171" s="3">
        <f t="shared" si="115"/>
        <v>976.49300000000005</v>
      </c>
      <c r="O171" s="82" t="s">
        <v>95</v>
      </c>
    </row>
    <row r="172" spans="1:15" x14ac:dyDescent="0.25">
      <c r="A172" s="67"/>
      <c r="B172" s="80"/>
      <c r="C172" s="6" t="s">
        <v>13</v>
      </c>
      <c r="D172" s="7"/>
      <c r="E172" s="8"/>
      <c r="F172" s="8"/>
      <c r="G172" s="8">
        <v>976.49300000000005</v>
      </c>
      <c r="H172" s="13"/>
      <c r="I172" s="13"/>
      <c r="J172" s="13"/>
      <c r="K172" s="13"/>
      <c r="L172" s="13"/>
      <c r="M172" s="8"/>
      <c r="N172" s="24">
        <f t="shared" si="115"/>
        <v>976.49300000000005</v>
      </c>
      <c r="O172" s="83"/>
    </row>
    <row r="173" spans="1:15" x14ac:dyDescent="0.25">
      <c r="A173" s="67"/>
      <c r="B173" s="80"/>
      <c r="C173" s="6" t="s">
        <v>14</v>
      </c>
      <c r="D173" s="9"/>
      <c r="E173" s="10"/>
      <c r="F173" s="10"/>
      <c r="G173" s="10"/>
      <c r="H173" s="14"/>
      <c r="I173" s="14"/>
      <c r="J173" s="14"/>
      <c r="K173" s="14"/>
      <c r="L173" s="14"/>
      <c r="M173" s="10"/>
      <c r="N173" s="24">
        <f t="shared" si="115"/>
        <v>0</v>
      </c>
      <c r="O173" s="83"/>
    </row>
    <row r="174" spans="1:15" x14ac:dyDescent="0.25">
      <c r="A174" s="67"/>
      <c r="B174" s="80"/>
      <c r="C174" s="6" t="s">
        <v>15</v>
      </c>
      <c r="D174" s="9"/>
      <c r="E174" s="10"/>
      <c r="F174" s="10"/>
      <c r="G174" s="10"/>
      <c r="H174" s="14"/>
      <c r="I174" s="14"/>
      <c r="J174" s="14"/>
      <c r="K174" s="14"/>
      <c r="L174" s="14"/>
      <c r="M174" s="10"/>
      <c r="N174" s="24">
        <f t="shared" si="115"/>
        <v>0</v>
      </c>
      <c r="O174" s="83"/>
    </row>
    <row r="175" spans="1:15" x14ac:dyDescent="0.25">
      <c r="A175" s="68"/>
      <c r="B175" s="81"/>
      <c r="C175" s="6" t="s">
        <v>16</v>
      </c>
      <c r="D175" s="11"/>
      <c r="E175" s="12"/>
      <c r="F175" s="12"/>
      <c r="G175" s="12"/>
      <c r="H175" s="15"/>
      <c r="I175" s="15"/>
      <c r="J175" s="15"/>
      <c r="K175" s="15"/>
      <c r="L175" s="15"/>
      <c r="M175" s="12"/>
      <c r="N175" s="24">
        <f t="shared" si="115"/>
        <v>0</v>
      </c>
      <c r="O175" s="84"/>
    </row>
    <row r="176" spans="1:15" ht="30" x14ac:dyDescent="0.25">
      <c r="A176" s="66" t="s">
        <v>188</v>
      </c>
      <c r="B176" s="79" t="s">
        <v>266</v>
      </c>
      <c r="C176" s="6" t="s">
        <v>6</v>
      </c>
      <c r="D176" s="4"/>
      <c r="E176" s="4"/>
      <c r="F176" s="4"/>
      <c r="G176" s="4">
        <f>G177+G178+G179+G180</f>
        <v>2181.808</v>
      </c>
      <c r="H176" s="4"/>
      <c r="I176" s="4"/>
      <c r="J176" s="4"/>
      <c r="K176" s="4"/>
      <c r="L176" s="4"/>
      <c r="M176" s="4"/>
      <c r="N176" s="3">
        <f t="shared" si="115"/>
        <v>2181.808</v>
      </c>
      <c r="O176" s="82" t="s">
        <v>95</v>
      </c>
    </row>
    <row r="177" spans="1:15" x14ac:dyDescent="0.25">
      <c r="A177" s="67"/>
      <c r="B177" s="80"/>
      <c r="C177" s="6" t="s">
        <v>13</v>
      </c>
      <c r="D177" s="7"/>
      <c r="E177" s="8"/>
      <c r="F177" s="8"/>
      <c r="G177" s="8">
        <v>2181.808</v>
      </c>
      <c r="H177" s="13"/>
      <c r="I177" s="13"/>
      <c r="J177" s="13"/>
      <c r="K177" s="13"/>
      <c r="L177" s="13"/>
      <c r="M177" s="8"/>
      <c r="N177" s="24">
        <f t="shared" si="115"/>
        <v>2181.808</v>
      </c>
      <c r="O177" s="83"/>
    </row>
    <row r="178" spans="1:15" x14ac:dyDescent="0.25">
      <c r="A178" s="67"/>
      <c r="B178" s="80"/>
      <c r="C178" s="6" t="s">
        <v>14</v>
      </c>
      <c r="D178" s="9"/>
      <c r="E178" s="10"/>
      <c r="F178" s="10"/>
      <c r="G178" s="10"/>
      <c r="H178" s="14"/>
      <c r="I178" s="14"/>
      <c r="J178" s="14"/>
      <c r="K178" s="14"/>
      <c r="L178" s="14"/>
      <c r="M178" s="10"/>
      <c r="N178" s="24">
        <f t="shared" ref="N178:N209" si="120">SUM(D178:M178)</f>
        <v>0</v>
      </c>
      <c r="O178" s="83"/>
    </row>
    <row r="179" spans="1:15" x14ac:dyDescent="0.25">
      <c r="A179" s="67"/>
      <c r="B179" s="80"/>
      <c r="C179" s="6" t="s">
        <v>15</v>
      </c>
      <c r="D179" s="9"/>
      <c r="E179" s="10"/>
      <c r="F179" s="10"/>
      <c r="G179" s="10"/>
      <c r="H179" s="14"/>
      <c r="I179" s="14"/>
      <c r="J179" s="14"/>
      <c r="K179" s="14"/>
      <c r="L179" s="14"/>
      <c r="M179" s="10"/>
      <c r="N179" s="24">
        <f t="shared" si="120"/>
        <v>0</v>
      </c>
      <c r="O179" s="83"/>
    </row>
    <row r="180" spans="1:15" x14ac:dyDescent="0.25">
      <c r="A180" s="68"/>
      <c r="B180" s="81"/>
      <c r="C180" s="6" t="s">
        <v>16</v>
      </c>
      <c r="D180" s="11"/>
      <c r="E180" s="12"/>
      <c r="F180" s="12"/>
      <c r="G180" s="12"/>
      <c r="H180" s="15"/>
      <c r="I180" s="15"/>
      <c r="J180" s="15"/>
      <c r="K180" s="15"/>
      <c r="L180" s="15"/>
      <c r="M180" s="12"/>
      <c r="N180" s="24">
        <f t="shared" si="120"/>
        <v>0</v>
      </c>
      <c r="O180" s="84"/>
    </row>
    <row r="181" spans="1:15" ht="30" x14ac:dyDescent="0.25">
      <c r="A181" s="66" t="s">
        <v>189</v>
      </c>
      <c r="B181" s="79" t="s">
        <v>192</v>
      </c>
      <c r="C181" s="6" t="s">
        <v>6</v>
      </c>
      <c r="D181" s="4"/>
      <c r="E181" s="4"/>
      <c r="F181" s="4"/>
      <c r="G181" s="4">
        <f>G182+G183+G184+G185</f>
        <v>1854.204</v>
      </c>
      <c r="H181" s="4"/>
      <c r="I181" s="4"/>
      <c r="J181" s="4"/>
      <c r="K181" s="4"/>
      <c r="L181" s="4"/>
      <c r="M181" s="4"/>
      <c r="N181" s="3">
        <f t="shared" si="120"/>
        <v>1854.204</v>
      </c>
      <c r="O181" s="82" t="s">
        <v>95</v>
      </c>
    </row>
    <row r="182" spans="1:15" x14ac:dyDescent="0.25">
      <c r="A182" s="67"/>
      <c r="B182" s="80"/>
      <c r="C182" s="6" t="s">
        <v>13</v>
      </c>
      <c r="D182" s="7"/>
      <c r="E182" s="8"/>
      <c r="F182" s="8"/>
      <c r="G182" s="8">
        <v>1854.204</v>
      </c>
      <c r="H182" s="13"/>
      <c r="I182" s="13"/>
      <c r="J182" s="13"/>
      <c r="K182" s="13"/>
      <c r="L182" s="13"/>
      <c r="M182" s="8"/>
      <c r="N182" s="24">
        <f t="shared" si="120"/>
        <v>1854.204</v>
      </c>
      <c r="O182" s="83"/>
    </row>
    <row r="183" spans="1:15" x14ac:dyDescent="0.25">
      <c r="A183" s="67"/>
      <c r="B183" s="80"/>
      <c r="C183" s="6" t="s">
        <v>14</v>
      </c>
      <c r="D183" s="9"/>
      <c r="E183" s="10"/>
      <c r="F183" s="10"/>
      <c r="G183" s="10"/>
      <c r="H183" s="14"/>
      <c r="I183" s="14"/>
      <c r="J183" s="14"/>
      <c r="K183" s="14"/>
      <c r="L183" s="14"/>
      <c r="M183" s="10"/>
      <c r="N183" s="24">
        <f t="shared" si="120"/>
        <v>0</v>
      </c>
      <c r="O183" s="83"/>
    </row>
    <row r="184" spans="1:15" x14ac:dyDescent="0.25">
      <c r="A184" s="67"/>
      <c r="B184" s="80"/>
      <c r="C184" s="6" t="s">
        <v>15</v>
      </c>
      <c r="D184" s="9"/>
      <c r="E184" s="10"/>
      <c r="F184" s="10"/>
      <c r="G184" s="10"/>
      <c r="H184" s="14"/>
      <c r="I184" s="14"/>
      <c r="J184" s="14"/>
      <c r="K184" s="14"/>
      <c r="L184" s="14"/>
      <c r="M184" s="10"/>
      <c r="N184" s="24">
        <f t="shared" si="120"/>
        <v>0</v>
      </c>
      <c r="O184" s="83"/>
    </row>
    <row r="185" spans="1:15" x14ac:dyDescent="0.25">
      <c r="A185" s="68"/>
      <c r="B185" s="81"/>
      <c r="C185" s="6" t="s">
        <v>16</v>
      </c>
      <c r="D185" s="11"/>
      <c r="E185" s="12"/>
      <c r="F185" s="12"/>
      <c r="G185" s="12"/>
      <c r="H185" s="15"/>
      <c r="I185" s="15"/>
      <c r="J185" s="15"/>
      <c r="K185" s="15"/>
      <c r="L185" s="15"/>
      <c r="M185" s="12"/>
      <c r="N185" s="24">
        <f t="shared" si="120"/>
        <v>0</v>
      </c>
      <c r="O185" s="84"/>
    </row>
    <row r="186" spans="1:15" ht="30" x14ac:dyDescent="0.25">
      <c r="A186" s="66" t="s">
        <v>190</v>
      </c>
      <c r="B186" s="79" t="s">
        <v>193</v>
      </c>
      <c r="C186" s="6" t="s">
        <v>6</v>
      </c>
      <c r="D186" s="4"/>
      <c r="E186" s="4"/>
      <c r="F186" s="4"/>
      <c r="G186" s="4">
        <f>G187+G188+G189+G190</f>
        <v>2195.64</v>
      </c>
      <c r="H186" s="4"/>
      <c r="I186" s="4"/>
      <c r="J186" s="4"/>
      <c r="K186" s="4"/>
      <c r="L186" s="4"/>
      <c r="M186" s="4"/>
      <c r="N186" s="3">
        <f t="shared" si="120"/>
        <v>2195.64</v>
      </c>
      <c r="O186" s="82" t="s">
        <v>95</v>
      </c>
    </row>
    <row r="187" spans="1:15" x14ac:dyDescent="0.25">
      <c r="A187" s="67"/>
      <c r="B187" s="80"/>
      <c r="C187" s="6" t="s">
        <v>13</v>
      </c>
      <c r="D187" s="7"/>
      <c r="E187" s="8"/>
      <c r="F187" s="8"/>
      <c r="G187" s="8">
        <v>2195.64</v>
      </c>
      <c r="H187" s="13"/>
      <c r="I187" s="13"/>
      <c r="J187" s="13"/>
      <c r="K187" s="13"/>
      <c r="L187" s="13"/>
      <c r="M187" s="8"/>
      <c r="N187" s="24">
        <f t="shared" si="120"/>
        <v>2195.64</v>
      </c>
      <c r="O187" s="83"/>
    </row>
    <row r="188" spans="1:15" x14ac:dyDescent="0.25">
      <c r="A188" s="67"/>
      <c r="B188" s="80"/>
      <c r="C188" s="6" t="s">
        <v>14</v>
      </c>
      <c r="D188" s="9"/>
      <c r="E188" s="10"/>
      <c r="F188" s="10"/>
      <c r="G188" s="10"/>
      <c r="H188" s="14"/>
      <c r="I188" s="14"/>
      <c r="J188" s="14"/>
      <c r="K188" s="14"/>
      <c r="L188" s="14"/>
      <c r="M188" s="10"/>
      <c r="N188" s="24">
        <f t="shared" si="120"/>
        <v>0</v>
      </c>
      <c r="O188" s="83"/>
    </row>
    <row r="189" spans="1:15" x14ac:dyDescent="0.25">
      <c r="A189" s="67"/>
      <c r="B189" s="80"/>
      <c r="C189" s="6" t="s">
        <v>15</v>
      </c>
      <c r="D189" s="9"/>
      <c r="E189" s="10"/>
      <c r="F189" s="10"/>
      <c r="G189" s="10"/>
      <c r="H189" s="14"/>
      <c r="I189" s="14"/>
      <c r="J189" s="14"/>
      <c r="K189" s="14"/>
      <c r="L189" s="14"/>
      <c r="M189" s="10"/>
      <c r="N189" s="24">
        <f t="shared" si="120"/>
        <v>0</v>
      </c>
      <c r="O189" s="83"/>
    </row>
    <row r="190" spans="1:15" x14ac:dyDescent="0.25">
      <c r="A190" s="68"/>
      <c r="B190" s="81"/>
      <c r="C190" s="6" t="s">
        <v>16</v>
      </c>
      <c r="D190" s="11"/>
      <c r="E190" s="12"/>
      <c r="F190" s="12"/>
      <c r="G190" s="12"/>
      <c r="H190" s="15"/>
      <c r="I190" s="15"/>
      <c r="J190" s="15"/>
      <c r="K190" s="15"/>
      <c r="L190" s="15"/>
      <c r="M190" s="12"/>
      <c r="N190" s="24">
        <f t="shared" si="120"/>
        <v>0</v>
      </c>
      <c r="O190" s="84"/>
    </row>
    <row r="191" spans="1:15" ht="30" x14ac:dyDescent="0.25">
      <c r="A191" s="66" t="s">
        <v>194</v>
      </c>
      <c r="B191" s="66" t="s">
        <v>196</v>
      </c>
      <c r="C191" s="6" t="s">
        <v>6</v>
      </c>
      <c r="D191" s="4"/>
      <c r="E191" s="4"/>
      <c r="F191" s="4"/>
      <c r="G191" s="4">
        <f>G192+G193+G194+G195</f>
        <v>1391.48</v>
      </c>
      <c r="H191" s="4"/>
      <c r="I191" s="4"/>
      <c r="J191" s="4"/>
      <c r="K191" s="4"/>
      <c r="L191" s="4"/>
      <c r="M191" s="4"/>
      <c r="N191" s="3">
        <f t="shared" si="120"/>
        <v>1391.48</v>
      </c>
      <c r="O191" s="82" t="s">
        <v>95</v>
      </c>
    </row>
    <row r="192" spans="1:15" x14ac:dyDescent="0.25">
      <c r="A192" s="67"/>
      <c r="B192" s="67"/>
      <c r="C192" s="6" t="s">
        <v>13</v>
      </c>
      <c r="D192" s="7"/>
      <c r="E192" s="8"/>
      <c r="F192" s="8"/>
      <c r="G192" s="8">
        <v>1391.48</v>
      </c>
      <c r="H192" s="13"/>
      <c r="I192" s="13"/>
      <c r="J192" s="13"/>
      <c r="K192" s="13"/>
      <c r="L192" s="13"/>
      <c r="M192" s="8"/>
      <c r="N192" s="24">
        <f t="shared" si="120"/>
        <v>1391.48</v>
      </c>
      <c r="O192" s="83"/>
    </row>
    <row r="193" spans="1:16" x14ac:dyDescent="0.25">
      <c r="A193" s="67"/>
      <c r="B193" s="67"/>
      <c r="C193" s="6" t="s">
        <v>14</v>
      </c>
      <c r="D193" s="9"/>
      <c r="E193" s="10"/>
      <c r="F193" s="10"/>
      <c r="G193" s="10"/>
      <c r="H193" s="14"/>
      <c r="I193" s="14"/>
      <c r="J193" s="14"/>
      <c r="K193" s="14"/>
      <c r="L193" s="14"/>
      <c r="M193" s="10"/>
      <c r="N193" s="24">
        <f t="shared" si="120"/>
        <v>0</v>
      </c>
      <c r="O193" s="83"/>
    </row>
    <row r="194" spans="1:16" x14ac:dyDescent="0.25">
      <c r="A194" s="67"/>
      <c r="B194" s="67"/>
      <c r="C194" s="6" t="s">
        <v>15</v>
      </c>
      <c r="D194" s="9"/>
      <c r="E194" s="10"/>
      <c r="F194" s="10"/>
      <c r="G194" s="10"/>
      <c r="H194" s="14"/>
      <c r="I194" s="14"/>
      <c r="J194" s="14"/>
      <c r="K194" s="14"/>
      <c r="L194" s="14"/>
      <c r="M194" s="10"/>
      <c r="N194" s="24">
        <f t="shared" si="120"/>
        <v>0</v>
      </c>
      <c r="O194" s="83"/>
    </row>
    <row r="195" spans="1:16" x14ac:dyDescent="0.25">
      <c r="A195" s="68"/>
      <c r="B195" s="68"/>
      <c r="C195" s="6" t="s">
        <v>16</v>
      </c>
      <c r="D195" s="11"/>
      <c r="E195" s="12"/>
      <c r="F195" s="12"/>
      <c r="G195" s="12"/>
      <c r="H195" s="15"/>
      <c r="I195" s="15"/>
      <c r="J195" s="15"/>
      <c r="K195" s="15"/>
      <c r="L195" s="15"/>
      <c r="M195" s="12"/>
      <c r="N195" s="24">
        <f t="shared" si="120"/>
        <v>0</v>
      </c>
      <c r="O195" s="84"/>
    </row>
    <row r="196" spans="1:16" ht="30" x14ac:dyDescent="0.25">
      <c r="A196" s="66" t="s">
        <v>195</v>
      </c>
      <c r="B196" s="66" t="s">
        <v>197</v>
      </c>
      <c r="C196" s="6" t="s">
        <v>6</v>
      </c>
      <c r="D196" s="4"/>
      <c r="E196" s="4"/>
      <c r="F196" s="4"/>
      <c r="G196" s="4">
        <f>G197+G198+G199+G200</f>
        <v>1549.2439999999999</v>
      </c>
      <c r="H196" s="90">
        <v>4017.0973800000002</v>
      </c>
      <c r="I196" s="139"/>
      <c r="J196" s="142">
        <f>G197+G202+G207-H196</f>
        <v>364.51561999999922</v>
      </c>
      <c r="K196" s="4"/>
      <c r="L196" s="4"/>
      <c r="M196" s="4"/>
      <c r="N196" s="3">
        <f t="shared" si="120"/>
        <v>5930.8569999999991</v>
      </c>
      <c r="O196" s="82" t="s">
        <v>95</v>
      </c>
      <c r="P196" s="18"/>
    </row>
    <row r="197" spans="1:16" x14ac:dyDescent="0.25">
      <c r="A197" s="67"/>
      <c r="B197" s="67"/>
      <c r="C197" s="6" t="s">
        <v>13</v>
      </c>
      <c r="D197" s="7"/>
      <c r="E197" s="8"/>
      <c r="F197" s="8"/>
      <c r="G197" s="8">
        <f>1549.244</f>
        <v>1549.2439999999999</v>
      </c>
      <c r="H197" s="91"/>
      <c r="I197" s="140"/>
      <c r="J197" s="143"/>
      <c r="K197" s="16"/>
      <c r="L197" s="13"/>
      <c r="M197" s="8"/>
      <c r="N197" s="24">
        <f t="shared" si="120"/>
        <v>1549.2439999999999</v>
      </c>
      <c r="O197" s="83"/>
    </row>
    <row r="198" spans="1:16" x14ac:dyDescent="0.25">
      <c r="A198" s="67"/>
      <c r="B198" s="67"/>
      <c r="C198" s="6" t="s">
        <v>14</v>
      </c>
      <c r="D198" s="9"/>
      <c r="E198" s="10"/>
      <c r="F198" s="10"/>
      <c r="G198" s="10"/>
      <c r="H198" s="91"/>
      <c r="I198" s="140"/>
      <c r="J198" s="143"/>
      <c r="K198" s="16"/>
      <c r="L198" s="14"/>
      <c r="M198" s="10"/>
      <c r="N198" s="24">
        <f t="shared" si="120"/>
        <v>0</v>
      </c>
      <c r="O198" s="83"/>
    </row>
    <row r="199" spans="1:16" x14ac:dyDescent="0.25">
      <c r="A199" s="67"/>
      <c r="B199" s="67"/>
      <c r="C199" s="6" t="s">
        <v>15</v>
      </c>
      <c r="D199" s="9"/>
      <c r="E199" s="10"/>
      <c r="F199" s="10"/>
      <c r="G199" s="10"/>
      <c r="H199" s="91"/>
      <c r="I199" s="140"/>
      <c r="J199" s="143"/>
      <c r="K199" s="16"/>
      <c r="L199" s="14"/>
      <c r="M199" s="10"/>
      <c r="N199" s="24">
        <f t="shared" si="120"/>
        <v>0</v>
      </c>
      <c r="O199" s="83"/>
    </row>
    <row r="200" spans="1:16" x14ac:dyDescent="0.25">
      <c r="A200" s="68"/>
      <c r="B200" s="68"/>
      <c r="C200" s="6" t="s">
        <v>16</v>
      </c>
      <c r="D200" s="11"/>
      <c r="E200" s="12"/>
      <c r="F200" s="12"/>
      <c r="G200" s="12"/>
      <c r="H200" s="91"/>
      <c r="I200" s="140"/>
      <c r="J200" s="143"/>
      <c r="K200" s="16"/>
      <c r="L200" s="15"/>
      <c r="M200" s="12"/>
      <c r="N200" s="24">
        <f t="shared" si="120"/>
        <v>0</v>
      </c>
      <c r="O200" s="84"/>
    </row>
    <row r="201" spans="1:16" ht="30" customHeight="1" x14ac:dyDescent="0.25">
      <c r="A201" s="66" t="s">
        <v>198</v>
      </c>
      <c r="B201" s="66" t="s">
        <v>199</v>
      </c>
      <c r="C201" s="6" t="s">
        <v>6</v>
      </c>
      <c r="D201" s="4"/>
      <c r="E201" s="4"/>
      <c r="F201" s="4"/>
      <c r="G201" s="4">
        <f>G202+G203+G204+G205</f>
        <v>1611.1120000000001</v>
      </c>
      <c r="H201" s="91"/>
      <c r="I201" s="140"/>
      <c r="J201" s="143"/>
      <c r="K201" s="4"/>
      <c r="L201" s="4"/>
      <c r="M201" s="4"/>
      <c r="N201" s="3">
        <f t="shared" si="120"/>
        <v>1611.1120000000001</v>
      </c>
      <c r="O201" s="82" t="s">
        <v>95</v>
      </c>
    </row>
    <row r="202" spans="1:16" x14ac:dyDescent="0.25">
      <c r="A202" s="67"/>
      <c r="B202" s="67"/>
      <c r="C202" s="6" t="s">
        <v>13</v>
      </c>
      <c r="D202" s="7"/>
      <c r="E202" s="8"/>
      <c r="F202" s="8"/>
      <c r="G202" s="8">
        <v>1611.1120000000001</v>
      </c>
      <c r="H202" s="91"/>
      <c r="I202" s="140"/>
      <c r="J202" s="143"/>
      <c r="K202" s="16"/>
      <c r="L202" s="13"/>
      <c r="M202" s="8"/>
      <c r="N202" s="24">
        <f t="shared" si="120"/>
        <v>1611.1120000000001</v>
      </c>
      <c r="O202" s="83"/>
    </row>
    <row r="203" spans="1:16" x14ac:dyDescent="0.25">
      <c r="A203" s="67"/>
      <c r="B203" s="67"/>
      <c r="C203" s="6" t="s">
        <v>14</v>
      </c>
      <c r="D203" s="9"/>
      <c r="E203" s="10"/>
      <c r="F203" s="10"/>
      <c r="G203" s="10"/>
      <c r="H203" s="91"/>
      <c r="I203" s="140"/>
      <c r="J203" s="143"/>
      <c r="K203" s="16"/>
      <c r="L203" s="14"/>
      <c r="M203" s="10"/>
      <c r="N203" s="24">
        <f t="shared" si="120"/>
        <v>0</v>
      </c>
      <c r="O203" s="83"/>
    </row>
    <row r="204" spans="1:16" x14ac:dyDescent="0.25">
      <c r="A204" s="67"/>
      <c r="B204" s="67"/>
      <c r="C204" s="6" t="s">
        <v>15</v>
      </c>
      <c r="D204" s="9"/>
      <c r="E204" s="10"/>
      <c r="F204" s="10"/>
      <c r="G204" s="10"/>
      <c r="H204" s="91"/>
      <c r="I204" s="140"/>
      <c r="J204" s="143"/>
      <c r="K204" s="16"/>
      <c r="L204" s="14"/>
      <c r="M204" s="10"/>
      <c r="N204" s="24">
        <f t="shared" si="120"/>
        <v>0</v>
      </c>
      <c r="O204" s="83"/>
    </row>
    <row r="205" spans="1:16" x14ac:dyDescent="0.25">
      <c r="A205" s="68"/>
      <c r="B205" s="68"/>
      <c r="C205" s="6" t="s">
        <v>16</v>
      </c>
      <c r="D205" s="11"/>
      <c r="E205" s="12"/>
      <c r="F205" s="12"/>
      <c r="G205" s="12"/>
      <c r="H205" s="91"/>
      <c r="I205" s="140"/>
      <c r="J205" s="143"/>
      <c r="K205" s="16"/>
      <c r="L205" s="15"/>
      <c r="M205" s="12"/>
      <c r="N205" s="24">
        <f t="shared" si="120"/>
        <v>0</v>
      </c>
      <c r="O205" s="84"/>
    </row>
    <row r="206" spans="1:16" ht="30" customHeight="1" x14ac:dyDescent="0.25">
      <c r="A206" s="66" t="s">
        <v>200</v>
      </c>
      <c r="B206" s="66" t="s">
        <v>201</v>
      </c>
      <c r="C206" s="6" t="s">
        <v>6</v>
      </c>
      <c r="D206" s="4"/>
      <c r="E206" s="4"/>
      <c r="F206" s="4"/>
      <c r="G206" s="4">
        <f>G207+G208+G209+G210</f>
        <v>1221.2570000000001</v>
      </c>
      <c r="H206" s="91"/>
      <c r="I206" s="140"/>
      <c r="J206" s="143"/>
      <c r="K206" s="4"/>
      <c r="L206" s="4"/>
      <c r="M206" s="4"/>
      <c r="N206" s="3">
        <f t="shared" si="120"/>
        <v>1221.2570000000001</v>
      </c>
      <c r="O206" s="64" t="s">
        <v>96</v>
      </c>
    </row>
    <row r="207" spans="1:16" x14ac:dyDescent="0.25">
      <c r="A207" s="67"/>
      <c r="B207" s="67"/>
      <c r="C207" s="6" t="s">
        <v>13</v>
      </c>
      <c r="D207" s="7"/>
      <c r="E207" s="8"/>
      <c r="F207" s="8"/>
      <c r="G207" s="8">
        <f>1820.707-599.45</f>
        <v>1221.2570000000001</v>
      </c>
      <c r="H207" s="91"/>
      <c r="I207" s="140"/>
      <c r="J207" s="143"/>
      <c r="K207" s="16"/>
      <c r="L207" s="13"/>
      <c r="M207" s="8"/>
      <c r="N207" s="24">
        <f t="shared" si="120"/>
        <v>1221.2570000000001</v>
      </c>
      <c r="O207" s="65"/>
    </row>
    <row r="208" spans="1:16" x14ac:dyDescent="0.25">
      <c r="A208" s="67"/>
      <c r="B208" s="67"/>
      <c r="C208" s="6" t="s">
        <v>14</v>
      </c>
      <c r="D208" s="9"/>
      <c r="E208" s="10"/>
      <c r="F208" s="10"/>
      <c r="G208" s="10"/>
      <c r="H208" s="91"/>
      <c r="I208" s="140"/>
      <c r="J208" s="143"/>
      <c r="K208" s="16"/>
      <c r="L208" s="14"/>
      <c r="M208" s="10"/>
      <c r="N208" s="24">
        <f t="shared" si="120"/>
        <v>0</v>
      </c>
      <c r="O208" s="65"/>
    </row>
    <row r="209" spans="1:15" x14ac:dyDescent="0.25">
      <c r="A209" s="67"/>
      <c r="B209" s="67"/>
      <c r="C209" s="6" t="s">
        <v>15</v>
      </c>
      <c r="D209" s="9"/>
      <c r="E209" s="10"/>
      <c r="F209" s="10"/>
      <c r="G209" s="10"/>
      <c r="H209" s="91"/>
      <c r="I209" s="140"/>
      <c r="J209" s="143"/>
      <c r="K209" s="16"/>
      <c r="L209" s="14"/>
      <c r="M209" s="10"/>
      <c r="N209" s="24">
        <f t="shared" si="120"/>
        <v>0</v>
      </c>
      <c r="O209" s="65"/>
    </row>
    <row r="210" spans="1:15" x14ac:dyDescent="0.25">
      <c r="A210" s="68"/>
      <c r="B210" s="68"/>
      <c r="C210" s="6" t="s">
        <v>16</v>
      </c>
      <c r="D210" s="11"/>
      <c r="E210" s="12"/>
      <c r="F210" s="12"/>
      <c r="G210" s="12"/>
      <c r="H210" s="92"/>
      <c r="I210" s="141"/>
      <c r="J210" s="144"/>
      <c r="K210" s="16"/>
      <c r="L210" s="15"/>
      <c r="M210" s="12"/>
      <c r="N210" s="24">
        <f t="shared" ref="N210:N241" si="121">SUM(D210:M210)</f>
        <v>0</v>
      </c>
      <c r="O210" s="65"/>
    </row>
    <row r="211" spans="1:15" ht="30" x14ac:dyDescent="0.25">
      <c r="A211" s="66" t="s">
        <v>206</v>
      </c>
      <c r="B211" s="66" t="s">
        <v>238</v>
      </c>
      <c r="C211" s="6" t="s">
        <v>6</v>
      </c>
      <c r="D211" s="4"/>
      <c r="E211" s="4"/>
      <c r="F211" s="4"/>
      <c r="G211" s="4">
        <f>G212+G213+G214+G215</f>
        <v>4093.86</v>
      </c>
      <c r="H211" s="4"/>
      <c r="I211" s="4"/>
      <c r="J211" s="4"/>
      <c r="K211" s="4"/>
      <c r="L211" s="4"/>
      <c r="M211" s="4"/>
      <c r="N211" s="3">
        <f t="shared" si="121"/>
        <v>4093.86</v>
      </c>
      <c r="O211" s="82" t="s">
        <v>95</v>
      </c>
    </row>
    <row r="212" spans="1:15" x14ac:dyDescent="0.25">
      <c r="A212" s="67"/>
      <c r="B212" s="67"/>
      <c r="C212" s="6" t="s">
        <v>13</v>
      </c>
      <c r="D212" s="7"/>
      <c r="E212" s="8"/>
      <c r="F212" s="8"/>
      <c r="G212" s="8">
        <v>4093.86</v>
      </c>
      <c r="H212" s="13">
        <v>4093.86</v>
      </c>
      <c r="I212" s="13"/>
      <c r="J212" s="13"/>
      <c r="K212" s="13"/>
      <c r="L212" s="13"/>
      <c r="M212" s="8"/>
      <c r="N212" s="24">
        <f t="shared" si="121"/>
        <v>8187.72</v>
      </c>
      <c r="O212" s="83"/>
    </row>
    <row r="213" spans="1:15" x14ac:dyDescent="0.25">
      <c r="A213" s="67"/>
      <c r="B213" s="67"/>
      <c r="C213" s="6" t="s">
        <v>14</v>
      </c>
      <c r="D213" s="9"/>
      <c r="E213" s="10"/>
      <c r="F213" s="10"/>
      <c r="G213" s="10"/>
      <c r="H213" s="14"/>
      <c r="I213" s="14"/>
      <c r="J213" s="14"/>
      <c r="K213" s="14"/>
      <c r="L213" s="14"/>
      <c r="M213" s="10"/>
      <c r="N213" s="24">
        <f t="shared" si="121"/>
        <v>0</v>
      </c>
      <c r="O213" s="83"/>
    </row>
    <row r="214" spans="1:15" x14ac:dyDescent="0.25">
      <c r="A214" s="67"/>
      <c r="B214" s="67"/>
      <c r="C214" s="6" t="s">
        <v>15</v>
      </c>
      <c r="D214" s="9"/>
      <c r="E214" s="10"/>
      <c r="F214" s="10"/>
      <c r="G214" s="10"/>
      <c r="H214" s="14"/>
      <c r="I214" s="14"/>
      <c r="J214" s="14"/>
      <c r="K214" s="14"/>
      <c r="L214" s="14"/>
      <c r="M214" s="10"/>
      <c r="N214" s="24">
        <f t="shared" si="121"/>
        <v>0</v>
      </c>
      <c r="O214" s="83"/>
    </row>
    <row r="215" spans="1:15" x14ac:dyDescent="0.25">
      <c r="A215" s="68"/>
      <c r="B215" s="68"/>
      <c r="C215" s="6" t="s">
        <v>16</v>
      </c>
      <c r="D215" s="11"/>
      <c r="E215" s="12"/>
      <c r="F215" s="12"/>
      <c r="G215" s="12"/>
      <c r="H215" s="15"/>
      <c r="I215" s="15"/>
      <c r="J215" s="15"/>
      <c r="K215" s="15"/>
      <c r="L215" s="15"/>
      <c r="M215" s="12"/>
      <c r="N215" s="24">
        <f t="shared" si="121"/>
        <v>0</v>
      </c>
      <c r="O215" s="84"/>
    </row>
    <row r="216" spans="1:15" ht="30" x14ac:dyDescent="0.25">
      <c r="A216" s="66" t="s">
        <v>207</v>
      </c>
      <c r="B216" s="66" t="s">
        <v>208</v>
      </c>
      <c r="C216" s="6" t="s">
        <v>6</v>
      </c>
      <c r="D216" s="4"/>
      <c r="E216" s="4"/>
      <c r="F216" s="4"/>
      <c r="G216" s="4">
        <f>G217+G218+G219+G220</f>
        <v>1563.99</v>
      </c>
      <c r="H216" s="4"/>
      <c r="I216" s="4"/>
      <c r="J216" s="4"/>
      <c r="K216" s="4"/>
      <c r="L216" s="4"/>
      <c r="M216" s="4"/>
      <c r="N216" s="3">
        <f t="shared" si="121"/>
        <v>1563.99</v>
      </c>
      <c r="O216" s="82" t="s">
        <v>95</v>
      </c>
    </row>
    <row r="217" spans="1:15" x14ac:dyDescent="0.25">
      <c r="A217" s="67"/>
      <c r="B217" s="67"/>
      <c r="C217" s="6" t="s">
        <v>13</v>
      </c>
      <c r="D217" s="7"/>
      <c r="E217" s="8"/>
      <c r="F217" s="8"/>
      <c r="G217" s="8">
        <v>1563.99</v>
      </c>
      <c r="H217" s="13"/>
      <c r="I217" s="13"/>
      <c r="J217" s="13"/>
      <c r="K217" s="13"/>
      <c r="L217" s="13"/>
      <c r="M217" s="8"/>
      <c r="N217" s="24">
        <f t="shared" si="121"/>
        <v>1563.99</v>
      </c>
      <c r="O217" s="83"/>
    </row>
    <row r="218" spans="1:15" x14ac:dyDescent="0.25">
      <c r="A218" s="67"/>
      <c r="B218" s="67"/>
      <c r="C218" s="6" t="s">
        <v>14</v>
      </c>
      <c r="D218" s="9"/>
      <c r="E218" s="10"/>
      <c r="F218" s="10"/>
      <c r="G218" s="10"/>
      <c r="H218" s="14"/>
      <c r="I218" s="14"/>
      <c r="J218" s="14"/>
      <c r="K218" s="14"/>
      <c r="L218" s="14"/>
      <c r="M218" s="10"/>
      <c r="N218" s="24">
        <f t="shared" si="121"/>
        <v>0</v>
      </c>
      <c r="O218" s="83"/>
    </row>
    <row r="219" spans="1:15" x14ac:dyDescent="0.25">
      <c r="A219" s="67"/>
      <c r="B219" s="67"/>
      <c r="C219" s="6" t="s">
        <v>15</v>
      </c>
      <c r="D219" s="9"/>
      <c r="E219" s="10"/>
      <c r="F219" s="10"/>
      <c r="G219" s="10"/>
      <c r="H219" s="14"/>
      <c r="I219" s="14"/>
      <c r="J219" s="14"/>
      <c r="K219" s="14"/>
      <c r="L219" s="14"/>
      <c r="M219" s="10"/>
      <c r="N219" s="24">
        <f t="shared" si="121"/>
        <v>0</v>
      </c>
      <c r="O219" s="83"/>
    </row>
    <row r="220" spans="1:15" x14ac:dyDescent="0.25">
      <c r="A220" s="68"/>
      <c r="B220" s="68"/>
      <c r="C220" s="6" t="s">
        <v>16</v>
      </c>
      <c r="D220" s="11"/>
      <c r="E220" s="12"/>
      <c r="F220" s="12"/>
      <c r="G220" s="12"/>
      <c r="H220" s="15"/>
      <c r="I220" s="15"/>
      <c r="J220" s="15"/>
      <c r="K220" s="15"/>
      <c r="L220" s="15"/>
      <c r="M220" s="12"/>
      <c r="N220" s="24">
        <f t="shared" si="121"/>
        <v>0</v>
      </c>
      <c r="O220" s="84"/>
    </row>
    <row r="221" spans="1:15" ht="30" x14ac:dyDescent="0.25">
      <c r="A221" s="66" t="s">
        <v>229</v>
      </c>
      <c r="B221" s="66" t="s">
        <v>224</v>
      </c>
      <c r="C221" s="6" t="s">
        <v>6</v>
      </c>
      <c r="D221" s="4"/>
      <c r="E221" s="4"/>
      <c r="F221" s="4"/>
      <c r="G221" s="4">
        <f>G222+G223+G224+G225</f>
        <v>2760.49</v>
      </c>
      <c r="H221" s="4"/>
      <c r="I221" s="4"/>
      <c r="J221" s="4"/>
      <c r="K221" s="4"/>
      <c r="L221" s="4"/>
      <c r="M221" s="4"/>
      <c r="N221" s="3">
        <f t="shared" si="121"/>
        <v>2760.49</v>
      </c>
      <c r="O221" s="82" t="s">
        <v>95</v>
      </c>
    </row>
    <row r="222" spans="1:15" x14ac:dyDescent="0.25">
      <c r="A222" s="67"/>
      <c r="B222" s="67"/>
      <c r="C222" s="6" t="s">
        <v>13</v>
      </c>
      <c r="D222" s="7"/>
      <c r="E222" s="8"/>
      <c r="F222" s="8"/>
      <c r="G222" s="8">
        <v>2760.49</v>
      </c>
      <c r="H222" s="13"/>
      <c r="I222" s="13"/>
      <c r="J222" s="13"/>
      <c r="K222" s="13"/>
      <c r="L222" s="13"/>
      <c r="M222" s="8"/>
      <c r="N222" s="24">
        <f t="shared" si="121"/>
        <v>2760.49</v>
      </c>
      <c r="O222" s="83"/>
    </row>
    <row r="223" spans="1:15" x14ac:dyDescent="0.25">
      <c r="A223" s="67"/>
      <c r="B223" s="67"/>
      <c r="C223" s="6" t="s">
        <v>14</v>
      </c>
      <c r="D223" s="9"/>
      <c r="E223" s="10"/>
      <c r="F223" s="10"/>
      <c r="G223" s="10"/>
      <c r="H223" s="14"/>
      <c r="I223" s="14"/>
      <c r="J223" s="14"/>
      <c r="K223" s="14"/>
      <c r="L223" s="14"/>
      <c r="M223" s="10"/>
      <c r="N223" s="24">
        <f t="shared" si="121"/>
        <v>0</v>
      </c>
      <c r="O223" s="83"/>
    </row>
    <row r="224" spans="1:15" x14ac:dyDescent="0.25">
      <c r="A224" s="67"/>
      <c r="B224" s="67"/>
      <c r="C224" s="6" t="s">
        <v>15</v>
      </c>
      <c r="D224" s="9"/>
      <c r="E224" s="10"/>
      <c r="F224" s="10"/>
      <c r="G224" s="10"/>
      <c r="H224" s="14"/>
      <c r="I224" s="14"/>
      <c r="J224" s="14"/>
      <c r="K224" s="14"/>
      <c r="L224" s="14"/>
      <c r="M224" s="10"/>
      <c r="N224" s="24">
        <f t="shared" si="121"/>
        <v>0</v>
      </c>
      <c r="O224" s="83"/>
    </row>
    <row r="225" spans="1:15" x14ac:dyDescent="0.25">
      <c r="A225" s="68"/>
      <c r="B225" s="68"/>
      <c r="C225" s="6" t="s">
        <v>16</v>
      </c>
      <c r="D225" s="11"/>
      <c r="E225" s="12"/>
      <c r="F225" s="12"/>
      <c r="G225" s="12"/>
      <c r="H225" s="15"/>
      <c r="I225" s="15"/>
      <c r="J225" s="15"/>
      <c r="K225" s="15"/>
      <c r="L225" s="15"/>
      <c r="M225" s="12"/>
      <c r="N225" s="24">
        <f t="shared" si="121"/>
        <v>0</v>
      </c>
      <c r="O225" s="84"/>
    </row>
    <row r="226" spans="1:15" ht="30" x14ac:dyDescent="0.25">
      <c r="A226" s="66" t="s">
        <v>230</v>
      </c>
      <c r="B226" s="66" t="s">
        <v>228</v>
      </c>
      <c r="C226" s="6" t="s">
        <v>6</v>
      </c>
      <c r="D226" s="4"/>
      <c r="E226" s="4"/>
      <c r="F226" s="4"/>
      <c r="G226" s="4">
        <f>G227+G228+G229+G230</f>
        <v>707.51</v>
      </c>
      <c r="H226" s="4"/>
      <c r="I226" s="4"/>
      <c r="J226" s="4"/>
      <c r="K226" s="4"/>
      <c r="L226" s="4"/>
      <c r="M226" s="4"/>
      <c r="N226" s="3">
        <f t="shared" si="121"/>
        <v>707.51</v>
      </c>
      <c r="O226" s="82" t="s">
        <v>95</v>
      </c>
    </row>
    <row r="227" spans="1:15" x14ac:dyDescent="0.25">
      <c r="A227" s="67"/>
      <c r="B227" s="67"/>
      <c r="C227" s="6" t="s">
        <v>13</v>
      </c>
      <c r="D227" s="7"/>
      <c r="E227" s="8"/>
      <c r="F227" s="8"/>
      <c r="G227" s="8">
        <v>707.51</v>
      </c>
      <c r="H227" s="13"/>
      <c r="I227" s="13"/>
      <c r="J227" s="13"/>
      <c r="K227" s="13"/>
      <c r="L227" s="13"/>
      <c r="M227" s="8"/>
      <c r="N227" s="24">
        <f t="shared" si="121"/>
        <v>707.51</v>
      </c>
      <c r="O227" s="83"/>
    </row>
    <row r="228" spans="1:15" x14ac:dyDescent="0.25">
      <c r="A228" s="67"/>
      <c r="B228" s="67"/>
      <c r="C228" s="6" t="s">
        <v>14</v>
      </c>
      <c r="D228" s="9"/>
      <c r="E228" s="10"/>
      <c r="F228" s="10"/>
      <c r="G228" s="10"/>
      <c r="H228" s="14"/>
      <c r="I228" s="14"/>
      <c r="J228" s="14"/>
      <c r="K228" s="14"/>
      <c r="L228" s="14"/>
      <c r="M228" s="10"/>
      <c r="N228" s="24">
        <f t="shared" si="121"/>
        <v>0</v>
      </c>
      <c r="O228" s="83"/>
    </row>
    <row r="229" spans="1:15" x14ac:dyDescent="0.25">
      <c r="A229" s="67"/>
      <c r="B229" s="67"/>
      <c r="C229" s="6" t="s">
        <v>15</v>
      </c>
      <c r="D229" s="9"/>
      <c r="E229" s="10"/>
      <c r="F229" s="10"/>
      <c r="G229" s="10"/>
      <c r="H229" s="14"/>
      <c r="I229" s="14"/>
      <c r="J229" s="14"/>
      <c r="K229" s="14"/>
      <c r="L229" s="14"/>
      <c r="M229" s="10"/>
      <c r="N229" s="24">
        <f t="shared" si="121"/>
        <v>0</v>
      </c>
      <c r="O229" s="83"/>
    </row>
    <row r="230" spans="1:15" x14ac:dyDescent="0.25">
      <c r="A230" s="68"/>
      <c r="B230" s="68"/>
      <c r="C230" s="6" t="s">
        <v>16</v>
      </c>
      <c r="D230" s="11"/>
      <c r="E230" s="12"/>
      <c r="F230" s="12"/>
      <c r="G230" s="12"/>
      <c r="H230" s="15"/>
      <c r="I230" s="15"/>
      <c r="J230" s="15"/>
      <c r="K230" s="15"/>
      <c r="L230" s="15"/>
      <c r="M230" s="12"/>
      <c r="N230" s="24">
        <f t="shared" si="121"/>
        <v>0</v>
      </c>
      <c r="O230" s="84"/>
    </row>
    <row r="231" spans="1:15" ht="30" x14ac:dyDescent="0.25">
      <c r="A231" s="66" t="s">
        <v>231</v>
      </c>
      <c r="B231" s="66" t="s">
        <v>232</v>
      </c>
      <c r="C231" s="6" t="s">
        <v>6</v>
      </c>
      <c r="D231" s="4"/>
      <c r="E231" s="4"/>
      <c r="F231" s="4"/>
      <c r="G231" s="4">
        <f>G232+G233+G234+G235</f>
        <v>3772</v>
      </c>
      <c r="H231" s="4"/>
      <c r="I231" s="4"/>
      <c r="J231" s="4"/>
      <c r="K231" s="4"/>
      <c r="L231" s="4"/>
      <c r="M231" s="4"/>
      <c r="N231" s="3">
        <f t="shared" si="121"/>
        <v>3772</v>
      </c>
      <c r="O231" s="82" t="s">
        <v>95</v>
      </c>
    </row>
    <row r="232" spans="1:15" x14ac:dyDescent="0.25">
      <c r="A232" s="67"/>
      <c r="B232" s="67"/>
      <c r="C232" s="6" t="s">
        <v>13</v>
      </c>
      <c r="D232" s="7"/>
      <c r="E232" s="8"/>
      <c r="F232" s="8"/>
      <c r="G232" s="8">
        <v>3772</v>
      </c>
      <c r="H232" s="13"/>
      <c r="I232" s="13"/>
      <c r="J232" s="13"/>
      <c r="K232" s="13"/>
      <c r="L232" s="13"/>
      <c r="M232" s="8"/>
      <c r="N232" s="24">
        <f t="shared" si="121"/>
        <v>3772</v>
      </c>
      <c r="O232" s="83"/>
    </row>
    <row r="233" spans="1:15" x14ac:dyDescent="0.25">
      <c r="A233" s="67"/>
      <c r="B233" s="67"/>
      <c r="C233" s="6" t="s">
        <v>14</v>
      </c>
      <c r="D233" s="9"/>
      <c r="E233" s="10"/>
      <c r="F233" s="10"/>
      <c r="G233" s="10"/>
      <c r="H233" s="14"/>
      <c r="I233" s="14"/>
      <c r="J233" s="14"/>
      <c r="K233" s="14"/>
      <c r="L233" s="14"/>
      <c r="M233" s="10"/>
      <c r="N233" s="24">
        <f t="shared" si="121"/>
        <v>0</v>
      </c>
      <c r="O233" s="83"/>
    </row>
    <row r="234" spans="1:15" x14ac:dyDescent="0.25">
      <c r="A234" s="67"/>
      <c r="B234" s="67"/>
      <c r="C234" s="6" t="s">
        <v>15</v>
      </c>
      <c r="D234" s="9"/>
      <c r="E234" s="10"/>
      <c r="F234" s="10"/>
      <c r="G234" s="10"/>
      <c r="H234" s="14"/>
      <c r="I234" s="14"/>
      <c r="J234" s="14"/>
      <c r="K234" s="14"/>
      <c r="L234" s="14"/>
      <c r="M234" s="10"/>
      <c r="N234" s="24">
        <f t="shared" si="121"/>
        <v>0</v>
      </c>
      <c r="O234" s="83"/>
    </row>
    <row r="235" spans="1:15" x14ac:dyDescent="0.25">
      <c r="A235" s="68"/>
      <c r="B235" s="68"/>
      <c r="C235" s="6" t="s">
        <v>16</v>
      </c>
      <c r="D235" s="11"/>
      <c r="E235" s="12"/>
      <c r="F235" s="12"/>
      <c r="G235" s="12"/>
      <c r="H235" s="15"/>
      <c r="I235" s="15"/>
      <c r="J235" s="15"/>
      <c r="K235" s="15"/>
      <c r="L235" s="15"/>
      <c r="M235" s="12"/>
      <c r="N235" s="24">
        <f t="shared" si="121"/>
        <v>0</v>
      </c>
      <c r="O235" s="84"/>
    </row>
    <row r="236" spans="1:15" ht="30" x14ac:dyDescent="0.25">
      <c r="A236" s="66" t="s">
        <v>239</v>
      </c>
      <c r="B236" s="66" t="s">
        <v>233</v>
      </c>
      <c r="C236" s="6" t="s">
        <v>6</v>
      </c>
      <c r="D236" s="4"/>
      <c r="E236" s="4"/>
      <c r="F236" s="4"/>
      <c r="G236" s="4">
        <f>G237+G238+G239+G240</f>
        <v>3232.12</v>
      </c>
      <c r="H236" s="4"/>
      <c r="I236" s="4"/>
      <c r="J236" s="4"/>
      <c r="K236" s="4"/>
      <c r="L236" s="4"/>
      <c r="M236" s="4"/>
      <c r="N236" s="3">
        <f t="shared" si="121"/>
        <v>3232.12</v>
      </c>
      <c r="O236" s="82" t="s">
        <v>95</v>
      </c>
    </row>
    <row r="237" spans="1:15" x14ac:dyDescent="0.25">
      <c r="A237" s="67"/>
      <c r="B237" s="67"/>
      <c r="C237" s="6" t="s">
        <v>13</v>
      </c>
      <c r="D237" s="7"/>
      <c r="E237" s="8"/>
      <c r="F237" s="8"/>
      <c r="G237" s="8">
        <v>3232.12</v>
      </c>
      <c r="H237" s="13"/>
      <c r="I237" s="13"/>
      <c r="J237" s="13"/>
      <c r="K237" s="13"/>
      <c r="L237" s="13"/>
      <c r="M237" s="8"/>
      <c r="N237" s="24">
        <f t="shared" si="121"/>
        <v>3232.12</v>
      </c>
      <c r="O237" s="83"/>
    </row>
    <row r="238" spans="1:15" x14ac:dyDescent="0.25">
      <c r="A238" s="67"/>
      <c r="B238" s="67"/>
      <c r="C238" s="6" t="s">
        <v>14</v>
      </c>
      <c r="D238" s="9"/>
      <c r="E238" s="10"/>
      <c r="F238" s="10"/>
      <c r="G238" s="10"/>
      <c r="H238" s="14"/>
      <c r="I238" s="14"/>
      <c r="J238" s="14"/>
      <c r="K238" s="14"/>
      <c r="L238" s="14"/>
      <c r="M238" s="10"/>
      <c r="N238" s="24">
        <f t="shared" si="121"/>
        <v>0</v>
      </c>
      <c r="O238" s="83"/>
    </row>
    <row r="239" spans="1:15" x14ac:dyDescent="0.25">
      <c r="A239" s="67"/>
      <c r="B239" s="67"/>
      <c r="C239" s="6" t="s">
        <v>15</v>
      </c>
      <c r="D239" s="9"/>
      <c r="E239" s="10"/>
      <c r="F239" s="10"/>
      <c r="G239" s="10"/>
      <c r="H239" s="14"/>
      <c r="I239" s="14"/>
      <c r="J239" s="14"/>
      <c r="K239" s="14"/>
      <c r="L239" s="14"/>
      <c r="M239" s="10"/>
      <c r="N239" s="24">
        <f t="shared" si="121"/>
        <v>0</v>
      </c>
      <c r="O239" s="83"/>
    </row>
    <row r="240" spans="1:15" x14ac:dyDescent="0.25">
      <c r="A240" s="68"/>
      <c r="B240" s="68"/>
      <c r="C240" s="6" t="s">
        <v>16</v>
      </c>
      <c r="D240" s="11"/>
      <c r="E240" s="12"/>
      <c r="F240" s="12"/>
      <c r="G240" s="12"/>
      <c r="H240" s="15"/>
      <c r="I240" s="15"/>
      <c r="J240" s="15"/>
      <c r="K240" s="15"/>
      <c r="L240" s="15"/>
      <c r="M240" s="12"/>
      <c r="N240" s="24">
        <f t="shared" si="121"/>
        <v>0</v>
      </c>
      <c r="O240" s="84"/>
    </row>
    <row r="241" spans="1:15" ht="30" x14ac:dyDescent="0.25">
      <c r="A241" s="66" t="s">
        <v>245</v>
      </c>
      <c r="B241" s="66" t="s">
        <v>236</v>
      </c>
      <c r="C241" s="6" t="s">
        <v>6</v>
      </c>
      <c r="D241" s="4"/>
      <c r="E241" s="4"/>
      <c r="F241" s="4"/>
      <c r="G241" s="4">
        <f>G242+G243+G244+G245</f>
        <v>599.45000000000005</v>
      </c>
      <c r="H241" s="4"/>
      <c r="I241" s="4"/>
      <c r="J241" s="4"/>
      <c r="K241" s="4"/>
      <c r="L241" s="4"/>
      <c r="M241" s="4"/>
      <c r="N241" s="3">
        <f t="shared" si="121"/>
        <v>599.45000000000005</v>
      </c>
      <c r="O241" s="82" t="s">
        <v>95</v>
      </c>
    </row>
    <row r="242" spans="1:15" x14ac:dyDescent="0.25">
      <c r="A242" s="67"/>
      <c r="B242" s="67"/>
      <c r="C242" s="6" t="s">
        <v>13</v>
      </c>
      <c r="D242" s="7"/>
      <c r="E242" s="8"/>
      <c r="F242" s="8"/>
      <c r="G242" s="8">
        <v>599.45000000000005</v>
      </c>
      <c r="H242" s="13"/>
      <c r="I242" s="13"/>
      <c r="J242" s="13"/>
      <c r="K242" s="13"/>
      <c r="L242" s="13"/>
      <c r="M242" s="8"/>
      <c r="N242" s="24"/>
      <c r="O242" s="83"/>
    </row>
    <row r="243" spans="1:15" x14ac:dyDescent="0.25">
      <c r="A243" s="67"/>
      <c r="B243" s="67"/>
      <c r="C243" s="6" t="s">
        <v>14</v>
      </c>
      <c r="D243" s="9"/>
      <c r="E243" s="10"/>
      <c r="F243" s="10"/>
      <c r="G243" s="10"/>
      <c r="H243" s="14"/>
      <c r="I243" s="14"/>
      <c r="J243" s="14"/>
      <c r="K243" s="14"/>
      <c r="L243" s="14"/>
      <c r="M243" s="10"/>
      <c r="N243" s="24"/>
      <c r="O243" s="83"/>
    </row>
    <row r="244" spans="1:15" x14ac:dyDescent="0.25">
      <c r="A244" s="67"/>
      <c r="B244" s="67"/>
      <c r="C244" s="6" t="s">
        <v>15</v>
      </c>
      <c r="D244" s="9"/>
      <c r="E244" s="10"/>
      <c r="F244" s="10"/>
      <c r="G244" s="10"/>
      <c r="H244" s="14"/>
      <c r="I244" s="14"/>
      <c r="J244" s="14"/>
      <c r="K244" s="14"/>
      <c r="L244" s="14"/>
      <c r="M244" s="10"/>
      <c r="N244" s="24"/>
      <c r="O244" s="83"/>
    </row>
    <row r="245" spans="1:15" x14ac:dyDescent="0.25">
      <c r="A245" s="68"/>
      <c r="B245" s="68"/>
      <c r="C245" s="6" t="s">
        <v>16</v>
      </c>
      <c r="D245" s="11"/>
      <c r="E245" s="12"/>
      <c r="F245" s="12"/>
      <c r="G245" s="12"/>
      <c r="H245" s="15"/>
      <c r="I245" s="15"/>
      <c r="J245" s="15"/>
      <c r="K245" s="15"/>
      <c r="L245" s="15"/>
      <c r="M245" s="12"/>
      <c r="N245" s="24"/>
      <c r="O245" s="84"/>
    </row>
    <row r="246" spans="1:15" ht="30" x14ac:dyDescent="0.25">
      <c r="A246" s="66" t="s">
        <v>246</v>
      </c>
      <c r="B246" s="66" t="s">
        <v>248</v>
      </c>
      <c r="C246" s="6" t="s">
        <v>6</v>
      </c>
      <c r="D246" s="4"/>
      <c r="E246" s="4"/>
      <c r="F246" s="4"/>
      <c r="G246" s="4">
        <f>G247+G248+G249+G250</f>
        <v>8829.44</v>
      </c>
      <c r="H246" s="4"/>
      <c r="I246" s="4"/>
      <c r="J246" s="4"/>
      <c r="K246" s="4"/>
      <c r="L246" s="4"/>
      <c r="M246" s="4"/>
      <c r="N246" s="3">
        <f>SUM(D246:M246)</f>
        <v>8829.44</v>
      </c>
      <c r="O246" s="82" t="s">
        <v>95</v>
      </c>
    </row>
    <row r="247" spans="1:15" x14ac:dyDescent="0.25">
      <c r="A247" s="67"/>
      <c r="B247" s="67"/>
      <c r="C247" s="6" t="s">
        <v>13</v>
      </c>
      <c r="D247" s="7"/>
      <c r="E247" s="8"/>
      <c r="F247" s="8"/>
      <c r="G247" s="8">
        <v>8829.44</v>
      </c>
      <c r="H247" s="13"/>
      <c r="I247" s="13"/>
      <c r="J247" s="13"/>
      <c r="K247" s="13"/>
      <c r="L247" s="13"/>
      <c r="M247" s="8"/>
      <c r="N247" s="24"/>
      <c r="O247" s="83"/>
    </row>
    <row r="248" spans="1:15" x14ac:dyDescent="0.25">
      <c r="A248" s="67"/>
      <c r="B248" s="67"/>
      <c r="C248" s="6" t="s">
        <v>14</v>
      </c>
      <c r="D248" s="9"/>
      <c r="E248" s="10"/>
      <c r="F248" s="10"/>
      <c r="G248" s="10"/>
      <c r="H248" s="14"/>
      <c r="I248" s="14"/>
      <c r="J248" s="14"/>
      <c r="K248" s="14"/>
      <c r="L248" s="14"/>
      <c r="M248" s="10"/>
      <c r="N248" s="24"/>
      <c r="O248" s="83"/>
    </row>
    <row r="249" spans="1:15" x14ac:dyDescent="0.25">
      <c r="A249" s="67"/>
      <c r="B249" s="67"/>
      <c r="C249" s="6" t="s">
        <v>15</v>
      </c>
      <c r="D249" s="9"/>
      <c r="E249" s="10"/>
      <c r="F249" s="10"/>
      <c r="G249" s="10"/>
      <c r="H249" s="14"/>
      <c r="I249" s="14"/>
      <c r="J249" s="14"/>
      <c r="K249" s="14"/>
      <c r="L249" s="14"/>
      <c r="M249" s="10"/>
      <c r="N249" s="24"/>
      <c r="O249" s="83"/>
    </row>
    <row r="250" spans="1:15" x14ac:dyDescent="0.25">
      <c r="A250" s="68"/>
      <c r="B250" s="68"/>
      <c r="C250" s="6" t="s">
        <v>16</v>
      </c>
      <c r="D250" s="11"/>
      <c r="E250" s="12"/>
      <c r="F250" s="12"/>
      <c r="G250" s="12"/>
      <c r="H250" s="15"/>
      <c r="I250" s="15"/>
      <c r="J250" s="15"/>
      <c r="K250" s="15"/>
      <c r="L250" s="15"/>
      <c r="M250" s="12"/>
      <c r="N250" s="24"/>
      <c r="O250" s="84"/>
    </row>
    <row r="251" spans="1:15" ht="30" x14ac:dyDescent="0.25">
      <c r="A251" s="66" t="s">
        <v>249</v>
      </c>
      <c r="B251" s="66" t="s">
        <v>247</v>
      </c>
      <c r="C251" s="6" t="s">
        <v>6</v>
      </c>
      <c r="D251" s="4"/>
      <c r="E251" s="4"/>
      <c r="F251" s="4"/>
      <c r="G251" s="4">
        <f>G252+G253+G254+G255</f>
        <v>3896.8</v>
      </c>
      <c r="H251" s="4"/>
      <c r="I251" s="4"/>
      <c r="J251" s="4"/>
      <c r="K251" s="4"/>
      <c r="L251" s="4"/>
      <c r="M251" s="4"/>
      <c r="N251" s="3">
        <f>SUM(D251:M251)</f>
        <v>3896.8</v>
      </c>
      <c r="O251" s="82" t="s">
        <v>95</v>
      </c>
    </row>
    <row r="252" spans="1:15" x14ac:dyDescent="0.25">
      <c r="A252" s="67"/>
      <c r="B252" s="67"/>
      <c r="C252" s="6" t="s">
        <v>13</v>
      </c>
      <c r="D252" s="7"/>
      <c r="E252" s="8"/>
      <c r="F252" s="8"/>
      <c r="G252" s="8">
        <v>3896.8</v>
      </c>
      <c r="H252" s="13"/>
      <c r="I252" s="13"/>
      <c r="J252" s="13"/>
      <c r="K252" s="13"/>
      <c r="L252" s="13"/>
      <c r="M252" s="8"/>
      <c r="N252" s="24"/>
      <c r="O252" s="83"/>
    </row>
    <row r="253" spans="1:15" x14ac:dyDescent="0.25">
      <c r="A253" s="67"/>
      <c r="B253" s="67"/>
      <c r="C253" s="6" t="s">
        <v>14</v>
      </c>
      <c r="D253" s="9"/>
      <c r="E253" s="10"/>
      <c r="F253" s="10"/>
      <c r="G253" s="10"/>
      <c r="H253" s="14"/>
      <c r="I253" s="14"/>
      <c r="J253" s="14"/>
      <c r="K253" s="14"/>
      <c r="L253" s="14"/>
      <c r="M253" s="10"/>
      <c r="N253" s="24"/>
      <c r="O253" s="83"/>
    </row>
    <row r="254" spans="1:15" x14ac:dyDescent="0.25">
      <c r="A254" s="67"/>
      <c r="B254" s="67"/>
      <c r="C254" s="6" t="s">
        <v>15</v>
      </c>
      <c r="D254" s="9"/>
      <c r="E254" s="10"/>
      <c r="F254" s="10"/>
      <c r="G254" s="10"/>
      <c r="H254" s="14"/>
      <c r="I254" s="14"/>
      <c r="J254" s="14"/>
      <c r="K254" s="14"/>
      <c r="L254" s="14"/>
      <c r="M254" s="10"/>
      <c r="N254" s="24"/>
      <c r="O254" s="83"/>
    </row>
    <row r="255" spans="1:15" x14ac:dyDescent="0.25">
      <c r="A255" s="68"/>
      <c r="B255" s="68"/>
      <c r="C255" s="6" t="s">
        <v>16</v>
      </c>
      <c r="D255" s="11"/>
      <c r="E255" s="12"/>
      <c r="F255" s="12"/>
      <c r="G255" s="12"/>
      <c r="H255" s="15"/>
      <c r="I255" s="15"/>
      <c r="J255" s="15"/>
      <c r="K255" s="15"/>
      <c r="L255" s="15"/>
      <c r="M255" s="12"/>
      <c r="N255" s="24"/>
      <c r="O255" s="84"/>
    </row>
    <row r="256" spans="1:15" ht="30" x14ac:dyDescent="0.25">
      <c r="A256" s="66" t="s">
        <v>251</v>
      </c>
      <c r="B256" s="66" t="s">
        <v>250</v>
      </c>
      <c r="C256" s="6" t="s">
        <v>6</v>
      </c>
      <c r="D256" s="4"/>
      <c r="E256" s="4"/>
      <c r="F256" s="4"/>
      <c r="G256" s="4">
        <f>G257+G258+G259+G260</f>
        <v>383.82</v>
      </c>
      <c r="H256" s="4"/>
      <c r="I256" s="4"/>
      <c r="J256" s="4"/>
      <c r="K256" s="4"/>
      <c r="L256" s="4"/>
      <c r="M256" s="4"/>
      <c r="N256" s="3">
        <f>SUM(D256:M256)</f>
        <v>383.82</v>
      </c>
      <c r="O256" s="82" t="s">
        <v>95</v>
      </c>
    </row>
    <row r="257" spans="1:15" x14ac:dyDescent="0.25">
      <c r="A257" s="67"/>
      <c r="B257" s="67"/>
      <c r="C257" s="6" t="s">
        <v>13</v>
      </c>
      <c r="D257" s="7"/>
      <c r="E257" s="8"/>
      <c r="F257" s="8"/>
      <c r="G257" s="8">
        <v>383.82</v>
      </c>
      <c r="H257" s="13"/>
      <c r="I257" s="13"/>
      <c r="J257" s="13"/>
      <c r="K257" s="13"/>
      <c r="L257" s="13"/>
      <c r="M257" s="8"/>
      <c r="N257" s="24"/>
      <c r="O257" s="83"/>
    </row>
    <row r="258" spans="1:15" x14ac:dyDescent="0.25">
      <c r="A258" s="67"/>
      <c r="B258" s="67"/>
      <c r="C258" s="6" t="s">
        <v>14</v>
      </c>
      <c r="D258" s="9"/>
      <c r="E258" s="10"/>
      <c r="F258" s="10"/>
      <c r="G258" s="10"/>
      <c r="H258" s="14"/>
      <c r="I258" s="14"/>
      <c r="J258" s="14"/>
      <c r="K258" s="14"/>
      <c r="L258" s="14"/>
      <c r="M258" s="10"/>
      <c r="N258" s="24"/>
      <c r="O258" s="83"/>
    </row>
    <row r="259" spans="1:15" x14ac:dyDescent="0.25">
      <c r="A259" s="67"/>
      <c r="B259" s="67"/>
      <c r="C259" s="6" t="s">
        <v>15</v>
      </c>
      <c r="D259" s="9"/>
      <c r="E259" s="10"/>
      <c r="F259" s="10"/>
      <c r="G259" s="10"/>
      <c r="H259" s="14"/>
      <c r="I259" s="14"/>
      <c r="J259" s="14"/>
      <c r="K259" s="14"/>
      <c r="L259" s="14"/>
      <c r="M259" s="10"/>
      <c r="N259" s="24"/>
      <c r="O259" s="83"/>
    </row>
    <row r="260" spans="1:15" x14ac:dyDescent="0.25">
      <c r="A260" s="68"/>
      <c r="B260" s="68"/>
      <c r="C260" s="6" t="s">
        <v>16</v>
      </c>
      <c r="D260" s="11"/>
      <c r="E260" s="12"/>
      <c r="F260" s="12"/>
      <c r="G260" s="12"/>
      <c r="H260" s="15"/>
      <c r="I260" s="15"/>
      <c r="J260" s="15"/>
      <c r="K260" s="15"/>
      <c r="L260" s="15"/>
      <c r="M260" s="12"/>
      <c r="N260" s="24"/>
      <c r="O260" s="84"/>
    </row>
    <row r="261" spans="1:15" ht="30" x14ac:dyDescent="0.25">
      <c r="A261" s="66" t="s">
        <v>267</v>
      </c>
      <c r="B261" s="66" t="s">
        <v>268</v>
      </c>
      <c r="C261" s="6" t="s">
        <v>6</v>
      </c>
      <c r="D261" s="4"/>
      <c r="E261" s="4"/>
      <c r="F261" s="4"/>
      <c r="G261" s="4">
        <f>G262+G263+G264+G265</f>
        <v>2584.62</v>
      </c>
      <c r="H261" s="4"/>
      <c r="I261" s="4"/>
      <c r="J261" s="4"/>
      <c r="K261" s="4"/>
      <c r="L261" s="4"/>
      <c r="M261" s="4"/>
      <c r="N261" s="3">
        <f>SUM(D261:M261)</f>
        <v>2584.62</v>
      </c>
      <c r="O261" s="82" t="s">
        <v>95</v>
      </c>
    </row>
    <row r="262" spans="1:15" x14ac:dyDescent="0.25">
      <c r="A262" s="67"/>
      <c r="B262" s="67"/>
      <c r="C262" s="6" t="s">
        <v>13</v>
      </c>
      <c r="D262" s="7"/>
      <c r="E262" s="8"/>
      <c r="F262" s="8"/>
      <c r="G262" s="8">
        <v>2584.62</v>
      </c>
      <c r="H262" s="13"/>
      <c r="I262" s="13"/>
      <c r="J262" s="13"/>
      <c r="K262" s="13"/>
      <c r="L262" s="13"/>
      <c r="M262" s="8"/>
      <c r="N262" s="24"/>
      <c r="O262" s="83"/>
    </row>
    <row r="263" spans="1:15" x14ac:dyDescent="0.25">
      <c r="A263" s="67"/>
      <c r="B263" s="67"/>
      <c r="C263" s="6" t="s">
        <v>14</v>
      </c>
      <c r="D263" s="9"/>
      <c r="E263" s="10"/>
      <c r="F263" s="10"/>
      <c r="G263" s="10"/>
      <c r="H263" s="14"/>
      <c r="I263" s="14"/>
      <c r="J263" s="14"/>
      <c r="K263" s="14"/>
      <c r="L263" s="14"/>
      <c r="M263" s="10"/>
      <c r="N263" s="24"/>
      <c r="O263" s="83"/>
    </row>
    <row r="264" spans="1:15" x14ac:dyDescent="0.25">
      <c r="A264" s="67"/>
      <c r="B264" s="67"/>
      <c r="C264" s="6" t="s">
        <v>15</v>
      </c>
      <c r="D264" s="9"/>
      <c r="E264" s="10"/>
      <c r="F264" s="10"/>
      <c r="G264" s="10"/>
      <c r="H264" s="14"/>
      <c r="I264" s="14"/>
      <c r="J264" s="14"/>
      <c r="K264" s="14"/>
      <c r="L264" s="14"/>
      <c r="M264" s="10"/>
      <c r="N264" s="24"/>
      <c r="O264" s="83"/>
    </row>
    <row r="265" spans="1:15" x14ac:dyDescent="0.25">
      <c r="A265" s="68"/>
      <c r="B265" s="68"/>
      <c r="C265" s="6" t="s">
        <v>16</v>
      </c>
      <c r="D265" s="11"/>
      <c r="E265" s="12"/>
      <c r="F265" s="12"/>
      <c r="G265" s="12"/>
      <c r="H265" s="15"/>
      <c r="I265" s="15"/>
      <c r="J265" s="15"/>
      <c r="K265" s="15"/>
      <c r="L265" s="15"/>
      <c r="M265" s="12"/>
      <c r="N265" s="24"/>
      <c r="O265" s="84"/>
    </row>
    <row r="266" spans="1:15" ht="29.25" x14ac:dyDescent="0.25">
      <c r="A266" s="111" t="s">
        <v>20</v>
      </c>
      <c r="B266" s="109" t="s">
        <v>45</v>
      </c>
      <c r="C266" s="23" t="s">
        <v>6</v>
      </c>
      <c r="D266" s="1">
        <f>D267+D268+D269+D270</f>
        <v>0</v>
      </c>
      <c r="E266" s="1">
        <f t="shared" ref="E266:M266" si="122">E267+E268+E269+E270</f>
        <v>33900.25</v>
      </c>
      <c r="F266" s="1">
        <f t="shared" si="122"/>
        <v>49618.439999999995</v>
      </c>
      <c r="G266" s="1">
        <f t="shared" si="122"/>
        <v>37923.19</v>
      </c>
      <c r="H266" s="1"/>
      <c r="I266" s="1"/>
      <c r="J266" s="1"/>
      <c r="K266" s="1"/>
      <c r="L266" s="1">
        <f t="shared" si="122"/>
        <v>0</v>
      </c>
      <c r="M266" s="1">
        <f t="shared" si="122"/>
        <v>0</v>
      </c>
      <c r="N266" s="1">
        <f t="shared" ref="N266:N300" si="123">SUM(D266:M266)</f>
        <v>121441.88</v>
      </c>
      <c r="O266" s="64" t="s">
        <v>96</v>
      </c>
    </row>
    <row r="267" spans="1:15" x14ac:dyDescent="0.25">
      <c r="A267" s="112"/>
      <c r="B267" s="110"/>
      <c r="C267" s="26" t="s">
        <v>13</v>
      </c>
      <c r="D267" s="1">
        <f>D272+D277</f>
        <v>0</v>
      </c>
      <c r="E267" s="1">
        <f t="shared" ref="E267:F267" si="124">E272+E277</f>
        <v>3390.25</v>
      </c>
      <c r="F267" s="1">
        <f t="shared" si="124"/>
        <v>4961.8499999999995</v>
      </c>
      <c r="G267" s="1">
        <f>G272+G277</f>
        <v>3792.329999999999</v>
      </c>
      <c r="H267" s="1"/>
      <c r="I267" s="1"/>
      <c r="J267" s="1"/>
      <c r="K267" s="1"/>
      <c r="L267" s="1">
        <f>L272+L277</f>
        <v>0</v>
      </c>
      <c r="M267" s="1">
        <f>M272+M277</f>
        <v>0</v>
      </c>
      <c r="N267" s="1">
        <f t="shared" si="123"/>
        <v>12144.429999999997</v>
      </c>
      <c r="O267" s="65"/>
    </row>
    <row r="268" spans="1:15" x14ac:dyDescent="0.25">
      <c r="A268" s="112"/>
      <c r="B268" s="110"/>
      <c r="C268" s="26" t="s">
        <v>14</v>
      </c>
      <c r="D268" s="1">
        <f t="shared" ref="D268:M268" si="125">D273+D278</f>
        <v>0</v>
      </c>
      <c r="E268" s="1">
        <f t="shared" si="125"/>
        <v>0</v>
      </c>
      <c r="F268" s="1">
        <f t="shared" si="125"/>
        <v>0</v>
      </c>
      <c r="G268" s="1">
        <f t="shared" si="125"/>
        <v>0</v>
      </c>
      <c r="H268" s="1"/>
      <c r="I268" s="1"/>
      <c r="J268" s="1"/>
      <c r="K268" s="1"/>
      <c r="L268" s="1">
        <f t="shared" si="125"/>
        <v>0</v>
      </c>
      <c r="M268" s="1">
        <f t="shared" si="125"/>
        <v>0</v>
      </c>
      <c r="N268" s="1">
        <f t="shared" si="123"/>
        <v>0</v>
      </c>
      <c r="O268" s="65"/>
    </row>
    <row r="269" spans="1:15" x14ac:dyDescent="0.25">
      <c r="A269" s="112"/>
      <c r="B269" s="110"/>
      <c r="C269" s="26" t="s">
        <v>15</v>
      </c>
      <c r="D269" s="1">
        <f t="shared" ref="D269:M269" si="126">D274+D279</f>
        <v>0</v>
      </c>
      <c r="E269" s="1">
        <f t="shared" si="126"/>
        <v>0</v>
      </c>
      <c r="F269" s="1">
        <f t="shared" si="126"/>
        <v>0</v>
      </c>
      <c r="G269" s="1">
        <f t="shared" si="126"/>
        <v>0</v>
      </c>
      <c r="H269" s="1"/>
      <c r="I269" s="1"/>
      <c r="J269" s="1"/>
      <c r="K269" s="1"/>
      <c r="L269" s="1">
        <f t="shared" si="126"/>
        <v>0</v>
      </c>
      <c r="M269" s="1">
        <f t="shared" si="126"/>
        <v>0</v>
      </c>
      <c r="N269" s="1">
        <f t="shared" si="123"/>
        <v>0</v>
      </c>
      <c r="O269" s="65"/>
    </row>
    <row r="270" spans="1:15" x14ac:dyDescent="0.25">
      <c r="A270" s="112"/>
      <c r="B270" s="110"/>
      <c r="C270" s="26" t="s">
        <v>16</v>
      </c>
      <c r="D270" s="1">
        <f t="shared" ref="D270:M270" si="127">D275+D280</f>
        <v>0</v>
      </c>
      <c r="E270" s="1">
        <f t="shared" si="127"/>
        <v>30510</v>
      </c>
      <c r="F270" s="1">
        <f t="shared" si="127"/>
        <v>44656.59</v>
      </c>
      <c r="G270" s="1">
        <f t="shared" si="127"/>
        <v>34130.86</v>
      </c>
      <c r="H270" s="1"/>
      <c r="I270" s="1"/>
      <c r="J270" s="1"/>
      <c r="K270" s="1"/>
      <c r="L270" s="1">
        <f t="shared" si="127"/>
        <v>0</v>
      </c>
      <c r="M270" s="1">
        <f t="shared" si="127"/>
        <v>0</v>
      </c>
      <c r="N270" s="1">
        <f t="shared" si="123"/>
        <v>109297.45</v>
      </c>
      <c r="O270" s="65"/>
    </row>
    <row r="271" spans="1:15" ht="29.25" x14ac:dyDescent="0.25">
      <c r="A271" s="101" t="s">
        <v>123</v>
      </c>
      <c r="B271" s="71" t="s">
        <v>46</v>
      </c>
      <c r="C271" s="2" t="s">
        <v>6</v>
      </c>
      <c r="D271" s="3">
        <f>D272+D273+D274+D275</f>
        <v>0</v>
      </c>
      <c r="E271" s="3">
        <f t="shared" ref="E271" si="128">E272+E273+E274+E275</f>
        <v>588.75</v>
      </c>
      <c r="F271" s="3">
        <f t="shared" ref="F271" si="129">F272+F273+F274+F275</f>
        <v>805.44999999999993</v>
      </c>
      <c r="G271" s="3">
        <f t="shared" ref="G271" si="130">G272+G273+G274+G275</f>
        <v>2915.93</v>
      </c>
      <c r="H271" s="3"/>
      <c r="I271" s="3"/>
      <c r="J271" s="3"/>
      <c r="K271" s="3"/>
      <c r="L271" s="3">
        <f>L272+L273+L274+L275</f>
        <v>0</v>
      </c>
      <c r="M271" s="3">
        <f t="shared" ref="M271" si="131">M272+M273+M274+M275</f>
        <v>0</v>
      </c>
      <c r="N271" s="3">
        <f t="shared" si="123"/>
        <v>4310.1299999999992</v>
      </c>
      <c r="O271" s="64" t="s">
        <v>96</v>
      </c>
    </row>
    <row r="272" spans="1:15" x14ac:dyDescent="0.25">
      <c r="A272" s="102"/>
      <c r="B272" s="72"/>
      <c r="C272" s="6" t="s">
        <v>13</v>
      </c>
      <c r="D272" s="27"/>
      <c r="E272" s="28">
        <v>58.87</v>
      </c>
      <c r="F272" s="28">
        <v>80.55</v>
      </c>
      <c r="G272" s="28">
        <f>279.75+11.85</f>
        <v>291.60000000000002</v>
      </c>
      <c r="H272" s="29"/>
      <c r="I272" s="29"/>
      <c r="J272" s="29"/>
      <c r="K272" s="29"/>
      <c r="L272" s="29"/>
      <c r="M272" s="28"/>
      <c r="N272" s="3">
        <f t="shared" si="123"/>
        <v>431.02</v>
      </c>
      <c r="O272" s="65"/>
    </row>
    <row r="273" spans="1:15" x14ac:dyDescent="0.25">
      <c r="A273" s="102"/>
      <c r="B273" s="72"/>
      <c r="C273" s="6" t="s">
        <v>14</v>
      </c>
      <c r="D273" s="30"/>
      <c r="E273" s="31"/>
      <c r="F273" s="31"/>
      <c r="G273" s="31"/>
      <c r="H273" s="32"/>
      <c r="I273" s="32"/>
      <c r="J273" s="32"/>
      <c r="K273" s="32"/>
      <c r="L273" s="32"/>
      <c r="M273" s="31"/>
      <c r="N273" s="3">
        <f t="shared" si="123"/>
        <v>0</v>
      </c>
      <c r="O273" s="65"/>
    </row>
    <row r="274" spans="1:15" x14ac:dyDescent="0.25">
      <c r="A274" s="102"/>
      <c r="B274" s="72"/>
      <c r="C274" s="6" t="s">
        <v>15</v>
      </c>
      <c r="D274" s="30"/>
      <c r="E274" s="31"/>
      <c r="F274" s="31"/>
      <c r="G274" s="31"/>
      <c r="H274" s="32"/>
      <c r="I274" s="32"/>
      <c r="J274" s="32"/>
      <c r="K274" s="32"/>
      <c r="L274" s="32"/>
      <c r="M274" s="31"/>
      <c r="N274" s="3">
        <f t="shared" si="123"/>
        <v>0</v>
      </c>
      <c r="O274" s="65"/>
    </row>
    <row r="275" spans="1:15" x14ac:dyDescent="0.25">
      <c r="A275" s="102"/>
      <c r="B275" s="72"/>
      <c r="C275" s="6" t="s">
        <v>16</v>
      </c>
      <c r="D275" s="33"/>
      <c r="E275" s="34">
        <v>529.88</v>
      </c>
      <c r="F275" s="34">
        <v>724.9</v>
      </c>
      <c r="G275" s="34">
        <f>2517.69+106.64</f>
        <v>2624.33</v>
      </c>
      <c r="H275" s="35"/>
      <c r="I275" s="35"/>
      <c r="J275" s="35"/>
      <c r="K275" s="35"/>
      <c r="L275" s="35"/>
      <c r="M275" s="34"/>
      <c r="N275" s="3">
        <f t="shared" si="123"/>
        <v>3879.1099999999997</v>
      </c>
      <c r="O275" s="65"/>
    </row>
    <row r="276" spans="1:15" ht="29.25" x14ac:dyDescent="0.25">
      <c r="A276" s="75" t="s">
        <v>124</v>
      </c>
      <c r="B276" s="77" t="s">
        <v>47</v>
      </c>
      <c r="C276" s="23" t="s">
        <v>6</v>
      </c>
      <c r="D276" s="3">
        <f>D277+D278+D279+D280</f>
        <v>0</v>
      </c>
      <c r="E276" s="3">
        <f t="shared" ref="E276" si="132">E277+E278+E279+E280</f>
        <v>33311.5</v>
      </c>
      <c r="F276" s="3">
        <f t="shared" ref="F276" si="133">F277+F278+F279+F280</f>
        <v>48812.989999999991</v>
      </c>
      <c r="G276" s="3">
        <f t="shared" ref="G276" si="134">G277+G278+G279+G280</f>
        <v>35007.259999999995</v>
      </c>
      <c r="H276" s="3"/>
      <c r="I276" s="3"/>
      <c r="J276" s="3"/>
      <c r="K276" s="3"/>
      <c r="L276" s="3">
        <f>L277+L278+L279+L280</f>
        <v>0</v>
      </c>
      <c r="M276" s="3">
        <f t="shared" ref="M276" si="135">M277+M278+M279+M280</f>
        <v>0</v>
      </c>
      <c r="N276" s="3">
        <f t="shared" si="123"/>
        <v>117131.74999999999</v>
      </c>
      <c r="O276" s="64" t="s">
        <v>96</v>
      </c>
    </row>
    <row r="277" spans="1:15" x14ac:dyDescent="0.25">
      <c r="A277" s="76"/>
      <c r="B277" s="78"/>
      <c r="C277" s="26" t="s">
        <v>13</v>
      </c>
      <c r="D277" s="36">
        <f t="shared" ref="D277:L280" si="136">D282+D287+D292+D297+D302+D307+D312+D317+D322+D327+D332+D337+D342+D347+D352+D357+D362+D367+D372+D377+D382+D387+D392+D397+D402+D407+D412+D417+D422+D427+D432+D437+D442+D447+D452+D457+D462+D467+D472+D477+D482</f>
        <v>0</v>
      </c>
      <c r="E277" s="36">
        <f t="shared" si="136"/>
        <v>3331.38</v>
      </c>
      <c r="F277" s="36">
        <f t="shared" si="136"/>
        <v>4881.2999999999993</v>
      </c>
      <c r="G277" s="36">
        <f>G282+G287+G292+G297+G302+G307+G312+G317+G322+G327+G332+G337+G342+G347+G352+G357+G362+G367+G372+G377+G382+G387+G392+G397+G402+G407+G412+G417+G422+G427+G432+G437+G442+G447+G452+G457+G462+G467+G472+G477+G482+G487+G492+G497+G502+G507+G512+G517+G522+G527+G532+G537+G542+G547+G572+G552+G557+G562+G567</f>
        <v>3500.7299999999991</v>
      </c>
      <c r="H277" s="36"/>
      <c r="I277" s="36"/>
      <c r="J277" s="36"/>
      <c r="K277" s="36"/>
      <c r="L277" s="36">
        <f t="shared" si="136"/>
        <v>0</v>
      </c>
      <c r="M277" s="36">
        <f t="shared" ref="M277" si="137">M282+M287+M292+M297+M302+M307+M312+M317+M322+M327+M332+M337+M342+M347+M352+M357+M362+M367+M372+M377+M382+M387+M392+M397+M402+M407+M412+M417+M422+M427+M432+M437+M442+M447+M452+M457+M462+M467+M472+M477+M482</f>
        <v>0</v>
      </c>
      <c r="N277" s="3">
        <f t="shared" si="123"/>
        <v>11713.41</v>
      </c>
      <c r="O277" s="65"/>
    </row>
    <row r="278" spans="1:15" x14ac:dyDescent="0.25">
      <c r="A278" s="76"/>
      <c r="B278" s="78"/>
      <c r="C278" s="26" t="s">
        <v>14</v>
      </c>
      <c r="D278" s="36">
        <f t="shared" si="136"/>
        <v>0</v>
      </c>
      <c r="E278" s="36">
        <f t="shared" si="136"/>
        <v>0</v>
      </c>
      <c r="F278" s="36">
        <f t="shared" si="136"/>
        <v>0</v>
      </c>
      <c r="G278" s="36">
        <f t="shared" ref="G278:G279" si="138">G283+G288+G293+G298+G303+G308+G313+G318+G323+G328+G333+G338+G343+G348+G353+G358+G363+G368+G373+G378+G383+G388+G393+G398+G403+G408+G413+G418+G423+G428+G433+G438+G443+G448+G453+G458+G463+G468+G473+G478+G483+G488+G493+G498+G503+G508+G513</f>
        <v>0</v>
      </c>
      <c r="H278" s="36"/>
      <c r="I278" s="36"/>
      <c r="J278" s="36"/>
      <c r="K278" s="36"/>
      <c r="L278" s="36">
        <f t="shared" si="136"/>
        <v>0</v>
      </c>
      <c r="M278" s="36">
        <f t="shared" ref="M278" si="139">M283+M288+M293+M298+M303+M308+M313+M318+M323+M328+M333+M338+M343+M348+M353+M358+M363+M368+M373+M378+M383+M388+M393+M398+M403+M408+M413+M418+M423+M428+M433+M438+M443+M448+M453+M458+M463+M468+M473+M478+M483</f>
        <v>0</v>
      </c>
      <c r="N278" s="3">
        <f t="shared" si="123"/>
        <v>0</v>
      </c>
      <c r="O278" s="65"/>
    </row>
    <row r="279" spans="1:15" x14ac:dyDescent="0.25">
      <c r="A279" s="76"/>
      <c r="B279" s="78"/>
      <c r="C279" s="26" t="s">
        <v>15</v>
      </c>
      <c r="D279" s="36">
        <f t="shared" si="136"/>
        <v>0</v>
      </c>
      <c r="E279" s="36">
        <f t="shared" si="136"/>
        <v>0</v>
      </c>
      <c r="F279" s="36">
        <f t="shared" si="136"/>
        <v>0</v>
      </c>
      <c r="G279" s="36">
        <f t="shared" si="138"/>
        <v>0</v>
      </c>
      <c r="H279" s="36"/>
      <c r="I279" s="36"/>
      <c r="J279" s="36"/>
      <c r="K279" s="36"/>
      <c r="L279" s="36">
        <f t="shared" si="136"/>
        <v>0</v>
      </c>
      <c r="M279" s="36">
        <f t="shared" ref="M279" si="140">M284+M289+M294+M299+M304+M309+M314+M319+M324+M329+M334+M339+M344+M349+M354+M359+M364+M369+M374+M379+M384+M389+M394+M399+M404+M409+M414+M419+M424+M429+M434+M439+M444+M449+M454+M459+M464+M469+M474+M479+M484</f>
        <v>0</v>
      </c>
      <c r="N279" s="3">
        <f t="shared" si="123"/>
        <v>0</v>
      </c>
      <c r="O279" s="65"/>
    </row>
    <row r="280" spans="1:15" x14ac:dyDescent="0.25">
      <c r="A280" s="76"/>
      <c r="B280" s="78"/>
      <c r="C280" s="26" t="s">
        <v>16</v>
      </c>
      <c r="D280" s="36">
        <f t="shared" si="136"/>
        <v>0</v>
      </c>
      <c r="E280" s="36">
        <f t="shared" si="136"/>
        <v>29980.12</v>
      </c>
      <c r="F280" s="36">
        <f t="shared" si="136"/>
        <v>43931.689999999995</v>
      </c>
      <c r="G280" s="36">
        <f>G285+G290+G295+G300+G305+G310+G315+G320+G325+G330+G335+G340+G345+G350+G355+G360+G365+G370+G375+G380+G385+G390+G395+G400+G405+G410+G415+G420+G425+G430+G435+G440+G445+G450+G455+G460+G465+G470+G475+G480+G485+G490+G495+G500+G505+G510+G515+G520+G525+G530+G535+G540+G545+G550+G575+G555+G560+G565+G570</f>
        <v>31506.53</v>
      </c>
      <c r="H280" s="36"/>
      <c r="I280" s="36"/>
      <c r="J280" s="36"/>
      <c r="K280" s="36"/>
      <c r="L280" s="36">
        <f t="shared" si="136"/>
        <v>0</v>
      </c>
      <c r="M280" s="36">
        <f t="shared" ref="M280" si="141">M285+M290+M295+M300+M305+M310+M315+M320+M325+M330+M335+M340+M345+M350+M355+M360+M365+M370+M375+M380+M385+M390+M395+M400+M405+M410+M415+M420+M425+M430+M435+M440+M445+M450+M455+M460+M465+M470+M475+M480+M485</f>
        <v>0</v>
      </c>
      <c r="N280" s="3">
        <f t="shared" si="123"/>
        <v>105418.34</v>
      </c>
      <c r="O280" s="65"/>
    </row>
    <row r="281" spans="1:15" ht="29.25" outlineLevel="1" x14ac:dyDescent="0.25">
      <c r="A281" s="69" t="s">
        <v>125</v>
      </c>
      <c r="B281" s="71" t="s">
        <v>48</v>
      </c>
      <c r="C281" s="2" t="s">
        <v>6</v>
      </c>
      <c r="D281" s="3">
        <f>D282+D283+D284+D285</f>
        <v>0</v>
      </c>
      <c r="E281" s="3">
        <f t="shared" ref="E281" si="142">E282+E283+E284+E285</f>
        <v>3800.5</v>
      </c>
      <c r="F281" s="3">
        <f t="shared" ref="F281" si="143">F282+F283+F284+F285</f>
        <v>0</v>
      </c>
      <c r="G281" s="3">
        <f t="shared" ref="G281" si="144">G282+G283+G284+G285</f>
        <v>0</v>
      </c>
      <c r="H281" s="3"/>
      <c r="I281" s="3"/>
      <c r="J281" s="3"/>
      <c r="K281" s="3"/>
      <c r="L281" s="3">
        <f>L282+L283+L284+L285</f>
        <v>0</v>
      </c>
      <c r="M281" s="3">
        <f t="shared" ref="M281" si="145">M282+M283+M284+M285</f>
        <v>0</v>
      </c>
      <c r="N281" s="3">
        <f t="shared" si="123"/>
        <v>3800.5</v>
      </c>
      <c r="O281" s="64"/>
    </row>
    <row r="282" spans="1:15" outlineLevel="1" x14ac:dyDescent="0.25">
      <c r="A282" s="70"/>
      <c r="B282" s="72"/>
      <c r="C282" s="6" t="s">
        <v>13</v>
      </c>
      <c r="D282" s="7"/>
      <c r="E282" s="8">
        <v>380.05</v>
      </c>
      <c r="F282" s="8"/>
      <c r="G282" s="8"/>
      <c r="H282" s="13"/>
      <c r="I282" s="13"/>
      <c r="J282" s="13"/>
      <c r="K282" s="13"/>
      <c r="L282" s="13"/>
      <c r="M282" s="8"/>
      <c r="N282" s="3">
        <f t="shared" si="123"/>
        <v>380.05</v>
      </c>
      <c r="O282" s="65"/>
    </row>
    <row r="283" spans="1:15" outlineLevel="1" x14ac:dyDescent="0.25">
      <c r="A283" s="70"/>
      <c r="B283" s="72"/>
      <c r="C283" s="6" t="s">
        <v>14</v>
      </c>
      <c r="D283" s="9"/>
      <c r="E283" s="10"/>
      <c r="F283" s="10"/>
      <c r="G283" s="10"/>
      <c r="H283" s="14"/>
      <c r="I283" s="14"/>
      <c r="J283" s="14"/>
      <c r="K283" s="14"/>
      <c r="L283" s="14"/>
      <c r="M283" s="10"/>
      <c r="N283" s="3">
        <f t="shared" si="123"/>
        <v>0</v>
      </c>
      <c r="O283" s="65"/>
    </row>
    <row r="284" spans="1:15" outlineLevel="1" x14ac:dyDescent="0.25">
      <c r="A284" s="70"/>
      <c r="B284" s="72"/>
      <c r="C284" s="6" t="s">
        <v>15</v>
      </c>
      <c r="D284" s="9"/>
      <c r="E284" s="10"/>
      <c r="F284" s="10"/>
      <c r="G284" s="10"/>
      <c r="H284" s="14"/>
      <c r="I284" s="14"/>
      <c r="J284" s="14"/>
      <c r="K284" s="14"/>
      <c r="L284" s="14"/>
      <c r="M284" s="10"/>
      <c r="N284" s="3">
        <f t="shared" si="123"/>
        <v>0</v>
      </c>
      <c r="O284" s="65"/>
    </row>
    <row r="285" spans="1:15" outlineLevel="1" x14ac:dyDescent="0.25">
      <c r="A285" s="70"/>
      <c r="B285" s="72"/>
      <c r="C285" s="6" t="s">
        <v>16</v>
      </c>
      <c r="D285" s="11"/>
      <c r="E285" s="12">
        <v>3420.45</v>
      </c>
      <c r="F285" s="12"/>
      <c r="G285" s="12"/>
      <c r="H285" s="15"/>
      <c r="I285" s="15"/>
      <c r="J285" s="15"/>
      <c r="K285" s="15"/>
      <c r="L285" s="15"/>
      <c r="M285" s="12"/>
      <c r="N285" s="3">
        <f t="shared" si="123"/>
        <v>3420.45</v>
      </c>
      <c r="O285" s="65"/>
    </row>
    <row r="286" spans="1:15" ht="29.25" outlineLevel="1" x14ac:dyDescent="0.25">
      <c r="A286" s="69" t="s">
        <v>126</v>
      </c>
      <c r="B286" s="71" t="s">
        <v>49</v>
      </c>
      <c r="C286" s="2" t="s">
        <v>6</v>
      </c>
      <c r="D286" s="3">
        <f>D287+D288+D289+D290</f>
        <v>0</v>
      </c>
      <c r="E286" s="3">
        <f t="shared" ref="E286" si="146">E287+E288+E289+E290</f>
        <v>0</v>
      </c>
      <c r="F286" s="3">
        <f t="shared" ref="F286" si="147">F287+F288+F289+F290</f>
        <v>938.29000000000008</v>
      </c>
      <c r="G286" s="3">
        <f t="shared" ref="G286" si="148">G287+G288+G289+G290</f>
        <v>0</v>
      </c>
      <c r="H286" s="3"/>
      <c r="I286" s="3"/>
      <c r="J286" s="3"/>
      <c r="K286" s="3"/>
      <c r="L286" s="3">
        <f>L287+L288+L289+L290</f>
        <v>0</v>
      </c>
      <c r="M286" s="3">
        <f t="shared" ref="M286" si="149">M287+M288+M289+M290</f>
        <v>0</v>
      </c>
      <c r="N286" s="3">
        <f t="shared" si="123"/>
        <v>938.29000000000008</v>
      </c>
      <c r="O286" s="64"/>
    </row>
    <row r="287" spans="1:15" outlineLevel="1" x14ac:dyDescent="0.25">
      <c r="A287" s="70"/>
      <c r="B287" s="72"/>
      <c r="C287" s="6" t="s">
        <v>13</v>
      </c>
      <c r="D287" s="7"/>
      <c r="E287" s="8"/>
      <c r="F287" s="8">
        <v>93.83</v>
      </c>
      <c r="G287" s="8"/>
      <c r="H287" s="13"/>
      <c r="I287" s="13"/>
      <c r="J287" s="13"/>
      <c r="K287" s="13"/>
      <c r="L287" s="13"/>
      <c r="M287" s="8"/>
      <c r="N287" s="3">
        <f t="shared" si="123"/>
        <v>93.83</v>
      </c>
      <c r="O287" s="65"/>
    </row>
    <row r="288" spans="1:15" outlineLevel="1" x14ac:dyDescent="0.25">
      <c r="A288" s="70"/>
      <c r="B288" s="72"/>
      <c r="C288" s="6" t="s">
        <v>14</v>
      </c>
      <c r="D288" s="9"/>
      <c r="E288" s="10"/>
      <c r="F288" s="10"/>
      <c r="G288" s="10"/>
      <c r="H288" s="14"/>
      <c r="I288" s="14"/>
      <c r="J288" s="14"/>
      <c r="K288" s="14"/>
      <c r="L288" s="14"/>
      <c r="M288" s="10"/>
      <c r="N288" s="3">
        <f t="shared" si="123"/>
        <v>0</v>
      </c>
      <c r="O288" s="65"/>
    </row>
    <row r="289" spans="1:15" outlineLevel="1" x14ac:dyDescent="0.25">
      <c r="A289" s="70"/>
      <c r="B289" s="72"/>
      <c r="C289" s="6" t="s">
        <v>15</v>
      </c>
      <c r="D289" s="9"/>
      <c r="E289" s="10"/>
      <c r="F289" s="10"/>
      <c r="G289" s="10"/>
      <c r="H289" s="14"/>
      <c r="I289" s="14"/>
      <c r="J289" s="14"/>
      <c r="K289" s="14"/>
      <c r="L289" s="14"/>
      <c r="M289" s="10"/>
      <c r="N289" s="3">
        <f t="shared" si="123"/>
        <v>0</v>
      </c>
      <c r="O289" s="65"/>
    </row>
    <row r="290" spans="1:15" outlineLevel="1" x14ac:dyDescent="0.25">
      <c r="A290" s="70"/>
      <c r="B290" s="72"/>
      <c r="C290" s="6" t="s">
        <v>16</v>
      </c>
      <c r="D290" s="11"/>
      <c r="E290" s="12"/>
      <c r="F290" s="12">
        <v>844.46</v>
      </c>
      <c r="G290" s="12"/>
      <c r="H290" s="15"/>
      <c r="I290" s="15"/>
      <c r="J290" s="15"/>
      <c r="K290" s="15"/>
      <c r="L290" s="15"/>
      <c r="M290" s="12"/>
      <c r="N290" s="3">
        <f t="shared" si="123"/>
        <v>844.46</v>
      </c>
      <c r="O290" s="65"/>
    </row>
    <row r="291" spans="1:15" ht="29.25" outlineLevel="1" x14ac:dyDescent="0.25">
      <c r="A291" s="69" t="s">
        <v>127</v>
      </c>
      <c r="B291" s="71" t="s">
        <v>50</v>
      </c>
      <c r="C291" s="2" t="s">
        <v>6</v>
      </c>
      <c r="D291" s="3">
        <f>D292+D293+D294+D295</f>
        <v>0</v>
      </c>
      <c r="E291" s="3">
        <f t="shared" ref="E291" si="150">E292+E293+E294+E295</f>
        <v>1286.3899999999999</v>
      </c>
      <c r="F291" s="3">
        <f t="shared" ref="F291" si="151">F292+F293+F294+F295</f>
        <v>0</v>
      </c>
      <c r="G291" s="3">
        <f t="shared" ref="G291" si="152">G292+G293+G294+G295</f>
        <v>0</v>
      </c>
      <c r="H291" s="3"/>
      <c r="I291" s="3"/>
      <c r="J291" s="3"/>
      <c r="K291" s="3"/>
      <c r="L291" s="3">
        <f>L292+L293+L294+L295</f>
        <v>0</v>
      </c>
      <c r="M291" s="3">
        <f t="shared" ref="M291" si="153">M292+M293+M294+M295</f>
        <v>0</v>
      </c>
      <c r="N291" s="3">
        <f t="shared" si="123"/>
        <v>1286.3899999999999</v>
      </c>
      <c r="O291" s="64"/>
    </row>
    <row r="292" spans="1:15" outlineLevel="1" x14ac:dyDescent="0.25">
      <c r="A292" s="70"/>
      <c r="B292" s="72"/>
      <c r="C292" s="6" t="s">
        <v>13</v>
      </c>
      <c r="D292" s="7"/>
      <c r="E292" s="8">
        <v>128.63999999999999</v>
      </c>
      <c r="F292" s="8"/>
      <c r="G292" s="8"/>
      <c r="H292" s="13"/>
      <c r="I292" s="13"/>
      <c r="J292" s="13"/>
      <c r="K292" s="13"/>
      <c r="L292" s="13"/>
      <c r="M292" s="8"/>
      <c r="N292" s="3">
        <f t="shared" si="123"/>
        <v>128.63999999999999</v>
      </c>
      <c r="O292" s="65"/>
    </row>
    <row r="293" spans="1:15" outlineLevel="1" x14ac:dyDescent="0.25">
      <c r="A293" s="70"/>
      <c r="B293" s="72"/>
      <c r="C293" s="6" t="s">
        <v>14</v>
      </c>
      <c r="D293" s="9"/>
      <c r="E293" s="10"/>
      <c r="F293" s="10"/>
      <c r="G293" s="10"/>
      <c r="H293" s="14"/>
      <c r="I293" s="14"/>
      <c r="J293" s="14"/>
      <c r="K293" s="14"/>
      <c r="L293" s="14"/>
      <c r="M293" s="10"/>
      <c r="N293" s="3">
        <f t="shared" si="123"/>
        <v>0</v>
      </c>
      <c r="O293" s="65"/>
    </row>
    <row r="294" spans="1:15" outlineLevel="1" x14ac:dyDescent="0.25">
      <c r="A294" s="70"/>
      <c r="B294" s="72"/>
      <c r="C294" s="6" t="s">
        <v>15</v>
      </c>
      <c r="D294" s="9"/>
      <c r="E294" s="10"/>
      <c r="F294" s="10"/>
      <c r="G294" s="10"/>
      <c r="H294" s="14"/>
      <c r="I294" s="14"/>
      <c r="J294" s="14"/>
      <c r="K294" s="14"/>
      <c r="L294" s="14"/>
      <c r="M294" s="10"/>
      <c r="N294" s="3">
        <f t="shared" si="123"/>
        <v>0</v>
      </c>
      <c r="O294" s="65"/>
    </row>
    <row r="295" spans="1:15" outlineLevel="1" x14ac:dyDescent="0.25">
      <c r="A295" s="70"/>
      <c r="B295" s="72"/>
      <c r="C295" s="6" t="s">
        <v>16</v>
      </c>
      <c r="D295" s="11"/>
      <c r="E295" s="12">
        <v>1157.75</v>
      </c>
      <c r="F295" s="12"/>
      <c r="G295" s="12"/>
      <c r="H295" s="15"/>
      <c r="I295" s="15"/>
      <c r="J295" s="15"/>
      <c r="K295" s="15"/>
      <c r="L295" s="15"/>
      <c r="M295" s="12"/>
      <c r="N295" s="3">
        <f t="shared" si="123"/>
        <v>1157.75</v>
      </c>
      <c r="O295" s="65"/>
    </row>
    <row r="296" spans="1:15" ht="29.25" outlineLevel="1" x14ac:dyDescent="0.25">
      <c r="A296" s="69" t="s">
        <v>128</v>
      </c>
      <c r="B296" s="71" t="s">
        <v>51</v>
      </c>
      <c r="C296" s="2" t="s">
        <v>6</v>
      </c>
      <c r="D296" s="3">
        <f>D297+D298+D299+D300</f>
        <v>0</v>
      </c>
      <c r="E296" s="3">
        <f t="shared" ref="E296" si="154">E297+E298+E299+E300</f>
        <v>0</v>
      </c>
      <c r="F296" s="3">
        <f t="shared" ref="F296" si="155">F297+F298+F299+F300</f>
        <v>309.91000000000003</v>
      </c>
      <c r="G296" s="3">
        <f t="shared" ref="G296" si="156">G297+G298+G299+G300</f>
        <v>0</v>
      </c>
      <c r="H296" s="3"/>
      <c r="I296" s="3"/>
      <c r="J296" s="3"/>
      <c r="K296" s="3"/>
      <c r="L296" s="3">
        <f>L297+L298+L299+L300</f>
        <v>0</v>
      </c>
      <c r="M296" s="3">
        <f t="shared" ref="M296" si="157">M297+M298+M299+M300</f>
        <v>0</v>
      </c>
      <c r="N296" s="3">
        <f t="shared" si="123"/>
        <v>309.91000000000003</v>
      </c>
      <c r="O296" s="64"/>
    </row>
    <row r="297" spans="1:15" outlineLevel="1" x14ac:dyDescent="0.25">
      <c r="A297" s="70"/>
      <c r="B297" s="72"/>
      <c r="C297" s="6" t="s">
        <v>13</v>
      </c>
      <c r="D297" s="7"/>
      <c r="E297" s="8"/>
      <c r="F297" s="8">
        <v>30.99</v>
      </c>
      <c r="G297" s="8"/>
      <c r="H297" s="13"/>
      <c r="I297" s="13"/>
      <c r="J297" s="13"/>
      <c r="K297" s="13"/>
      <c r="L297" s="13"/>
      <c r="M297" s="8"/>
      <c r="N297" s="3">
        <f t="shared" si="123"/>
        <v>30.99</v>
      </c>
      <c r="O297" s="65"/>
    </row>
    <row r="298" spans="1:15" outlineLevel="1" x14ac:dyDescent="0.25">
      <c r="A298" s="70"/>
      <c r="B298" s="72"/>
      <c r="C298" s="6" t="s">
        <v>14</v>
      </c>
      <c r="D298" s="9"/>
      <c r="E298" s="10"/>
      <c r="F298" s="10"/>
      <c r="G298" s="10"/>
      <c r="H298" s="14"/>
      <c r="I298" s="14"/>
      <c r="J298" s="14"/>
      <c r="K298" s="14"/>
      <c r="L298" s="14"/>
      <c r="M298" s="10"/>
      <c r="N298" s="3">
        <f t="shared" si="123"/>
        <v>0</v>
      </c>
      <c r="O298" s="65"/>
    </row>
    <row r="299" spans="1:15" outlineLevel="1" x14ac:dyDescent="0.25">
      <c r="A299" s="70"/>
      <c r="B299" s="72"/>
      <c r="C299" s="6" t="s">
        <v>15</v>
      </c>
      <c r="D299" s="9"/>
      <c r="E299" s="10"/>
      <c r="F299" s="10"/>
      <c r="G299" s="10"/>
      <c r="H299" s="14"/>
      <c r="I299" s="14"/>
      <c r="J299" s="14"/>
      <c r="K299" s="14"/>
      <c r="L299" s="14"/>
      <c r="M299" s="10"/>
      <c r="N299" s="3">
        <f t="shared" si="123"/>
        <v>0</v>
      </c>
      <c r="O299" s="65"/>
    </row>
    <row r="300" spans="1:15" outlineLevel="1" x14ac:dyDescent="0.25">
      <c r="A300" s="70"/>
      <c r="B300" s="72"/>
      <c r="C300" s="6" t="s">
        <v>16</v>
      </c>
      <c r="D300" s="11"/>
      <c r="E300" s="12"/>
      <c r="F300" s="12">
        <v>278.92</v>
      </c>
      <c r="G300" s="12"/>
      <c r="H300" s="15"/>
      <c r="I300" s="15"/>
      <c r="J300" s="15"/>
      <c r="K300" s="15"/>
      <c r="L300" s="15"/>
      <c r="M300" s="12"/>
      <c r="N300" s="3">
        <f t="shared" si="123"/>
        <v>278.92</v>
      </c>
      <c r="O300" s="65"/>
    </row>
    <row r="301" spans="1:15" ht="29.25" outlineLevel="2" x14ac:dyDescent="0.25">
      <c r="A301" s="69" t="s">
        <v>129</v>
      </c>
      <c r="B301" s="71" t="s">
        <v>52</v>
      </c>
      <c r="C301" s="2" t="s">
        <v>6</v>
      </c>
      <c r="D301" s="3">
        <f>D302+D303+D304+D305</f>
        <v>0</v>
      </c>
      <c r="E301" s="3">
        <f t="shared" ref="E301" si="158">E302+E303+E304+E305</f>
        <v>1440.99</v>
      </c>
      <c r="F301" s="3">
        <f t="shared" ref="F301" si="159">F302+F303+F304+F305</f>
        <v>0</v>
      </c>
      <c r="G301" s="3">
        <f t="shared" ref="G301" si="160">G302+G303+G304+G305</f>
        <v>0</v>
      </c>
      <c r="H301" s="3"/>
      <c r="I301" s="3"/>
      <c r="J301" s="3"/>
      <c r="K301" s="3"/>
      <c r="L301" s="3">
        <f>L302+L303+L304+L305</f>
        <v>0</v>
      </c>
      <c r="M301" s="3">
        <f t="shared" ref="M301" si="161">M302+M303+M304+M305</f>
        <v>0</v>
      </c>
      <c r="N301" s="3">
        <f t="shared" ref="N301:N340" si="162">SUM(D301:L301)</f>
        <v>1440.99</v>
      </c>
      <c r="O301" s="64"/>
    </row>
    <row r="302" spans="1:15" outlineLevel="2" x14ac:dyDescent="0.25">
      <c r="A302" s="70"/>
      <c r="B302" s="72"/>
      <c r="C302" s="6" t="s">
        <v>13</v>
      </c>
      <c r="D302" s="7"/>
      <c r="E302" s="8">
        <v>144.1</v>
      </c>
      <c r="F302" s="8"/>
      <c r="G302" s="8"/>
      <c r="H302" s="13"/>
      <c r="I302" s="13"/>
      <c r="J302" s="13"/>
      <c r="K302" s="13"/>
      <c r="L302" s="13"/>
      <c r="M302" s="8"/>
      <c r="N302" s="24">
        <f t="shared" si="162"/>
        <v>144.1</v>
      </c>
      <c r="O302" s="65"/>
    </row>
    <row r="303" spans="1:15" outlineLevel="2" x14ac:dyDescent="0.25">
      <c r="A303" s="70"/>
      <c r="B303" s="72"/>
      <c r="C303" s="6" t="s">
        <v>14</v>
      </c>
      <c r="D303" s="9"/>
      <c r="E303" s="10"/>
      <c r="F303" s="10"/>
      <c r="G303" s="10"/>
      <c r="H303" s="14"/>
      <c r="I303" s="14"/>
      <c r="J303" s="14"/>
      <c r="K303" s="14"/>
      <c r="L303" s="14"/>
      <c r="M303" s="10"/>
      <c r="N303" s="24">
        <f t="shared" si="162"/>
        <v>0</v>
      </c>
      <c r="O303" s="65"/>
    </row>
    <row r="304" spans="1:15" outlineLevel="2" x14ac:dyDescent="0.25">
      <c r="A304" s="70"/>
      <c r="B304" s="72"/>
      <c r="C304" s="6" t="s">
        <v>15</v>
      </c>
      <c r="D304" s="9"/>
      <c r="E304" s="10"/>
      <c r="F304" s="10"/>
      <c r="G304" s="10"/>
      <c r="H304" s="14"/>
      <c r="I304" s="14"/>
      <c r="J304" s="14"/>
      <c r="K304" s="14"/>
      <c r="L304" s="14"/>
      <c r="M304" s="10"/>
      <c r="N304" s="24">
        <f t="shared" si="162"/>
        <v>0</v>
      </c>
      <c r="O304" s="65"/>
    </row>
    <row r="305" spans="1:15" outlineLevel="2" x14ac:dyDescent="0.25">
      <c r="A305" s="70"/>
      <c r="B305" s="72"/>
      <c r="C305" s="6" t="s">
        <v>16</v>
      </c>
      <c r="D305" s="11"/>
      <c r="E305" s="12">
        <v>1296.8900000000001</v>
      </c>
      <c r="F305" s="12"/>
      <c r="G305" s="12"/>
      <c r="H305" s="15"/>
      <c r="I305" s="15"/>
      <c r="J305" s="15"/>
      <c r="K305" s="15"/>
      <c r="L305" s="15"/>
      <c r="M305" s="12"/>
      <c r="N305" s="24">
        <f t="shared" si="162"/>
        <v>1296.8900000000001</v>
      </c>
      <c r="O305" s="65"/>
    </row>
    <row r="306" spans="1:15" ht="29.25" outlineLevel="2" x14ac:dyDescent="0.25">
      <c r="A306" s="69" t="s">
        <v>130</v>
      </c>
      <c r="B306" s="71" t="s">
        <v>53</v>
      </c>
      <c r="C306" s="2" t="s">
        <v>6</v>
      </c>
      <c r="D306" s="3">
        <f>D307+D308+D309+D310</f>
        <v>0</v>
      </c>
      <c r="E306" s="3">
        <f t="shared" ref="E306" si="163">E307+E308+E309+E310</f>
        <v>392.54</v>
      </c>
      <c r="F306" s="3">
        <f t="shared" ref="F306" si="164">F307+F308+F309+F310</f>
        <v>0</v>
      </c>
      <c r="G306" s="3">
        <f t="shared" ref="G306" si="165">G307+G308+G309+G310</f>
        <v>0</v>
      </c>
      <c r="H306" s="3"/>
      <c r="I306" s="3"/>
      <c r="J306" s="3"/>
      <c r="K306" s="3"/>
      <c r="L306" s="3">
        <f>L307+L308+L309+L310</f>
        <v>0</v>
      </c>
      <c r="M306" s="3">
        <f t="shared" ref="M306" si="166">M307+M308+M309+M310</f>
        <v>0</v>
      </c>
      <c r="N306" s="3">
        <f t="shared" si="162"/>
        <v>392.54</v>
      </c>
      <c r="O306" s="64"/>
    </row>
    <row r="307" spans="1:15" outlineLevel="2" x14ac:dyDescent="0.25">
      <c r="A307" s="70"/>
      <c r="B307" s="72"/>
      <c r="C307" s="6" t="s">
        <v>13</v>
      </c>
      <c r="D307" s="7"/>
      <c r="E307" s="8">
        <v>39.25</v>
      </c>
      <c r="F307" s="8"/>
      <c r="G307" s="8"/>
      <c r="H307" s="13"/>
      <c r="I307" s="13"/>
      <c r="J307" s="13"/>
      <c r="K307" s="13"/>
      <c r="L307" s="13"/>
      <c r="M307" s="8"/>
      <c r="N307" s="24">
        <f t="shared" si="162"/>
        <v>39.25</v>
      </c>
      <c r="O307" s="65"/>
    </row>
    <row r="308" spans="1:15" outlineLevel="2" x14ac:dyDescent="0.25">
      <c r="A308" s="70"/>
      <c r="B308" s="72"/>
      <c r="C308" s="6" t="s">
        <v>14</v>
      </c>
      <c r="D308" s="9"/>
      <c r="E308" s="10"/>
      <c r="F308" s="10"/>
      <c r="G308" s="10"/>
      <c r="H308" s="14"/>
      <c r="I308" s="14"/>
      <c r="J308" s="14"/>
      <c r="K308" s="14"/>
      <c r="L308" s="14"/>
      <c r="M308" s="10"/>
      <c r="N308" s="24">
        <f t="shared" si="162"/>
        <v>0</v>
      </c>
      <c r="O308" s="65"/>
    </row>
    <row r="309" spans="1:15" outlineLevel="2" x14ac:dyDescent="0.25">
      <c r="A309" s="70"/>
      <c r="B309" s="72"/>
      <c r="C309" s="6" t="s">
        <v>15</v>
      </c>
      <c r="D309" s="9"/>
      <c r="E309" s="10"/>
      <c r="F309" s="10"/>
      <c r="G309" s="10"/>
      <c r="H309" s="14"/>
      <c r="I309" s="14"/>
      <c r="J309" s="14"/>
      <c r="K309" s="14"/>
      <c r="L309" s="14"/>
      <c r="M309" s="10"/>
      <c r="N309" s="24">
        <f t="shared" si="162"/>
        <v>0</v>
      </c>
      <c r="O309" s="65"/>
    </row>
    <row r="310" spans="1:15" outlineLevel="2" x14ac:dyDescent="0.25">
      <c r="A310" s="70"/>
      <c r="B310" s="72"/>
      <c r="C310" s="6" t="s">
        <v>16</v>
      </c>
      <c r="D310" s="11"/>
      <c r="E310" s="12">
        <v>353.29</v>
      </c>
      <c r="F310" s="12"/>
      <c r="G310" s="12"/>
      <c r="H310" s="15"/>
      <c r="I310" s="15"/>
      <c r="J310" s="15"/>
      <c r="K310" s="15"/>
      <c r="L310" s="15"/>
      <c r="M310" s="12"/>
      <c r="N310" s="24">
        <f t="shared" si="162"/>
        <v>353.29</v>
      </c>
      <c r="O310" s="65"/>
    </row>
    <row r="311" spans="1:15" ht="29.25" outlineLevel="2" x14ac:dyDescent="0.25">
      <c r="A311" s="69" t="s">
        <v>131</v>
      </c>
      <c r="B311" s="71" t="s">
        <v>54</v>
      </c>
      <c r="C311" s="2" t="s">
        <v>6</v>
      </c>
      <c r="D311" s="3">
        <f>D312+D313+D314+D315</f>
        <v>0</v>
      </c>
      <c r="E311" s="3">
        <f t="shared" ref="E311" si="167">E312+E313+E314+E315</f>
        <v>1631.44</v>
      </c>
      <c r="F311" s="3">
        <f t="shared" ref="F311" si="168">F312+F313+F314+F315</f>
        <v>0</v>
      </c>
      <c r="G311" s="3">
        <f t="shared" ref="G311" si="169">G312+G313+G314+G315</f>
        <v>0</v>
      </c>
      <c r="H311" s="3"/>
      <c r="I311" s="3"/>
      <c r="J311" s="3"/>
      <c r="K311" s="3"/>
      <c r="L311" s="3">
        <f>L312+L313+L314+L315</f>
        <v>0</v>
      </c>
      <c r="M311" s="3">
        <f t="shared" ref="M311" si="170">M312+M313+M314+M315</f>
        <v>0</v>
      </c>
      <c r="N311" s="3">
        <f t="shared" si="162"/>
        <v>1631.44</v>
      </c>
      <c r="O311" s="64"/>
    </row>
    <row r="312" spans="1:15" outlineLevel="2" x14ac:dyDescent="0.25">
      <c r="A312" s="70"/>
      <c r="B312" s="72"/>
      <c r="C312" s="6" t="s">
        <v>13</v>
      </c>
      <c r="D312" s="7"/>
      <c r="E312" s="8">
        <v>163.13999999999999</v>
      </c>
      <c r="F312" s="8"/>
      <c r="G312" s="8"/>
      <c r="H312" s="13"/>
      <c r="I312" s="13"/>
      <c r="J312" s="13"/>
      <c r="K312" s="13"/>
      <c r="L312" s="13"/>
      <c r="M312" s="8"/>
      <c r="N312" s="24">
        <f t="shared" si="162"/>
        <v>163.13999999999999</v>
      </c>
      <c r="O312" s="65"/>
    </row>
    <row r="313" spans="1:15" outlineLevel="2" x14ac:dyDescent="0.25">
      <c r="A313" s="70"/>
      <c r="B313" s="72"/>
      <c r="C313" s="6" t="s">
        <v>14</v>
      </c>
      <c r="D313" s="9"/>
      <c r="E313" s="10"/>
      <c r="F313" s="10"/>
      <c r="G313" s="10"/>
      <c r="H313" s="14"/>
      <c r="I313" s="14"/>
      <c r="J313" s="14"/>
      <c r="K313" s="14"/>
      <c r="L313" s="14"/>
      <c r="M313" s="10"/>
      <c r="N313" s="24">
        <f t="shared" si="162"/>
        <v>0</v>
      </c>
      <c r="O313" s="65"/>
    </row>
    <row r="314" spans="1:15" outlineLevel="2" x14ac:dyDescent="0.25">
      <c r="A314" s="70"/>
      <c r="B314" s="72"/>
      <c r="C314" s="6" t="s">
        <v>15</v>
      </c>
      <c r="D314" s="9"/>
      <c r="E314" s="10"/>
      <c r="F314" s="10"/>
      <c r="G314" s="10"/>
      <c r="H314" s="14"/>
      <c r="I314" s="14"/>
      <c r="J314" s="14"/>
      <c r="K314" s="14"/>
      <c r="L314" s="14"/>
      <c r="M314" s="10"/>
      <c r="N314" s="24">
        <f t="shared" si="162"/>
        <v>0</v>
      </c>
      <c r="O314" s="65"/>
    </row>
    <row r="315" spans="1:15" outlineLevel="2" x14ac:dyDescent="0.25">
      <c r="A315" s="70"/>
      <c r="B315" s="72"/>
      <c r="C315" s="6" t="s">
        <v>16</v>
      </c>
      <c r="D315" s="11"/>
      <c r="E315" s="12">
        <v>1468.3</v>
      </c>
      <c r="F315" s="12"/>
      <c r="G315" s="12"/>
      <c r="H315" s="15"/>
      <c r="I315" s="15"/>
      <c r="J315" s="15"/>
      <c r="K315" s="15"/>
      <c r="L315" s="15"/>
      <c r="M315" s="12"/>
      <c r="N315" s="24">
        <f t="shared" si="162"/>
        <v>1468.3</v>
      </c>
      <c r="O315" s="65"/>
    </row>
    <row r="316" spans="1:15" ht="29.25" outlineLevel="2" x14ac:dyDescent="0.25">
      <c r="A316" s="69" t="s">
        <v>132</v>
      </c>
      <c r="B316" s="71" t="s">
        <v>55</v>
      </c>
      <c r="C316" s="2" t="s">
        <v>6</v>
      </c>
      <c r="D316" s="3">
        <f>D317+D318+D319+D320</f>
        <v>0</v>
      </c>
      <c r="E316" s="3">
        <f t="shared" ref="E316" si="171">E317+E318+E319+E320</f>
        <v>1739.75</v>
      </c>
      <c r="F316" s="3">
        <f t="shared" ref="F316" si="172">F317+F318+F319+F320</f>
        <v>0</v>
      </c>
      <c r="G316" s="3">
        <f t="shared" ref="G316" si="173">G317+G318+G319+G320</f>
        <v>0</v>
      </c>
      <c r="H316" s="3"/>
      <c r="I316" s="3"/>
      <c r="J316" s="3"/>
      <c r="K316" s="3"/>
      <c r="L316" s="3">
        <f>L317+L318+L319+L320</f>
        <v>0</v>
      </c>
      <c r="M316" s="3">
        <f t="shared" ref="M316" si="174">M317+M318+M319+M320</f>
        <v>0</v>
      </c>
      <c r="N316" s="3">
        <f t="shared" si="162"/>
        <v>1739.75</v>
      </c>
      <c r="O316" s="64"/>
    </row>
    <row r="317" spans="1:15" outlineLevel="2" x14ac:dyDescent="0.25">
      <c r="A317" s="70"/>
      <c r="B317" s="72"/>
      <c r="C317" s="6" t="s">
        <v>13</v>
      </c>
      <c r="D317" s="7"/>
      <c r="E317" s="8">
        <v>173.98</v>
      </c>
      <c r="F317" s="8"/>
      <c r="G317" s="8"/>
      <c r="H317" s="13"/>
      <c r="I317" s="13"/>
      <c r="J317" s="13"/>
      <c r="K317" s="13"/>
      <c r="L317" s="13"/>
      <c r="M317" s="8"/>
      <c r="N317" s="24">
        <f t="shared" si="162"/>
        <v>173.98</v>
      </c>
      <c r="O317" s="65"/>
    </row>
    <row r="318" spans="1:15" outlineLevel="2" x14ac:dyDescent="0.25">
      <c r="A318" s="70"/>
      <c r="B318" s="72"/>
      <c r="C318" s="6" t="s">
        <v>14</v>
      </c>
      <c r="D318" s="9"/>
      <c r="E318" s="10"/>
      <c r="F318" s="10"/>
      <c r="G318" s="10"/>
      <c r="H318" s="14"/>
      <c r="I318" s="14"/>
      <c r="J318" s="14"/>
      <c r="K318" s="14"/>
      <c r="L318" s="14"/>
      <c r="M318" s="10"/>
      <c r="N318" s="24">
        <f t="shared" si="162"/>
        <v>0</v>
      </c>
      <c r="O318" s="65"/>
    </row>
    <row r="319" spans="1:15" outlineLevel="2" x14ac:dyDescent="0.25">
      <c r="A319" s="70"/>
      <c r="B319" s="72"/>
      <c r="C319" s="6" t="s">
        <v>15</v>
      </c>
      <c r="D319" s="9"/>
      <c r="E319" s="10"/>
      <c r="F319" s="10"/>
      <c r="G319" s="10"/>
      <c r="H319" s="14"/>
      <c r="I319" s="14"/>
      <c r="J319" s="14"/>
      <c r="K319" s="14"/>
      <c r="L319" s="14"/>
      <c r="M319" s="10"/>
      <c r="N319" s="24">
        <f t="shared" si="162"/>
        <v>0</v>
      </c>
      <c r="O319" s="65"/>
    </row>
    <row r="320" spans="1:15" outlineLevel="2" x14ac:dyDescent="0.25">
      <c r="A320" s="70"/>
      <c r="B320" s="72"/>
      <c r="C320" s="6" t="s">
        <v>16</v>
      </c>
      <c r="D320" s="11"/>
      <c r="E320" s="12">
        <v>1565.77</v>
      </c>
      <c r="F320" s="12"/>
      <c r="G320" s="12"/>
      <c r="H320" s="15"/>
      <c r="I320" s="15"/>
      <c r="J320" s="15"/>
      <c r="K320" s="15"/>
      <c r="L320" s="15"/>
      <c r="M320" s="12"/>
      <c r="N320" s="24">
        <f t="shared" si="162"/>
        <v>1565.77</v>
      </c>
      <c r="O320" s="65"/>
    </row>
    <row r="321" spans="1:15" ht="29.25" outlineLevel="2" x14ac:dyDescent="0.25">
      <c r="A321" s="69" t="s">
        <v>133</v>
      </c>
      <c r="B321" s="71" t="s">
        <v>56</v>
      </c>
      <c r="C321" s="2" t="s">
        <v>6</v>
      </c>
      <c r="D321" s="3">
        <f>D322+D323+D324+D325</f>
        <v>0</v>
      </c>
      <c r="E321" s="3">
        <f t="shared" ref="E321" si="175">E322+E323+E324+E325</f>
        <v>1753.9</v>
      </c>
      <c r="F321" s="3">
        <f t="shared" ref="F321" si="176">F322+F323+F324+F325</f>
        <v>0</v>
      </c>
      <c r="G321" s="3">
        <f t="shared" ref="G321" si="177">G322+G323+G324+G325</f>
        <v>0</v>
      </c>
      <c r="H321" s="3"/>
      <c r="I321" s="3"/>
      <c r="J321" s="3"/>
      <c r="K321" s="3"/>
      <c r="L321" s="3">
        <f>L322+L323+L324+L325</f>
        <v>0</v>
      </c>
      <c r="M321" s="3">
        <f t="shared" ref="M321" si="178">M322+M323+M324+M325</f>
        <v>0</v>
      </c>
      <c r="N321" s="3">
        <f t="shared" si="162"/>
        <v>1753.9</v>
      </c>
      <c r="O321" s="64"/>
    </row>
    <row r="322" spans="1:15" outlineLevel="2" x14ac:dyDescent="0.25">
      <c r="A322" s="70"/>
      <c r="B322" s="72"/>
      <c r="C322" s="6" t="s">
        <v>13</v>
      </c>
      <c r="D322" s="7"/>
      <c r="E322" s="8">
        <v>175.63</v>
      </c>
      <c r="F322" s="8"/>
      <c r="G322" s="8"/>
      <c r="H322" s="13"/>
      <c r="I322" s="13"/>
      <c r="J322" s="13"/>
      <c r="K322" s="13"/>
      <c r="L322" s="13"/>
      <c r="M322" s="8"/>
      <c r="N322" s="24">
        <f t="shared" si="162"/>
        <v>175.63</v>
      </c>
      <c r="O322" s="65"/>
    </row>
    <row r="323" spans="1:15" outlineLevel="2" x14ac:dyDescent="0.25">
      <c r="A323" s="70"/>
      <c r="B323" s="72"/>
      <c r="C323" s="6" t="s">
        <v>14</v>
      </c>
      <c r="D323" s="9"/>
      <c r="E323" s="10"/>
      <c r="F323" s="10"/>
      <c r="G323" s="10"/>
      <c r="H323" s="14"/>
      <c r="I323" s="14"/>
      <c r="J323" s="14"/>
      <c r="K323" s="14"/>
      <c r="L323" s="14"/>
      <c r="M323" s="10"/>
      <c r="N323" s="24">
        <f t="shared" si="162"/>
        <v>0</v>
      </c>
      <c r="O323" s="65"/>
    </row>
    <row r="324" spans="1:15" outlineLevel="2" x14ac:dyDescent="0.25">
      <c r="A324" s="70"/>
      <c r="B324" s="72"/>
      <c r="C324" s="6" t="s">
        <v>15</v>
      </c>
      <c r="D324" s="9"/>
      <c r="E324" s="10"/>
      <c r="F324" s="10"/>
      <c r="G324" s="10"/>
      <c r="H324" s="14"/>
      <c r="I324" s="14"/>
      <c r="J324" s="14"/>
      <c r="K324" s="14"/>
      <c r="L324" s="14"/>
      <c r="M324" s="10"/>
      <c r="N324" s="24">
        <f t="shared" si="162"/>
        <v>0</v>
      </c>
      <c r="O324" s="65"/>
    </row>
    <row r="325" spans="1:15" outlineLevel="2" x14ac:dyDescent="0.25">
      <c r="A325" s="70"/>
      <c r="B325" s="72"/>
      <c r="C325" s="6" t="s">
        <v>16</v>
      </c>
      <c r="D325" s="11"/>
      <c r="E325" s="12">
        <v>1578.27</v>
      </c>
      <c r="F325" s="12"/>
      <c r="G325" s="12"/>
      <c r="H325" s="15"/>
      <c r="I325" s="15"/>
      <c r="J325" s="15"/>
      <c r="K325" s="15"/>
      <c r="L325" s="15"/>
      <c r="M325" s="12"/>
      <c r="N325" s="24">
        <f t="shared" si="162"/>
        <v>1578.27</v>
      </c>
      <c r="O325" s="65"/>
    </row>
    <row r="326" spans="1:15" ht="29.25" outlineLevel="2" x14ac:dyDescent="0.25">
      <c r="A326" s="69" t="s">
        <v>134</v>
      </c>
      <c r="B326" s="71" t="s">
        <v>57</v>
      </c>
      <c r="C326" s="2" t="s">
        <v>6</v>
      </c>
      <c r="D326" s="3">
        <f>D327+D328+D329+D330</f>
        <v>0</v>
      </c>
      <c r="E326" s="3">
        <f t="shared" ref="E326" si="179">E327+E328+E329+E330</f>
        <v>975.76</v>
      </c>
      <c r="F326" s="3">
        <f t="shared" ref="F326" si="180">F327+F328+F329+F330</f>
        <v>0</v>
      </c>
      <c r="G326" s="3">
        <f t="shared" ref="G326" si="181">G327+G328+G329+G330</f>
        <v>0</v>
      </c>
      <c r="H326" s="3"/>
      <c r="I326" s="3"/>
      <c r="J326" s="3"/>
      <c r="K326" s="3"/>
      <c r="L326" s="3">
        <f>L327+L328+L329+L330</f>
        <v>0</v>
      </c>
      <c r="M326" s="3">
        <f t="shared" ref="M326" si="182">M327+M328+M329+M330</f>
        <v>0</v>
      </c>
      <c r="N326" s="3">
        <f t="shared" si="162"/>
        <v>975.76</v>
      </c>
      <c r="O326" s="64"/>
    </row>
    <row r="327" spans="1:15" outlineLevel="2" x14ac:dyDescent="0.25">
      <c r="A327" s="70"/>
      <c r="B327" s="72"/>
      <c r="C327" s="6" t="s">
        <v>13</v>
      </c>
      <c r="D327" s="7"/>
      <c r="E327" s="8">
        <v>97.57</v>
      </c>
      <c r="F327" s="8"/>
      <c r="G327" s="8"/>
      <c r="H327" s="13"/>
      <c r="I327" s="13"/>
      <c r="J327" s="13"/>
      <c r="K327" s="13"/>
      <c r="L327" s="13"/>
      <c r="M327" s="8"/>
      <c r="N327" s="24">
        <f t="shared" si="162"/>
        <v>97.57</v>
      </c>
      <c r="O327" s="65"/>
    </row>
    <row r="328" spans="1:15" outlineLevel="2" x14ac:dyDescent="0.25">
      <c r="A328" s="70"/>
      <c r="B328" s="72"/>
      <c r="C328" s="6" t="s">
        <v>14</v>
      </c>
      <c r="D328" s="9"/>
      <c r="E328" s="10"/>
      <c r="F328" s="10"/>
      <c r="G328" s="10"/>
      <c r="H328" s="14"/>
      <c r="I328" s="14"/>
      <c r="J328" s="14"/>
      <c r="K328" s="14"/>
      <c r="L328" s="14"/>
      <c r="M328" s="10"/>
      <c r="N328" s="24">
        <f t="shared" si="162"/>
        <v>0</v>
      </c>
      <c r="O328" s="65"/>
    </row>
    <row r="329" spans="1:15" outlineLevel="2" x14ac:dyDescent="0.25">
      <c r="A329" s="70"/>
      <c r="B329" s="72"/>
      <c r="C329" s="6" t="s">
        <v>15</v>
      </c>
      <c r="D329" s="9"/>
      <c r="E329" s="10"/>
      <c r="F329" s="10"/>
      <c r="G329" s="10"/>
      <c r="H329" s="14"/>
      <c r="I329" s="14"/>
      <c r="J329" s="14"/>
      <c r="K329" s="14"/>
      <c r="L329" s="14"/>
      <c r="M329" s="10"/>
      <c r="N329" s="24">
        <f t="shared" si="162"/>
        <v>0</v>
      </c>
      <c r="O329" s="65"/>
    </row>
    <row r="330" spans="1:15" outlineLevel="2" x14ac:dyDescent="0.25">
      <c r="A330" s="70"/>
      <c r="B330" s="72"/>
      <c r="C330" s="6" t="s">
        <v>16</v>
      </c>
      <c r="D330" s="11"/>
      <c r="E330" s="12">
        <v>878.19</v>
      </c>
      <c r="F330" s="12"/>
      <c r="G330" s="12"/>
      <c r="H330" s="15"/>
      <c r="I330" s="15"/>
      <c r="J330" s="15"/>
      <c r="K330" s="15"/>
      <c r="L330" s="15"/>
      <c r="M330" s="12"/>
      <c r="N330" s="24">
        <f t="shared" si="162"/>
        <v>878.19</v>
      </c>
      <c r="O330" s="65"/>
    </row>
    <row r="331" spans="1:15" ht="29.25" outlineLevel="2" x14ac:dyDescent="0.25">
      <c r="A331" s="69" t="s">
        <v>135</v>
      </c>
      <c r="B331" s="71" t="s">
        <v>58</v>
      </c>
      <c r="C331" s="2" t="s">
        <v>6</v>
      </c>
      <c r="D331" s="3">
        <f>D332+D333+D334+D335</f>
        <v>0</v>
      </c>
      <c r="E331" s="3">
        <f t="shared" ref="E331" si="183">E332+E333+E334+E335</f>
        <v>1848.8200000000002</v>
      </c>
      <c r="F331" s="3">
        <f t="shared" ref="F331" si="184">F332+F333+F334+F335</f>
        <v>0</v>
      </c>
      <c r="G331" s="3">
        <f t="shared" ref="G331" si="185">G332+G333+G334+G335</f>
        <v>0</v>
      </c>
      <c r="H331" s="3"/>
      <c r="I331" s="3"/>
      <c r="J331" s="3"/>
      <c r="K331" s="3"/>
      <c r="L331" s="3">
        <f>L332+L333+L334+L335</f>
        <v>0</v>
      </c>
      <c r="M331" s="3">
        <f t="shared" ref="M331" si="186">M332+M333+M334+M335</f>
        <v>0</v>
      </c>
      <c r="N331" s="3">
        <f t="shared" si="162"/>
        <v>1848.8200000000002</v>
      </c>
      <c r="O331" s="64"/>
    </row>
    <row r="332" spans="1:15" outlineLevel="2" x14ac:dyDescent="0.25">
      <c r="A332" s="70"/>
      <c r="B332" s="72"/>
      <c r="C332" s="6" t="s">
        <v>13</v>
      </c>
      <c r="D332" s="7"/>
      <c r="E332" s="8">
        <v>184.88</v>
      </c>
      <c r="F332" s="8"/>
      <c r="G332" s="8"/>
      <c r="H332" s="13"/>
      <c r="I332" s="13"/>
      <c r="J332" s="13"/>
      <c r="K332" s="13"/>
      <c r="L332" s="13"/>
      <c r="M332" s="8"/>
      <c r="N332" s="24">
        <f t="shared" si="162"/>
        <v>184.88</v>
      </c>
      <c r="O332" s="65"/>
    </row>
    <row r="333" spans="1:15" outlineLevel="2" x14ac:dyDescent="0.25">
      <c r="A333" s="70"/>
      <c r="B333" s="72"/>
      <c r="C333" s="6" t="s">
        <v>14</v>
      </c>
      <c r="D333" s="9"/>
      <c r="E333" s="10"/>
      <c r="F333" s="10"/>
      <c r="G333" s="10"/>
      <c r="H333" s="14"/>
      <c r="I333" s="14"/>
      <c r="J333" s="14"/>
      <c r="K333" s="14"/>
      <c r="L333" s="14"/>
      <c r="M333" s="10"/>
      <c r="N333" s="24">
        <f t="shared" si="162"/>
        <v>0</v>
      </c>
      <c r="O333" s="65"/>
    </row>
    <row r="334" spans="1:15" outlineLevel="2" x14ac:dyDescent="0.25">
      <c r="A334" s="70"/>
      <c r="B334" s="72"/>
      <c r="C334" s="6" t="s">
        <v>15</v>
      </c>
      <c r="D334" s="9"/>
      <c r="E334" s="10"/>
      <c r="F334" s="10"/>
      <c r="G334" s="10"/>
      <c r="H334" s="14"/>
      <c r="I334" s="14"/>
      <c r="J334" s="14"/>
      <c r="K334" s="14"/>
      <c r="L334" s="14"/>
      <c r="M334" s="10"/>
      <c r="N334" s="24">
        <f t="shared" si="162"/>
        <v>0</v>
      </c>
      <c r="O334" s="65"/>
    </row>
    <row r="335" spans="1:15" outlineLevel="2" x14ac:dyDescent="0.25">
      <c r="A335" s="70"/>
      <c r="B335" s="72"/>
      <c r="C335" s="6" t="s">
        <v>16</v>
      </c>
      <c r="D335" s="11"/>
      <c r="E335" s="12">
        <v>1663.94</v>
      </c>
      <c r="F335" s="12"/>
      <c r="G335" s="12"/>
      <c r="H335" s="15"/>
      <c r="I335" s="15"/>
      <c r="J335" s="15"/>
      <c r="K335" s="15"/>
      <c r="L335" s="15"/>
      <c r="M335" s="12"/>
      <c r="N335" s="24">
        <f t="shared" si="162"/>
        <v>1663.94</v>
      </c>
      <c r="O335" s="65"/>
    </row>
    <row r="336" spans="1:15" ht="29.25" outlineLevel="2" x14ac:dyDescent="0.25">
      <c r="A336" s="69" t="s">
        <v>136</v>
      </c>
      <c r="B336" s="71" t="s">
        <v>60</v>
      </c>
      <c r="C336" s="2" t="s">
        <v>6</v>
      </c>
      <c r="D336" s="3">
        <f>D337+D338+D339+D340</f>
        <v>0</v>
      </c>
      <c r="E336" s="3">
        <f t="shared" ref="E336" si="187">E337+E338+E339+E340</f>
        <v>9220.7099999999991</v>
      </c>
      <c r="F336" s="3">
        <f t="shared" ref="F336" si="188">F337+F338+F339+F340</f>
        <v>0</v>
      </c>
      <c r="G336" s="3">
        <f t="shared" ref="G336" si="189">G337+G338+G339+G340</f>
        <v>0</v>
      </c>
      <c r="H336" s="3"/>
      <c r="I336" s="3"/>
      <c r="J336" s="3"/>
      <c r="K336" s="3"/>
      <c r="L336" s="3">
        <f>L337+L338+L339+L340</f>
        <v>0</v>
      </c>
      <c r="M336" s="3">
        <f t="shared" ref="M336" si="190">M337+M338+M339+M340</f>
        <v>0</v>
      </c>
      <c r="N336" s="3">
        <f t="shared" si="162"/>
        <v>9220.7099999999991</v>
      </c>
      <c r="O336" s="64"/>
    </row>
    <row r="337" spans="1:15" outlineLevel="2" x14ac:dyDescent="0.25">
      <c r="A337" s="70"/>
      <c r="B337" s="72"/>
      <c r="C337" s="6" t="s">
        <v>13</v>
      </c>
      <c r="D337" s="7"/>
      <c r="E337" s="8">
        <v>922.07</v>
      </c>
      <c r="F337" s="8"/>
      <c r="G337" s="8"/>
      <c r="H337" s="13"/>
      <c r="I337" s="13"/>
      <c r="J337" s="13"/>
      <c r="K337" s="13"/>
      <c r="L337" s="13"/>
      <c r="M337" s="8"/>
      <c r="N337" s="24">
        <f t="shared" si="162"/>
        <v>922.07</v>
      </c>
      <c r="O337" s="65"/>
    </row>
    <row r="338" spans="1:15" outlineLevel="2" x14ac:dyDescent="0.25">
      <c r="A338" s="70"/>
      <c r="B338" s="72"/>
      <c r="C338" s="6" t="s">
        <v>14</v>
      </c>
      <c r="D338" s="9"/>
      <c r="E338" s="10"/>
      <c r="F338" s="10"/>
      <c r="G338" s="10"/>
      <c r="H338" s="14"/>
      <c r="I338" s="14"/>
      <c r="J338" s="14"/>
      <c r="K338" s="14"/>
      <c r="L338" s="14"/>
      <c r="M338" s="10"/>
      <c r="N338" s="24">
        <f t="shared" si="162"/>
        <v>0</v>
      </c>
      <c r="O338" s="65"/>
    </row>
    <row r="339" spans="1:15" outlineLevel="2" x14ac:dyDescent="0.25">
      <c r="A339" s="70"/>
      <c r="B339" s="72"/>
      <c r="C339" s="6" t="s">
        <v>15</v>
      </c>
      <c r="D339" s="9"/>
      <c r="E339" s="10"/>
      <c r="F339" s="10"/>
      <c r="G339" s="10"/>
      <c r="H339" s="14"/>
      <c r="I339" s="14"/>
      <c r="J339" s="14"/>
      <c r="K339" s="14"/>
      <c r="L339" s="14"/>
      <c r="M339" s="10"/>
      <c r="N339" s="24">
        <f t="shared" si="162"/>
        <v>0</v>
      </c>
      <c r="O339" s="65"/>
    </row>
    <row r="340" spans="1:15" outlineLevel="2" x14ac:dyDescent="0.25">
      <c r="A340" s="70"/>
      <c r="B340" s="72"/>
      <c r="C340" s="6" t="s">
        <v>16</v>
      </c>
      <c r="D340" s="11"/>
      <c r="E340" s="12">
        <v>8298.64</v>
      </c>
      <c r="F340" s="12"/>
      <c r="G340" s="12"/>
      <c r="H340" s="15"/>
      <c r="I340" s="15"/>
      <c r="J340" s="15"/>
      <c r="K340" s="15"/>
      <c r="L340" s="15"/>
      <c r="M340" s="12"/>
      <c r="N340" s="24">
        <f t="shared" si="162"/>
        <v>8298.64</v>
      </c>
      <c r="O340" s="65"/>
    </row>
    <row r="341" spans="1:15" ht="29.25" outlineLevel="1" x14ac:dyDescent="0.25">
      <c r="A341" s="69" t="s">
        <v>137</v>
      </c>
      <c r="B341" s="71" t="s">
        <v>59</v>
      </c>
      <c r="C341" s="2" t="s">
        <v>6</v>
      </c>
      <c r="D341" s="3">
        <f>D342+D343+D344+D345</f>
        <v>0</v>
      </c>
      <c r="E341" s="3">
        <f t="shared" ref="E341" si="191">E342+E343+E344+E345</f>
        <v>0</v>
      </c>
      <c r="F341" s="3">
        <f t="shared" ref="F341" si="192">F342+F343+F344+F345</f>
        <v>2895.8199999999997</v>
      </c>
      <c r="G341" s="3">
        <f t="shared" ref="G341" si="193">G342+G343+G344+G345</f>
        <v>0</v>
      </c>
      <c r="H341" s="3"/>
      <c r="I341" s="3"/>
      <c r="J341" s="3"/>
      <c r="K341" s="3"/>
      <c r="L341" s="3">
        <f>L342+L343+L344+L345</f>
        <v>0</v>
      </c>
      <c r="M341" s="3">
        <f t="shared" ref="M341" si="194">M342+M343+M344+M345</f>
        <v>0</v>
      </c>
      <c r="N341" s="3">
        <f t="shared" ref="N341:N350" si="195">SUM(D341:M341)</f>
        <v>2895.8199999999997</v>
      </c>
      <c r="O341" s="64"/>
    </row>
    <row r="342" spans="1:15" outlineLevel="1" x14ac:dyDescent="0.25">
      <c r="A342" s="70"/>
      <c r="B342" s="72"/>
      <c r="C342" s="6" t="s">
        <v>13</v>
      </c>
      <c r="D342" s="7"/>
      <c r="E342" s="8"/>
      <c r="F342" s="8">
        <v>289.58</v>
      </c>
      <c r="G342" s="8"/>
      <c r="H342" s="13"/>
      <c r="I342" s="13"/>
      <c r="J342" s="13"/>
      <c r="K342" s="13"/>
      <c r="L342" s="13"/>
      <c r="M342" s="8"/>
      <c r="N342" s="3">
        <f t="shared" si="195"/>
        <v>289.58</v>
      </c>
      <c r="O342" s="65"/>
    </row>
    <row r="343" spans="1:15" outlineLevel="1" x14ac:dyDescent="0.25">
      <c r="A343" s="70"/>
      <c r="B343" s="72"/>
      <c r="C343" s="6" t="s">
        <v>14</v>
      </c>
      <c r="D343" s="9"/>
      <c r="E343" s="10"/>
      <c r="F343" s="10"/>
      <c r="G343" s="10"/>
      <c r="H343" s="14"/>
      <c r="I343" s="14"/>
      <c r="J343" s="14"/>
      <c r="K343" s="14"/>
      <c r="L343" s="14"/>
      <c r="M343" s="10"/>
      <c r="N343" s="3">
        <f t="shared" si="195"/>
        <v>0</v>
      </c>
      <c r="O343" s="65"/>
    </row>
    <row r="344" spans="1:15" outlineLevel="1" x14ac:dyDescent="0.25">
      <c r="A344" s="70"/>
      <c r="B344" s="72"/>
      <c r="C344" s="6" t="s">
        <v>15</v>
      </c>
      <c r="D344" s="9"/>
      <c r="E344" s="10"/>
      <c r="F344" s="10"/>
      <c r="G344" s="10"/>
      <c r="H344" s="14"/>
      <c r="I344" s="14"/>
      <c r="J344" s="14"/>
      <c r="K344" s="14"/>
      <c r="L344" s="14"/>
      <c r="M344" s="10"/>
      <c r="N344" s="3">
        <f t="shared" si="195"/>
        <v>0</v>
      </c>
      <c r="O344" s="65"/>
    </row>
    <row r="345" spans="1:15" outlineLevel="1" x14ac:dyDescent="0.25">
      <c r="A345" s="70"/>
      <c r="B345" s="72"/>
      <c r="C345" s="6" t="s">
        <v>16</v>
      </c>
      <c r="D345" s="11"/>
      <c r="E345" s="12"/>
      <c r="F345" s="12">
        <v>2606.2399999999998</v>
      </c>
      <c r="G345" s="12"/>
      <c r="H345" s="15"/>
      <c r="I345" s="15"/>
      <c r="J345" s="15"/>
      <c r="K345" s="15"/>
      <c r="L345" s="15"/>
      <c r="M345" s="12"/>
      <c r="N345" s="3">
        <f t="shared" si="195"/>
        <v>2606.2399999999998</v>
      </c>
      <c r="O345" s="65"/>
    </row>
    <row r="346" spans="1:15" ht="29.25" outlineLevel="1" x14ac:dyDescent="0.25">
      <c r="A346" s="69" t="s">
        <v>138</v>
      </c>
      <c r="B346" s="71" t="s">
        <v>61</v>
      </c>
      <c r="C346" s="2" t="s">
        <v>6</v>
      </c>
      <c r="D346" s="3">
        <f>D347+D348+D349+D350</f>
        <v>0</v>
      </c>
      <c r="E346" s="3">
        <f t="shared" ref="E346" si="196">E347+E348+E349+E350</f>
        <v>0</v>
      </c>
      <c r="F346" s="3">
        <f t="shared" ref="F346" si="197">F347+F348+F349+F350</f>
        <v>902.64</v>
      </c>
      <c r="G346" s="3">
        <f t="shared" ref="G346" si="198">G347+G348+G349+G350</f>
        <v>0</v>
      </c>
      <c r="H346" s="3"/>
      <c r="I346" s="3"/>
      <c r="J346" s="3"/>
      <c r="K346" s="3"/>
      <c r="L346" s="3">
        <f>L347+L348+L349+L350</f>
        <v>0</v>
      </c>
      <c r="M346" s="3">
        <f t="shared" ref="M346" si="199">M347+M348+M349+M350</f>
        <v>0</v>
      </c>
      <c r="N346" s="3">
        <f t="shared" si="195"/>
        <v>902.64</v>
      </c>
      <c r="O346" s="64"/>
    </row>
    <row r="347" spans="1:15" outlineLevel="1" x14ac:dyDescent="0.25">
      <c r="A347" s="70"/>
      <c r="B347" s="72"/>
      <c r="C347" s="6" t="s">
        <v>13</v>
      </c>
      <c r="D347" s="7"/>
      <c r="E347" s="8"/>
      <c r="F347" s="8">
        <v>90.27</v>
      </c>
      <c r="G347" s="8"/>
      <c r="H347" s="13"/>
      <c r="I347" s="13"/>
      <c r="J347" s="13"/>
      <c r="K347" s="13"/>
      <c r="L347" s="13"/>
      <c r="M347" s="8"/>
      <c r="N347" s="3">
        <f t="shared" si="195"/>
        <v>90.27</v>
      </c>
      <c r="O347" s="65"/>
    </row>
    <row r="348" spans="1:15" outlineLevel="1" x14ac:dyDescent="0.25">
      <c r="A348" s="70"/>
      <c r="B348" s="72"/>
      <c r="C348" s="6" t="s">
        <v>14</v>
      </c>
      <c r="D348" s="9"/>
      <c r="E348" s="10"/>
      <c r="F348" s="10"/>
      <c r="G348" s="10"/>
      <c r="H348" s="14"/>
      <c r="I348" s="14"/>
      <c r="J348" s="14"/>
      <c r="K348" s="14"/>
      <c r="L348" s="14"/>
      <c r="M348" s="10"/>
      <c r="N348" s="3">
        <f t="shared" si="195"/>
        <v>0</v>
      </c>
      <c r="O348" s="65"/>
    </row>
    <row r="349" spans="1:15" outlineLevel="1" x14ac:dyDescent="0.25">
      <c r="A349" s="70"/>
      <c r="B349" s="72"/>
      <c r="C349" s="6" t="s">
        <v>15</v>
      </c>
      <c r="D349" s="9"/>
      <c r="E349" s="10"/>
      <c r="F349" s="10"/>
      <c r="G349" s="10"/>
      <c r="H349" s="14"/>
      <c r="I349" s="14"/>
      <c r="J349" s="14"/>
      <c r="K349" s="14"/>
      <c r="L349" s="14"/>
      <c r="M349" s="10"/>
      <c r="N349" s="3">
        <f t="shared" si="195"/>
        <v>0</v>
      </c>
      <c r="O349" s="65"/>
    </row>
    <row r="350" spans="1:15" outlineLevel="1" x14ac:dyDescent="0.25">
      <c r="A350" s="70"/>
      <c r="B350" s="72"/>
      <c r="C350" s="6" t="s">
        <v>16</v>
      </c>
      <c r="D350" s="11"/>
      <c r="E350" s="12"/>
      <c r="F350" s="12">
        <v>812.37</v>
      </c>
      <c r="G350" s="12"/>
      <c r="H350" s="15"/>
      <c r="I350" s="15"/>
      <c r="J350" s="15"/>
      <c r="K350" s="15"/>
      <c r="L350" s="15"/>
      <c r="M350" s="12"/>
      <c r="N350" s="3">
        <f t="shared" si="195"/>
        <v>812.37</v>
      </c>
      <c r="O350" s="65"/>
    </row>
    <row r="351" spans="1:15" ht="29.25" outlineLevel="2" x14ac:dyDescent="0.25">
      <c r="A351" s="69" t="s">
        <v>139</v>
      </c>
      <c r="B351" s="71" t="s">
        <v>62</v>
      </c>
      <c r="C351" s="2" t="s">
        <v>6</v>
      </c>
      <c r="D351" s="3">
        <f>D352+D353+D354+D355</f>
        <v>0</v>
      </c>
      <c r="E351" s="3">
        <f t="shared" ref="E351" si="200">E352+E353+E354+E355</f>
        <v>1565.9699999999998</v>
      </c>
      <c r="F351" s="3">
        <f t="shared" ref="F351" si="201">F352+F353+F354+F355</f>
        <v>0</v>
      </c>
      <c r="G351" s="3">
        <f t="shared" ref="G351" si="202">G352+G353+G354+G355</f>
        <v>0</v>
      </c>
      <c r="H351" s="3"/>
      <c r="I351" s="3"/>
      <c r="J351" s="3"/>
      <c r="K351" s="3"/>
      <c r="L351" s="3">
        <f>L352+L353+L354+L355</f>
        <v>0</v>
      </c>
      <c r="M351" s="3">
        <f t="shared" ref="M351" si="203">M352+M353+M354+M355</f>
        <v>0</v>
      </c>
      <c r="N351" s="3">
        <f t="shared" ref="N351:N370" si="204">SUM(D351:L351)</f>
        <v>1565.9699999999998</v>
      </c>
      <c r="O351" s="64"/>
    </row>
    <row r="352" spans="1:15" outlineLevel="2" x14ac:dyDescent="0.25">
      <c r="A352" s="70"/>
      <c r="B352" s="72"/>
      <c r="C352" s="6" t="s">
        <v>13</v>
      </c>
      <c r="D352" s="7"/>
      <c r="E352" s="8">
        <v>156.6</v>
      </c>
      <c r="F352" s="8"/>
      <c r="G352" s="8"/>
      <c r="H352" s="13"/>
      <c r="I352" s="13"/>
      <c r="J352" s="13"/>
      <c r="K352" s="13"/>
      <c r="L352" s="13"/>
      <c r="M352" s="8"/>
      <c r="N352" s="24">
        <f t="shared" si="204"/>
        <v>156.6</v>
      </c>
      <c r="O352" s="65"/>
    </row>
    <row r="353" spans="1:15" outlineLevel="2" x14ac:dyDescent="0.25">
      <c r="A353" s="70"/>
      <c r="B353" s="72"/>
      <c r="C353" s="6" t="s">
        <v>14</v>
      </c>
      <c r="D353" s="9"/>
      <c r="E353" s="10"/>
      <c r="F353" s="10"/>
      <c r="G353" s="10"/>
      <c r="H353" s="14"/>
      <c r="I353" s="14"/>
      <c r="J353" s="14"/>
      <c r="K353" s="14"/>
      <c r="L353" s="14"/>
      <c r="M353" s="10"/>
      <c r="N353" s="24">
        <f t="shared" si="204"/>
        <v>0</v>
      </c>
      <c r="O353" s="65"/>
    </row>
    <row r="354" spans="1:15" outlineLevel="2" x14ac:dyDescent="0.25">
      <c r="A354" s="70"/>
      <c r="B354" s="72"/>
      <c r="C354" s="6" t="s">
        <v>15</v>
      </c>
      <c r="D354" s="9"/>
      <c r="E354" s="10"/>
      <c r="F354" s="10"/>
      <c r="G354" s="10"/>
      <c r="H354" s="14"/>
      <c r="I354" s="14"/>
      <c r="J354" s="14"/>
      <c r="K354" s="14"/>
      <c r="L354" s="14"/>
      <c r="M354" s="10"/>
      <c r="N354" s="24">
        <f t="shared" si="204"/>
        <v>0</v>
      </c>
      <c r="O354" s="65"/>
    </row>
    <row r="355" spans="1:15" outlineLevel="2" x14ac:dyDescent="0.25">
      <c r="A355" s="70"/>
      <c r="B355" s="72"/>
      <c r="C355" s="6" t="s">
        <v>16</v>
      </c>
      <c r="D355" s="11"/>
      <c r="E355" s="12">
        <v>1409.37</v>
      </c>
      <c r="F355" s="12"/>
      <c r="G355" s="12"/>
      <c r="H355" s="15"/>
      <c r="I355" s="15"/>
      <c r="J355" s="15"/>
      <c r="K355" s="15"/>
      <c r="L355" s="15"/>
      <c r="M355" s="12"/>
      <c r="N355" s="24">
        <f t="shared" si="204"/>
        <v>1409.37</v>
      </c>
      <c r="O355" s="65"/>
    </row>
    <row r="356" spans="1:15" ht="29.25" outlineLevel="2" x14ac:dyDescent="0.25">
      <c r="A356" s="69" t="s">
        <v>140</v>
      </c>
      <c r="B356" s="71" t="s">
        <v>63</v>
      </c>
      <c r="C356" s="2" t="s">
        <v>6</v>
      </c>
      <c r="D356" s="3">
        <f>D357+D358+D359+D360</f>
        <v>0</v>
      </c>
      <c r="E356" s="3">
        <f t="shared" ref="E356" si="205">E357+E358+E359+E360</f>
        <v>1580.47</v>
      </c>
      <c r="F356" s="3">
        <f t="shared" ref="F356" si="206">F357+F358+F359+F360</f>
        <v>0</v>
      </c>
      <c r="G356" s="3">
        <f t="shared" ref="G356" si="207">G357+G358+G359+G360</f>
        <v>0</v>
      </c>
      <c r="H356" s="3"/>
      <c r="I356" s="3"/>
      <c r="J356" s="3"/>
      <c r="K356" s="3"/>
      <c r="L356" s="3">
        <f>L357+L358+L359+L360</f>
        <v>0</v>
      </c>
      <c r="M356" s="3">
        <f t="shared" ref="M356" si="208">M357+M358+M359+M360</f>
        <v>0</v>
      </c>
      <c r="N356" s="3">
        <f t="shared" si="204"/>
        <v>1580.47</v>
      </c>
      <c r="O356" s="64"/>
    </row>
    <row r="357" spans="1:15" outlineLevel="2" x14ac:dyDescent="0.25">
      <c r="A357" s="70"/>
      <c r="B357" s="72"/>
      <c r="C357" s="6" t="s">
        <v>13</v>
      </c>
      <c r="D357" s="7"/>
      <c r="E357" s="8">
        <v>158.05000000000001</v>
      </c>
      <c r="F357" s="8"/>
      <c r="G357" s="8"/>
      <c r="H357" s="13"/>
      <c r="I357" s="13"/>
      <c r="J357" s="13"/>
      <c r="K357" s="13"/>
      <c r="L357" s="13"/>
      <c r="M357" s="8"/>
      <c r="N357" s="24">
        <f t="shared" si="204"/>
        <v>158.05000000000001</v>
      </c>
      <c r="O357" s="65"/>
    </row>
    <row r="358" spans="1:15" outlineLevel="2" x14ac:dyDescent="0.25">
      <c r="A358" s="70"/>
      <c r="B358" s="72"/>
      <c r="C358" s="6" t="s">
        <v>14</v>
      </c>
      <c r="D358" s="9"/>
      <c r="E358" s="10"/>
      <c r="F358" s="10"/>
      <c r="G358" s="10"/>
      <c r="H358" s="14"/>
      <c r="I358" s="14"/>
      <c r="J358" s="14"/>
      <c r="K358" s="14"/>
      <c r="L358" s="14"/>
      <c r="M358" s="10"/>
      <c r="N358" s="24">
        <f t="shared" si="204"/>
        <v>0</v>
      </c>
      <c r="O358" s="65"/>
    </row>
    <row r="359" spans="1:15" outlineLevel="2" x14ac:dyDescent="0.25">
      <c r="A359" s="70"/>
      <c r="B359" s="72"/>
      <c r="C359" s="6" t="s">
        <v>15</v>
      </c>
      <c r="D359" s="9"/>
      <c r="E359" s="10"/>
      <c r="F359" s="10"/>
      <c r="G359" s="10"/>
      <c r="H359" s="14"/>
      <c r="I359" s="14"/>
      <c r="J359" s="14"/>
      <c r="K359" s="14"/>
      <c r="L359" s="14"/>
      <c r="M359" s="10"/>
      <c r="N359" s="24">
        <f t="shared" si="204"/>
        <v>0</v>
      </c>
      <c r="O359" s="65"/>
    </row>
    <row r="360" spans="1:15" outlineLevel="2" x14ac:dyDescent="0.25">
      <c r="A360" s="70"/>
      <c r="B360" s="72"/>
      <c r="C360" s="6" t="s">
        <v>16</v>
      </c>
      <c r="D360" s="11"/>
      <c r="E360" s="12">
        <v>1422.42</v>
      </c>
      <c r="F360" s="12"/>
      <c r="G360" s="12"/>
      <c r="H360" s="15"/>
      <c r="I360" s="15"/>
      <c r="J360" s="15"/>
      <c r="K360" s="15"/>
      <c r="L360" s="15"/>
      <c r="M360" s="12"/>
      <c r="N360" s="24">
        <f t="shared" si="204"/>
        <v>1422.42</v>
      </c>
      <c r="O360" s="65"/>
    </row>
    <row r="361" spans="1:15" ht="29.25" outlineLevel="2" x14ac:dyDescent="0.25">
      <c r="A361" s="69" t="s">
        <v>141</v>
      </c>
      <c r="B361" s="71" t="s">
        <v>64</v>
      </c>
      <c r="C361" s="2" t="s">
        <v>6</v>
      </c>
      <c r="D361" s="3">
        <f>D362+D363+D364+D365</f>
        <v>0</v>
      </c>
      <c r="E361" s="3">
        <f t="shared" ref="E361" si="209">E362+E363+E364+E365</f>
        <v>2438.11</v>
      </c>
      <c r="F361" s="3">
        <f t="shared" ref="F361" si="210">F362+F363+F364+F365</f>
        <v>0</v>
      </c>
      <c r="G361" s="3">
        <f t="shared" ref="G361" si="211">G362+G363+G364+G365</f>
        <v>0</v>
      </c>
      <c r="H361" s="3"/>
      <c r="I361" s="3"/>
      <c r="J361" s="3"/>
      <c r="K361" s="3"/>
      <c r="L361" s="3">
        <f>L362+L363+L364+L365</f>
        <v>0</v>
      </c>
      <c r="M361" s="3">
        <f t="shared" ref="M361" si="212">M362+M363+M364+M365</f>
        <v>0</v>
      </c>
      <c r="N361" s="3">
        <f t="shared" si="204"/>
        <v>2438.11</v>
      </c>
      <c r="O361" s="64"/>
    </row>
    <row r="362" spans="1:15" outlineLevel="2" x14ac:dyDescent="0.25">
      <c r="A362" s="70"/>
      <c r="B362" s="72"/>
      <c r="C362" s="6" t="s">
        <v>13</v>
      </c>
      <c r="D362" s="7"/>
      <c r="E362" s="8">
        <v>243.81</v>
      </c>
      <c r="F362" s="8"/>
      <c r="G362" s="8"/>
      <c r="H362" s="13"/>
      <c r="I362" s="13"/>
      <c r="J362" s="13"/>
      <c r="K362" s="13"/>
      <c r="L362" s="13"/>
      <c r="M362" s="8"/>
      <c r="N362" s="24">
        <f t="shared" si="204"/>
        <v>243.81</v>
      </c>
      <c r="O362" s="65"/>
    </row>
    <row r="363" spans="1:15" outlineLevel="2" x14ac:dyDescent="0.25">
      <c r="A363" s="70"/>
      <c r="B363" s="72"/>
      <c r="C363" s="6" t="s">
        <v>14</v>
      </c>
      <c r="D363" s="9"/>
      <c r="E363" s="10"/>
      <c r="F363" s="10"/>
      <c r="G363" s="10"/>
      <c r="H363" s="14"/>
      <c r="I363" s="14"/>
      <c r="J363" s="14"/>
      <c r="K363" s="14"/>
      <c r="L363" s="14"/>
      <c r="M363" s="10"/>
      <c r="N363" s="24">
        <f t="shared" si="204"/>
        <v>0</v>
      </c>
      <c r="O363" s="65"/>
    </row>
    <row r="364" spans="1:15" outlineLevel="2" x14ac:dyDescent="0.25">
      <c r="A364" s="70"/>
      <c r="B364" s="72"/>
      <c r="C364" s="6" t="s">
        <v>15</v>
      </c>
      <c r="D364" s="9"/>
      <c r="E364" s="10"/>
      <c r="F364" s="10"/>
      <c r="G364" s="10"/>
      <c r="H364" s="14"/>
      <c r="I364" s="14"/>
      <c r="J364" s="14"/>
      <c r="K364" s="14"/>
      <c r="L364" s="14"/>
      <c r="M364" s="10"/>
      <c r="N364" s="24">
        <f t="shared" si="204"/>
        <v>0</v>
      </c>
      <c r="O364" s="65"/>
    </row>
    <row r="365" spans="1:15" outlineLevel="2" x14ac:dyDescent="0.25">
      <c r="A365" s="70"/>
      <c r="B365" s="72"/>
      <c r="C365" s="6" t="s">
        <v>16</v>
      </c>
      <c r="D365" s="11"/>
      <c r="E365" s="12">
        <v>2194.3000000000002</v>
      </c>
      <c r="F365" s="12"/>
      <c r="G365" s="12"/>
      <c r="H365" s="15"/>
      <c r="I365" s="15"/>
      <c r="J365" s="15"/>
      <c r="K365" s="15"/>
      <c r="L365" s="15"/>
      <c r="M365" s="12"/>
      <c r="N365" s="24">
        <f t="shared" si="204"/>
        <v>2194.3000000000002</v>
      </c>
      <c r="O365" s="65"/>
    </row>
    <row r="366" spans="1:15" ht="29.25" outlineLevel="2" x14ac:dyDescent="0.25">
      <c r="A366" s="69" t="s">
        <v>142</v>
      </c>
      <c r="B366" s="71" t="s">
        <v>65</v>
      </c>
      <c r="C366" s="2" t="s">
        <v>6</v>
      </c>
      <c r="D366" s="3">
        <f>D367+D368+D369+D370</f>
        <v>0</v>
      </c>
      <c r="E366" s="3">
        <f t="shared" ref="E366" si="213">E367+E368+E369+E370</f>
        <v>624.98</v>
      </c>
      <c r="F366" s="3">
        <f t="shared" ref="F366" si="214">F367+F368+F369+F370</f>
        <v>0</v>
      </c>
      <c r="G366" s="3">
        <f t="shared" ref="G366" si="215">G367+G368+G369+G370</f>
        <v>0</v>
      </c>
      <c r="H366" s="3"/>
      <c r="I366" s="3"/>
      <c r="J366" s="3"/>
      <c r="K366" s="3"/>
      <c r="L366" s="3">
        <f>L367+L368+L369+L370</f>
        <v>0</v>
      </c>
      <c r="M366" s="3">
        <f t="shared" ref="M366" si="216">M367+M368+M369+M370</f>
        <v>0</v>
      </c>
      <c r="N366" s="3">
        <f t="shared" si="204"/>
        <v>624.98</v>
      </c>
      <c r="O366" s="64"/>
    </row>
    <row r="367" spans="1:15" outlineLevel="2" x14ac:dyDescent="0.25">
      <c r="A367" s="70"/>
      <c r="B367" s="72"/>
      <c r="C367" s="6" t="s">
        <v>13</v>
      </c>
      <c r="D367" s="7"/>
      <c r="E367" s="8">
        <v>62.5</v>
      </c>
      <c r="F367" s="8"/>
      <c r="G367" s="8"/>
      <c r="H367" s="13"/>
      <c r="I367" s="13"/>
      <c r="J367" s="13"/>
      <c r="K367" s="13"/>
      <c r="L367" s="13"/>
      <c r="M367" s="8"/>
      <c r="N367" s="24">
        <f t="shared" si="204"/>
        <v>62.5</v>
      </c>
      <c r="O367" s="65"/>
    </row>
    <row r="368" spans="1:15" outlineLevel="2" x14ac:dyDescent="0.25">
      <c r="A368" s="70"/>
      <c r="B368" s="72"/>
      <c r="C368" s="6" t="s">
        <v>14</v>
      </c>
      <c r="D368" s="9"/>
      <c r="E368" s="10"/>
      <c r="F368" s="10"/>
      <c r="G368" s="10"/>
      <c r="H368" s="14"/>
      <c r="I368" s="14"/>
      <c r="J368" s="14"/>
      <c r="K368" s="14"/>
      <c r="L368" s="14"/>
      <c r="M368" s="10"/>
      <c r="N368" s="24">
        <f t="shared" si="204"/>
        <v>0</v>
      </c>
      <c r="O368" s="65"/>
    </row>
    <row r="369" spans="1:15" outlineLevel="2" x14ac:dyDescent="0.25">
      <c r="A369" s="70"/>
      <c r="B369" s="72"/>
      <c r="C369" s="6" t="s">
        <v>15</v>
      </c>
      <c r="D369" s="9"/>
      <c r="E369" s="10"/>
      <c r="F369" s="10"/>
      <c r="G369" s="10"/>
      <c r="H369" s="14"/>
      <c r="I369" s="14"/>
      <c r="J369" s="14"/>
      <c r="K369" s="14"/>
      <c r="L369" s="14"/>
      <c r="M369" s="10"/>
      <c r="N369" s="24">
        <f t="shared" si="204"/>
        <v>0</v>
      </c>
      <c r="O369" s="65"/>
    </row>
    <row r="370" spans="1:15" outlineLevel="2" x14ac:dyDescent="0.25">
      <c r="A370" s="70"/>
      <c r="B370" s="72"/>
      <c r="C370" s="6" t="s">
        <v>16</v>
      </c>
      <c r="D370" s="11"/>
      <c r="E370" s="12">
        <v>562.48</v>
      </c>
      <c r="F370" s="12"/>
      <c r="G370" s="12"/>
      <c r="H370" s="15"/>
      <c r="I370" s="15"/>
      <c r="J370" s="15"/>
      <c r="K370" s="15"/>
      <c r="L370" s="15"/>
      <c r="M370" s="12"/>
      <c r="N370" s="24">
        <f t="shared" si="204"/>
        <v>562.48</v>
      </c>
      <c r="O370" s="65"/>
    </row>
    <row r="371" spans="1:15" ht="29.25" outlineLevel="1" x14ac:dyDescent="0.25">
      <c r="A371" s="69" t="s">
        <v>143</v>
      </c>
      <c r="B371" s="71" t="s">
        <v>66</v>
      </c>
      <c r="C371" s="2" t="s">
        <v>6</v>
      </c>
      <c r="D371" s="3">
        <f>D372+D373+D374+D375</f>
        <v>0</v>
      </c>
      <c r="E371" s="3">
        <f t="shared" ref="E371" si="217">E372+E373+E374+E375</f>
        <v>0</v>
      </c>
      <c r="F371" s="3">
        <f t="shared" ref="F371" si="218">F372+F373+F374+F375</f>
        <v>5114.92</v>
      </c>
      <c r="G371" s="3">
        <f t="shared" ref="G371" si="219">G372+G373+G374+G375</f>
        <v>0</v>
      </c>
      <c r="H371" s="3"/>
      <c r="I371" s="3"/>
      <c r="J371" s="3"/>
      <c r="K371" s="3"/>
      <c r="L371" s="3">
        <f>L372+L373+L374+L375</f>
        <v>0</v>
      </c>
      <c r="M371" s="3">
        <f t="shared" ref="M371" si="220">M372+M373+M374+M375</f>
        <v>0</v>
      </c>
      <c r="N371" s="3">
        <f t="shared" ref="N371:N434" si="221">SUM(D371:M371)</f>
        <v>5114.92</v>
      </c>
      <c r="O371" s="64"/>
    </row>
    <row r="372" spans="1:15" outlineLevel="1" x14ac:dyDescent="0.25">
      <c r="A372" s="70"/>
      <c r="B372" s="72"/>
      <c r="C372" s="6" t="s">
        <v>13</v>
      </c>
      <c r="D372" s="7"/>
      <c r="E372" s="8"/>
      <c r="F372" s="8">
        <v>511.49</v>
      </c>
      <c r="G372" s="8"/>
      <c r="H372" s="13"/>
      <c r="I372" s="13"/>
      <c r="J372" s="13"/>
      <c r="K372" s="13"/>
      <c r="L372" s="13"/>
      <c r="M372" s="8"/>
      <c r="N372" s="3">
        <f t="shared" si="221"/>
        <v>511.49</v>
      </c>
      <c r="O372" s="65"/>
    </row>
    <row r="373" spans="1:15" outlineLevel="1" x14ac:dyDescent="0.25">
      <c r="A373" s="70"/>
      <c r="B373" s="72"/>
      <c r="C373" s="6" t="s">
        <v>14</v>
      </c>
      <c r="D373" s="9"/>
      <c r="E373" s="10"/>
      <c r="F373" s="10"/>
      <c r="G373" s="10"/>
      <c r="H373" s="14"/>
      <c r="I373" s="14"/>
      <c r="J373" s="14"/>
      <c r="K373" s="14"/>
      <c r="L373" s="14"/>
      <c r="M373" s="10"/>
      <c r="N373" s="3">
        <f t="shared" si="221"/>
        <v>0</v>
      </c>
      <c r="O373" s="65"/>
    </row>
    <row r="374" spans="1:15" outlineLevel="1" x14ac:dyDescent="0.25">
      <c r="A374" s="70"/>
      <c r="B374" s="72"/>
      <c r="C374" s="6" t="s">
        <v>15</v>
      </c>
      <c r="D374" s="9"/>
      <c r="E374" s="10"/>
      <c r="F374" s="10"/>
      <c r="G374" s="10"/>
      <c r="H374" s="14"/>
      <c r="I374" s="14"/>
      <c r="J374" s="14"/>
      <c r="K374" s="14"/>
      <c r="L374" s="14"/>
      <c r="M374" s="10"/>
      <c r="N374" s="3">
        <f t="shared" si="221"/>
        <v>0</v>
      </c>
      <c r="O374" s="65"/>
    </row>
    <row r="375" spans="1:15" outlineLevel="1" x14ac:dyDescent="0.25">
      <c r="A375" s="70"/>
      <c r="B375" s="72"/>
      <c r="C375" s="6" t="s">
        <v>16</v>
      </c>
      <c r="D375" s="11"/>
      <c r="E375" s="12"/>
      <c r="F375" s="12">
        <v>4603.43</v>
      </c>
      <c r="G375" s="12"/>
      <c r="H375" s="15"/>
      <c r="I375" s="15"/>
      <c r="J375" s="15"/>
      <c r="K375" s="15"/>
      <c r="L375" s="15"/>
      <c r="M375" s="12"/>
      <c r="N375" s="3">
        <f t="shared" si="221"/>
        <v>4603.43</v>
      </c>
      <c r="O375" s="65"/>
    </row>
    <row r="376" spans="1:15" ht="29.25" outlineLevel="1" x14ac:dyDescent="0.25">
      <c r="A376" s="69" t="s">
        <v>144</v>
      </c>
      <c r="B376" s="71" t="s">
        <v>67</v>
      </c>
      <c r="C376" s="2" t="s">
        <v>6</v>
      </c>
      <c r="D376" s="3">
        <f>D377+D378+D379+D380</f>
        <v>0</v>
      </c>
      <c r="E376" s="3">
        <f t="shared" ref="E376" si="222">E377+E378+E379+E380</f>
        <v>1518.63</v>
      </c>
      <c r="F376" s="3">
        <f t="shared" ref="F376" si="223">F377+F378+F379+F380</f>
        <v>0</v>
      </c>
      <c r="G376" s="3">
        <f t="shared" ref="G376" si="224">G377+G378+G379+G380</f>
        <v>0</v>
      </c>
      <c r="H376" s="3"/>
      <c r="I376" s="3"/>
      <c r="J376" s="3"/>
      <c r="K376" s="3"/>
      <c r="L376" s="3">
        <f>L377+L378+L379+L380</f>
        <v>0</v>
      </c>
      <c r="M376" s="3">
        <f t="shared" ref="M376" si="225">M377+M378+M379+M380</f>
        <v>0</v>
      </c>
      <c r="N376" s="3">
        <f t="shared" si="221"/>
        <v>1518.63</v>
      </c>
      <c r="O376" s="64"/>
    </row>
    <row r="377" spans="1:15" outlineLevel="1" x14ac:dyDescent="0.25">
      <c r="A377" s="70"/>
      <c r="B377" s="72"/>
      <c r="C377" s="6" t="s">
        <v>13</v>
      </c>
      <c r="D377" s="7"/>
      <c r="E377" s="8">
        <v>151.86000000000001</v>
      </c>
      <c r="F377" s="8"/>
      <c r="G377" s="8"/>
      <c r="H377" s="13"/>
      <c r="I377" s="13"/>
      <c r="J377" s="13"/>
      <c r="K377" s="13"/>
      <c r="L377" s="13"/>
      <c r="M377" s="8"/>
      <c r="N377" s="3">
        <f t="shared" si="221"/>
        <v>151.86000000000001</v>
      </c>
      <c r="O377" s="65"/>
    </row>
    <row r="378" spans="1:15" outlineLevel="1" x14ac:dyDescent="0.25">
      <c r="A378" s="70"/>
      <c r="B378" s="72"/>
      <c r="C378" s="6" t="s">
        <v>14</v>
      </c>
      <c r="D378" s="9"/>
      <c r="E378" s="10"/>
      <c r="F378" s="10"/>
      <c r="G378" s="10"/>
      <c r="H378" s="14"/>
      <c r="I378" s="14"/>
      <c r="J378" s="14"/>
      <c r="K378" s="14"/>
      <c r="L378" s="14"/>
      <c r="M378" s="10"/>
      <c r="N378" s="3">
        <f t="shared" si="221"/>
        <v>0</v>
      </c>
      <c r="O378" s="65"/>
    </row>
    <row r="379" spans="1:15" outlineLevel="1" x14ac:dyDescent="0.25">
      <c r="A379" s="70"/>
      <c r="B379" s="72"/>
      <c r="C379" s="6" t="s">
        <v>15</v>
      </c>
      <c r="D379" s="9"/>
      <c r="E379" s="10"/>
      <c r="F379" s="10"/>
      <c r="G379" s="10"/>
      <c r="H379" s="14"/>
      <c r="I379" s="14"/>
      <c r="J379" s="14"/>
      <c r="K379" s="14"/>
      <c r="L379" s="14"/>
      <c r="M379" s="10"/>
      <c r="N379" s="3">
        <f t="shared" si="221"/>
        <v>0</v>
      </c>
      <c r="O379" s="65"/>
    </row>
    <row r="380" spans="1:15" outlineLevel="1" x14ac:dyDescent="0.25">
      <c r="A380" s="70"/>
      <c r="B380" s="72"/>
      <c r="C380" s="6" t="s">
        <v>16</v>
      </c>
      <c r="D380" s="11"/>
      <c r="E380" s="12">
        <v>1366.77</v>
      </c>
      <c r="F380" s="12"/>
      <c r="G380" s="12"/>
      <c r="H380" s="15"/>
      <c r="I380" s="15"/>
      <c r="J380" s="15"/>
      <c r="K380" s="15"/>
      <c r="L380" s="15"/>
      <c r="M380" s="12"/>
      <c r="N380" s="3">
        <f t="shared" si="221"/>
        <v>1366.77</v>
      </c>
      <c r="O380" s="65"/>
    </row>
    <row r="381" spans="1:15" ht="29.25" outlineLevel="1" x14ac:dyDescent="0.25">
      <c r="A381" s="85" t="s">
        <v>145</v>
      </c>
      <c r="B381" s="145"/>
      <c r="C381" s="2" t="s">
        <v>6</v>
      </c>
      <c r="D381" s="3">
        <f>D382+D383+D384+D385</f>
        <v>0</v>
      </c>
      <c r="E381" s="3">
        <f t="shared" ref="E381" si="226">E382+E383+E384+E385</f>
        <v>0</v>
      </c>
      <c r="F381" s="3">
        <f t="shared" ref="F381" si="227">F382+F383+F384+F385</f>
        <v>0</v>
      </c>
      <c r="G381" s="3">
        <f t="shared" ref="G381" si="228">G382+G383+G384+G385</f>
        <v>0</v>
      </c>
      <c r="H381" s="3"/>
      <c r="I381" s="3"/>
      <c r="J381" s="3"/>
      <c r="K381" s="3"/>
      <c r="L381" s="3">
        <f>L382+L383+L384+L385</f>
        <v>0</v>
      </c>
      <c r="M381" s="3">
        <f t="shared" ref="M381" si="229">M382+M383+M384+M385</f>
        <v>0</v>
      </c>
      <c r="N381" s="3">
        <f t="shared" si="221"/>
        <v>0</v>
      </c>
      <c r="O381" s="93"/>
    </row>
    <row r="382" spans="1:15" outlineLevel="1" x14ac:dyDescent="0.25">
      <c r="A382" s="86"/>
      <c r="B382" s="146"/>
      <c r="C382" s="6" t="s">
        <v>13</v>
      </c>
      <c r="D382" s="7"/>
      <c r="E382" s="8"/>
      <c r="F382" s="8"/>
      <c r="G382" s="8"/>
      <c r="H382" s="13"/>
      <c r="I382" s="13"/>
      <c r="J382" s="13"/>
      <c r="K382" s="13"/>
      <c r="L382" s="13"/>
      <c r="M382" s="8"/>
      <c r="N382" s="3">
        <f t="shared" si="221"/>
        <v>0</v>
      </c>
      <c r="O382" s="94"/>
    </row>
    <row r="383" spans="1:15" outlineLevel="1" x14ac:dyDescent="0.25">
      <c r="A383" s="86"/>
      <c r="B383" s="146"/>
      <c r="C383" s="6" t="s">
        <v>14</v>
      </c>
      <c r="D383" s="9"/>
      <c r="E383" s="10"/>
      <c r="F383" s="10"/>
      <c r="G383" s="10"/>
      <c r="H383" s="14"/>
      <c r="I383" s="14"/>
      <c r="J383" s="14"/>
      <c r="K383" s="14"/>
      <c r="L383" s="14"/>
      <c r="M383" s="10"/>
      <c r="N383" s="3">
        <f t="shared" si="221"/>
        <v>0</v>
      </c>
      <c r="O383" s="94"/>
    </row>
    <row r="384" spans="1:15" outlineLevel="1" x14ac:dyDescent="0.25">
      <c r="A384" s="86"/>
      <c r="B384" s="146"/>
      <c r="C384" s="6" t="s">
        <v>15</v>
      </c>
      <c r="D384" s="9"/>
      <c r="E384" s="10"/>
      <c r="F384" s="10"/>
      <c r="G384" s="10"/>
      <c r="H384" s="14"/>
      <c r="I384" s="14"/>
      <c r="J384" s="14"/>
      <c r="K384" s="14"/>
      <c r="L384" s="14"/>
      <c r="M384" s="10"/>
      <c r="N384" s="3">
        <f t="shared" si="221"/>
        <v>0</v>
      </c>
      <c r="O384" s="94"/>
    </row>
    <row r="385" spans="1:15" outlineLevel="1" x14ac:dyDescent="0.25">
      <c r="A385" s="87"/>
      <c r="B385" s="147"/>
      <c r="C385" s="6" t="s">
        <v>16</v>
      </c>
      <c r="D385" s="11"/>
      <c r="E385" s="12"/>
      <c r="F385" s="12"/>
      <c r="G385" s="12"/>
      <c r="H385" s="15"/>
      <c r="I385" s="15"/>
      <c r="J385" s="15"/>
      <c r="K385" s="15"/>
      <c r="L385" s="15"/>
      <c r="M385" s="12"/>
      <c r="N385" s="3">
        <f t="shared" si="221"/>
        <v>0</v>
      </c>
      <c r="O385" s="95"/>
    </row>
    <row r="386" spans="1:15" ht="29.25" outlineLevel="1" x14ac:dyDescent="0.25">
      <c r="A386" s="69" t="s">
        <v>146</v>
      </c>
      <c r="B386" s="71" t="s">
        <v>68</v>
      </c>
      <c r="C386" s="2" t="s">
        <v>6</v>
      </c>
      <c r="D386" s="3">
        <f>D387+D388+D389+D390</f>
        <v>0</v>
      </c>
      <c r="E386" s="3">
        <f t="shared" ref="E386" si="230">E387+E388+E389+E390</f>
        <v>0</v>
      </c>
      <c r="F386" s="3">
        <f t="shared" ref="F386" si="231">F387+F388+F389+F390</f>
        <v>7771.72</v>
      </c>
      <c r="G386" s="3">
        <f t="shared" ref="G386" si="232">G387+G388+G389+G390</f>
        <v>0</v>
      </c>
      <c r="H386" s="3"/>
      <c r="I386" s="3"/>
      <c r="J386" s="3"/>
      <c r="K386" s="3"/>
      <c r="L386" s="3">
        <f>L387+L388+L389+L390</f>
        <v>0</v>
      </c>
      <c r="M386" s="3">
        <f t="shared" ref="M386" si="233">M387+M388+M389+M390</f>
        <v>0</v>
      </c>
      <c r="N386" s="3">
        <f t="shared" si="221"/>
        <v>7771.72</v>
      </c>
      <c r="O386" s="64"/>
    </row>
    <row r="387" spans="1:15" outlineLevel="1" x14ac:dyDescent="0.25">
      <c r="A387" s="70"/>
      <c r="B387" s="72"/>
      <c r="C387" s="6" t="s">
        <v>13</v>
      </c>
      <c r="D387" s="7"/>
      <c r="E387" s="8"/>
      <c r="F387" s="8">
        <v>777.18</v>
      </c>
      <c r="G387" s="8"/>
      <c r="H387" s="13"/>
      <c r="I387" s="13"/>
      <c r="J387" s="13"/>
      <c r="K387" s="13"/>
      <c r="L387" s="13"/>
      <c r="M387" s="8"/>
      <c r="N387" s="3">
        <f t="shared" si="221"/>
        <v>777.18</v>
      </c>
      <c r="O387" s="65"/>
    </row>
    <row r="388" spans="1:15" outlineLevel="1" x14ac:dyDescent="0.25">
      <c r="A388" s="70"/>
      <c r="B388" s="72"/>
      <c r="C388" s="6" t="s">
        <v>14</v>
      </c>
      <c r="D388" s="9"/>
      <c r="E388" s="10"/>
      <c r="F388" s="10"/>
      <c r="G388" s="10"/>
      <c r="H388" s="14"/>
      <c r="I388" s="14"/>
      <c r="J388" s="14"/>
      <c r="K388" s="14"/>
      <c r="L388" s="14"/>
      <c r="M388" s="10"/>
      <c r="N388" s="3">
        <f t="shared" si="221"/>
        <v>0</v>
      </c>
      <c r="O388" s="65"/>
    </row>
    <row r="389" spans="1:15" outlineLevel="1" x14ac:dyDescent="0.25">
      <c r="A389" s="70"/>
      <c r="B389" s="72"/>
      <c r="C389" s="6" t="s">
        <v>15</v>
      </c>
      <c r="D389" s="9"/>
      <c r="E389" s="10"/>
      <c r="F389" s="10"/>
      <c r="G389" s="10"/>
      <c r="H389" s="14"/>
      <c r="I389" s="14"/>
      <c r="J389" s="14"/>
      <c r="K389" s="14"/>
      <c r="L389" s="14"/>
      <c r="M389" s="10"/>
      <c r="N389" s="3">
        <f t="shared" si="221"/>
        <v>0</v>
      </c>
      <c r="O389" s="65"/>
    </row>
    <row r="390" spans="1:15" outlineLevel="1" x14ac:dyDescent="0.25">
      <c r="A390" s="70"/>
      <c r="B390" s="72"/>
      <c r="C390" s="6" t="s">
        <v>16</v>
      </c>
      <c r="D390" s="11"/>
      <c r="E390" s="12"/>
      <c r="F390" s="12">
        <v>6994.54</v>
      </c>
      <c r="G390" s="12"/>
      <c r="H390" s="15"/>
      <c r="I390" s="15"/>
      <c r="J390" s="15"/>
      <c r="K390" s="15"/>
      <c r="L390" s="15"/>
      <c r="M390" s="12"/>
      <c r="N390" s="3">
        <f t="shared" si="221"/>
        <v>6994.54</v>
      </c>
      <c r="O390" s="65"/>
    </row>
    <row r="391" spans="1:15" ht="29.25" outlineLevel="1" x14ac:dyDescent="0.25">
      <c r="A391" s="69" t="s">
        <v>147</v>
      </c>
      <c r="B391" s="71" t="s">
        <v>69</v>
      </c>
      <c r="C391" s="2" t="s">
        <v>6</v>
      </c>
      <c r="D391" s="3">
        <f>D392+D393+D394+D395</f>
        <v>0</v>
      </c>
      <c r="E391" s="3">
        <f t="shared" ref="E391" si="234">E392+E393+E394+E395</f>
        <v>0</v>
      </c>
      <c r="F391" s="3">
        <f t="shared" ref="F391" si="235">F392+F393+F394+F395</f>
        <v>1731.1799999999998</v>
      </c>
      <c r="G391" s="3">
        <f t="shared" ref="G391" si="236">G392+G393+G394+G395</f>
        <v>0</v>
      </c>
      <c r="H391" s="3"/>
      <c r="I391" s="3"/>
      <c r="J391" s="3"/>
      <c r="K391" s="3"/>
      <c r="L391" s="3">
        <f>L392+L393+L394+L395</f>
        <v>0</v>
      </c>
      <c r="M391" s="3">
        <f t="shared" ref="M391" si="237">M392+M393+M394+M395</f>
        <v>0</v>
      </c>
      <c r="N391" s="3">
        <f t="shared" si="221"/>
        <v>1731.1799999999998</v>
      </c>
      <c r="O391" s="64"/>
    </row>
    <row r="392" spans="1:15" outlineLevel="1" x14ac:dyDescent="0.25">
      <c r="A392" s="70"/>
      <c r="B392" s="72"/>
      <c r="C392" s="6" t="s">
        <v>13</v>
      </c>
      <c r="D392" s="7"/>
      <c r="E392" s="8"/>
      <c r="F392" s="8">
        <v>173.12</v>
      </c>
      <c r="G392" s="8"/>
      <c r="H392" s="13"/>
      <c r="I392" s="13"/>
      <c r="J392" s="13"/>
      <c r="K392" s="13"/>
      <c r="L392" s="13"/>
      <c r="M392" s="8"/>
      <c r="N392" s="3">
        <f t="shared" si="221"/>
        <v>173.12</v>
      </c>
      <c r="O392" s="65"/>
    </row>
    <row r="393" spans="1:15" outlineLevel="1" x14ac:dyDescent="0.25">
      <c r="A393" s="70"/>
      <c r="B393" s="72"/>
      <c r="C393" s="6" t="s">
        <v>14</v>
      </c>
      <c r="D393" s="9"/>
      <c r="E393" s="10"/>
      <c r="F393" s="10"/>
      <c r="G393" s="10"/>
      <c r="H393" s="14"/>
      <c r="I393" s="14"/>
      <c r="J393" s="14"/>
      <c r="K393" s="14"/>
      <c r="L393" s="14"/>
      <c r="M393" s="10"/>
      <c r="N393" s="3">
        <f t="shared" si="221"/>
        <v>0</v>
      </c>
      <c r="O393" s="65"/>
    </row>
    <row r="394" spans="1:15" outlineLevel="1" x14ac:dyDescent="0.25">
      <c r="A394" s="70"/>
      <c r="B394" s="72"/>
      <c r="C394" s="6" t="s">
        <v>15</v>
      </c>
      <c r="D394" s="9"/>
      <c r="E394" s="10"/>
      <c r="F394" s="10"/>
      <c r="G394" s="10"/>
      <c r="H394" s="14"/>
      <c r="I394" s="14"/>
      <c r="J394" s="14"/>
      <c r="K394" s="14"/>
      <c r="L394" s="14"/>
      <c r="M394" s="10"/>
      <c r="N394" s="3">
        <f t="shared" si="221"/>
        <v>0</v>
      </c>
      <c r="O394" s="65"/>
    </row>
    <row r="395" spans="1:15" outlineLevel="1" x14ac:dyDescent="0.25">
      <c r="A395" s="70"/>
      <c r="B395" s="72"/>
      <c r="C395" s="6" t="s">
        <v>16</v>
      </c>
      <c r="D395" s="11"/>
      <c r="E395" s="12"/>
      <c r="F395" s="12">
        <v>1558.06</v>
      </c>
      <c r="G395" s="12"/>
      <c r="H395" s="15"/>
      <c r="I395" s="15"/>
      <c r="J395" s="15"/>
      <c r="K395" s="15"/>
      <c r="L395" s="15"/>
      <c r="M395" s="12"/>
      <c r="N395" s="3">
        <f t="shared" si="221"/>
        <v>1558.06</v>
      </c>
      <c r="O395" s="65"/>
    </row>
    <row r="396" spans="1:15" ht="29.25" outlineLevel="1" x14ac:dyDescent="0.25">
      <c r="A396" s="69" t="s">
        <v>148</v>
      </c>
      <c r="B396" s="71" t="s">
        <v>70</v>
      </c>
      <c r="C396" s="2" t="s">
        <v>6</v>
      </c>
      <c r="D396" s="3">
        <f>D397+D398+D399+D400</f>
        <v>0</v>
      </c>
      <c r="E396" s="3">
        <f t="shared" ref="E396" si="238">E397+E398+E399+E400</f>
        <v>0</v>
      </c>
      <c r="F396" s="3">
        <f t="shared" ref="F396" si="239">F397+F398+F399+F400</f>
        <v>1530.35</v>
      </c>
      <c r="G396" s="3">
        <f t="shared" ref="G396" si="240">G397+G398+G399+G400</f>
        <v>0</v>
      </c>
      <c r="H396" s="3"/>
      <c r="I396" s="3"/>
      <c r="J396" s="3"/>
      <c r="K396" s="3"/>
      <c r="L396" s="3">
        <f>L397+L398+L399+L400</f>
        <v>0</v>
      </c>
      <c r="M396" s="3">
        <f t="shared" ref="M396" si="241">M397+M398+M399+M400</f>
        <v>0</v>
      </c>
      <c r="N396" s="3">
        <f t="shared" si="221"/>
        <v>1530.35</v>
      </c>
      <c r="O396" s="64"/>
    </row>
    <row r="397" spans="1:15" outlineLevel="1" x14ac:dyDescent="0.25">
      <c r="A397" s="70"/>
      <c r="B397" s="72"/>
      <c r="C397" s="6" t="s">
        <v>13</v>
      </c>
      <c r="D397" s="7"/>
      <c r="E397" s="8"/>
      <c r="F397" s="8">
        <v>153.03</v>
      </c>
      <c r="G397" s="8"/>
      <c r="H397" s="13"/>
      <c r="I397" s="13"/>
      <c r="J397" s="13"/>
      <c r="K397" s="13"/>
      <c r="L397" s="13"/>
      <c r="M397" s="8"/>
      <c r="N397" s="3">
        <f t="shared" si="221"/>
        <v>153.03</v>
      </c>
      <c r="O397" s="65"/>
    </row>
    <row r="398" spans="1:15" outlineLevel="1" x14ac:dyDescent="0.25">
      <c r="A398" s="70"/>
      <c r="B398" s="72"/>
      <c r="C398" s="6" t="s">
        <v>14</v>
      </c>
      <c r="D398" s="9"/>
      <c r="E398" s="10"/>
      <c r="F398" s="10"/>
      <c r="G398" s="10"/>
      <c r="H398" s="14"/>
      <c r="I398" s="14"/>
      <c r="J398" s="14"/>
      <c r="K398" s="14"/>
      <c r="L398" s="14"/>
      <c r="M398" s="10"/>
      <c r="N398" s="3">
        <f t="shared" si="221"/>
        <v>0</v>
      </c>
      <c r="O398" s="65"/>
    </row>
    <row r="399" spans="1:15" outlineLevel="1" x14ac:dyDescent="0.25">
      <c r="A399" s="70"/>
      <c r="B399" s="72"/>
      <c r="C399" s="6" t="s">
        <v>15</v>
      </c>
      <c r="D399" s="9"/>
      <c r="E399" s="10"/>
      <c r="F399" s="10"/>
      <c r="G399" s="10"/>
      <c r="H399" s="14"/>
      <c r="I399" s="14"/>
      <c r="J399" s="14"/>
      <c r="K399" s="14"/>
      <c r="L399" s="14"/>
      <c r="M399" s="10"/>
      <c r="N399" s="3">
        <f t="shared" si="221"/>
        <v>0</v>
      </c>
      <c r="O399" s="65"/>
    </row>
    <row r="400" spans="1:15" outlineLevel="1" x14ac:dyDescent="0.25">
      <c r="A400" s="70"/>
      <c r="B400" s="72"/>
      <c r="C400" s="6" t="s">
        <v>16</v>
      </c>
      <c r="D400" s="11"/>
      <c r="E400" s="12"/>
      <c r="F400" s="12">
        <v>1377.32</v>
      </c>
      <c r="G400" s="12"/>
      <c r="H400" s="15"/>
      <c r="I400" s="15"/>
      <c r="J400" s="15"/>
      <c r="K400" s="15"/>
      <c r="L400" s="15"/>
      <c r="M400" s="12"/>
      <c r="N400" s="3">
        <f t="shared" si="221"/>
        <v>1377.32</v>
      </c>
      <c r="O400" s="65"/>
    </row>
    <row r="401" spans="1:15" ht="29.25" outlineLevel="1" x14ac:dyDescent="0.25">
      <c r="A401" s="69" t="s">
        <v>149</v>
      </c>
      <c r="B401" s="71" t="s">
        <v>71</v>
      </c>
      <c r="C401" s="2" t="s">
        <v>6</v>
      </c>
      <c r="D401" s="3">
        <f>D402+D403+D404+D405</f>
        <v>0</v>
      </c>
      <c r="E401" s="3">
        <f t="shared" ref="E401" si="242">E402+E403+E404+E405</f>
        <v>1492.54</v>
      </c>
      <c r="F401" s="3">
        <f t="shared" ref="F401" si="243">F402+F403+F404+F405</f>
        <v>0</v>
      </c>
      <c r="G401" s="3">
        <f t="shared" ref="G401" si="244">G402+G403+G404+G405</f>
        <v>0</v>
      </c>
      <c r="H401" s="3"/>
      <c r="I401" s="3"/>
      <c r="J401" s="3"/>
      <c r="K401" s="3"/>
      <c r="L401" s="3">
        <f>L402+L403+L404+L405</f>
        <v>0</v>
      </c>
      <c r="M401" s="3">
        <f t="shared" ref="M401" si="245">M402+M403+M404+M405</f>
        <v>0</v>
      </c>
      <c r="N401" s="3">
        <f t="shared" si="221"/>
        <v>1492.54</v>
      </c>
      <c r="O401" s="64"/>
    </row>
    <row r="402" spans="1:15" outlineLevel="1" x14ac:dyDescent="0.25">
      <c r="A402" s="70"/>
      <c r="B402" s="72"/>
      <c r="C402" s="6" t="s">
        <v>13</v>
      </c>
      <c r="D402" s="7"/>
      <c r="E402" s="8">
        <v>149.25</v>
      </c>
      <c r="F402" s="8"/>
      <c r="G402" s="8"/>
      <c r="H402" s="13"/>
      <c r="I402" s="13"/>
      <c r="J402" s="13"/>
      <c r="K402" s="13"/>
      <c r="L402" s="13"/>
      <c r="M402" s="8"/>
      <c r="N402" s="3">
        <f t="shared" si="221"/>
        <v>149.25</v>
      </c>
      <c r="O402" s="65"/>
    </row>
    <row r="403" spans="1:15" outlineLevel="1" x14ac:dyDescent="0.25">
      <c r="A403" s="70"/>
      <c r="B403" s="72"/>
      <c r="C403" s="6" t="s">
        <v>14</v>
      </c>
      <c r="D403" s="9"/>
      <c r="E403" s="10"/>
      <c r="F403" s="10"/>
      <c r="G403" s="10"/>
      <c r="H403" s="14"/>
      <c r="I403" s="14"/>
      <c r="J403" s="14"/>
      <c r="K403" s="14"/>
      <c r="L403" s="14"/>
      <c r="M403" s="10"/>
      <c r="N403" s="3">
        <f t="shared" si="221"/>
        <v>0</v>
      </c>
      <c r="O403" s="65"/>
    </row>
    <row r="404" spans="1:15" outlineLevel="1" x14ac:dyDescent="0.25">
      <c r="A404" s="70"/>
      <c r="B404" s="72"/>
      <c r="C404" s="6" t="s">
        <v>15</v>
      </c>
      <c r="D404" s="9"/>
      <c r="E404" s="10"/>
      <c r="F404" s="10"/>
      <c r="G404" s="10"/>
      <c r="H404" s="14"/>
      <c r="I404" s="14"/>
      <c r="J404" s="14"/>
      <c r="K404" s="14"/>
      <c r="L404" s="14"/>
      <c r="M404" s="10"/>
      <c r="N404" s="3">
        <f t="shared" si="221"/>
        <v>0</v>
      </c>
      <c r="O404" s="65"/>
    </row>
    <row r="405" spans="1:15" outlineLevel="1" x14ac:dyDescent="0.25">
      <c r="A405" s="70"/>
      <c r="B405" s="72"/>
      <c r="C405" s="6" t="s">
        <v>16</v>
      </c>
      <c r="D405" s="11"/>
      <c r="E405" s="12">
        <v>1343.29</v>
      </c>
      <c r="F405" s="12"/>
      <c r="G405" s="12"/>
      <c r="H405" s="15"/>
      <c r="I405" s="15"/>
      <c r="J405" s="15"/>
      <c r="K405" s="15"/>
      <c r="L405" s="15"/>
      <c r="M405" s="12"/>
      <c r="N405" s="3">
        <f t="shared" si="221"/>
        <v>1343.29</v>
      </c>
      <c r="O405" s="65"/>
    </row>
    <row r="406" spans="1:15" ht="29.25" outlineLevel="1" x14ac:dyDescent="0.25">
      <c r="A406" s="69" t="s">
        <v>150</v>
      </c>
      <c r="B406" s="71" t="s">
        <v>72</v>
      </c>
      <c r="C406" s="2" t="s">
        <v>6</v>
      </c>
      <c r="D406" s="3">
        <f>D407+D408+D409+D410</f>
        <v>0</v>
      </c>
      <c r="E406" s="3">
        <f t="shared" ref="E406" si="246">E407+E408+E409+E410</f>
        <v>0</v>
      </c>
      <c r="F406" s="3">
        <f t="shared" ref="F406" si="247">F407+F408+F409+F410</f>
        <v>878.35</v>
      </c>
      <c r="G406" s="3">
        <f t="shared" ref="G406" si="248">G407+G408+G409+G410</f>
        <v>0</v>
      </c>
      <c r="H406" s="3"/>
      <c r="I406" s="3"/>
      <c r="J406" s="3"/>
      <c r="K406" s="3"/>
      <c r="L406" s="3">
        <f>L407+L408+L409+L410</f>
        <v>0</v>
      </c>
      <c r="M406" s="3">
        <f t="shared" ref="M406" si="249">M407+M408+M409+M410</f>
        <v>0</v>
      </c>
      <c r="N406" s="3">
        <f t="shared" si="221"/>
        <v>878.35</v>
      </c>
      <c r="O406" s="64"/>
    </row>
    <row r="407" spans="1:15" outlineLevel="1" x14ac:dyDescent="0.25">
      <c r="A407" s="70"/>
      <c r="B407" s="72"/>
      <c r="C407" s="6" t="s">
        <v>13</v>
      </c>
      <c r="D407" s="7"/>
      <c r="E407" s="8"/>
      <c r="F407" s="8">
        <v>87.84</v>
      </c>
      <c r="G407" s="8"/>
      <c r="H407" s="13"/>
      <c r="I407" s="13"/>
      <c r="J407" s="13"/>
      <c r="K407" s="13"/>
      <c r="L407" s="13"/>
      <c r="M407" s="8"/>
      <c r="N407" s="3">
        <f t="shared" si="221"/>
        <v>87.84</v>
      </c>
      <c r="O407" s="65"/>
    </row>
    <row r="408" spans="1:15" outlineLevel="1" x14ac:dyDescent="0.25">
      <c r="A408" s="70"/>
      <c r="B408" s="72"/>
      <c r="C408" s="6" t="s">
        <v>14</v>
      </c>
      <c r="D408" s="9"/>
      <c r="E408" s="10"/>
      <c r="F408" s="10"/>
      <c r="G408" s="10"/>
      <c r="H408" s="14"/>
      <c r="I408" s="14"/>
      <c r="J408" s="14"/>
      <c r="K408" s="14"/>
      <c r="L408" s="14"/>
      <c r="M408" s="10"/>
      <c r="N408" s="3">
        <f t="shared" si="221"/>
        <v>0</v>
      </c>
      <c r="O408" s="65"/>
    </row>
    <row r="409" spans="1:15" outlineLevel="1" x14ac:dyDescent="0.25">
      <c r="A409" s="70"/>
      <c r="B409" s="72"/>
      <c r="C409" s="6" t="s">
        <v>15</v>
      </c>
      <c r="D409" s="9"/>
      <c r="E409" s="10"/>
      <c r="F409" s="10"/>
      <c r="G409" s="10"/>
      <c r="H409" s="14"/>
      <c r="I409" s="14"/>
      <c r="J409" s="14"/>
      <c r="K409" s="14"/>
      <c r="L409" s="14"/>
      <c r="M409" s="10"/>
      <c r="N409" s="3">
        <f t="shared" si="221"/>
        <v>0</v>
      </c>
      <c r="O409" s="65"/>
    </row>
    <row r="410" spans="1:15" outlineLevel="1" x14ac:dyDescent="0.25">
      <c r="A410" s="70"/>
      <c r="B410" s="72"/>
      <c r="C410" s="6" t="s">
        <v>16</v>
      </c>
      <c r="D410" s="11"/>
      <c r="E410" s="12"/>
      <c r="F410" s="12">
        <v>790.51</v>
      </c>
      <c r="G410" s="12"/>
      <c r="H410" s="15"/>
      <c r="I410" s="15"/>
      <c r="J410" s="15"/>
      <c r="K410" s="15"/>
      <c r="L410" s="15"/>
      <c r="M410" s="12"/>
      <c r="N410" s="3">
        <f t="shared" si="221"/>
        <v>790.51</v>
      </c>
      <c r="O410" s="65"/>
    </row>
    <row r="411" spans="1:15" ht="29.25" outlineLevel="1" x14ac:dyDescent="0.25">
      <c r="A411" s="69" t="s">
        <v>151</v>
      </c>
      <c r="B411" s="71" t="s">
        <v>73</v>
      </c>
      <c r="C411" s="2" t="s">
        <v>6</v>
      </c>
      <c r="D411" s="3">
        <f>D412+D413+D414+D415</f>
        <v>0</v>
      </c>
      <c r="E411" s="3">
        <f t="shared" ref="E411" si="250">E412+E413+E414+E415</f>
        <v>0</v>
      </c>
      <c r="F411" s="3">
        <f t="shared" ref="F411" si="251">F412+F413+F414+F415</f>
        <v>1631.75</v>
      </c>
      <c r="G411" s="3">
        <f t="shared" ref="G411" si="252">G412+G413+G414+G415</f>
        <v>0</v>
      </c>
      <c r="H411" s="3"/>
      <c r="I411" s="3"/>
      <c r="J411" s="3"/>
      <c r="K411" s="3"/>
      <c r="L411" s="3">
        <f>L412+L413+L414+L415</f>
        <v>0</v>
      </c>
      <c r="M411" s="3">
        <f t="shared" ref="M411" si="253">M412+M413+M414+M415</f>
        <v>0</v>
      </c>
      <c r="N411" s="3">
        <f t="shared" si="221"/>
        <v>1631.75</v>
      </c>
      <c r="O411" s="64"/>
    </row>
    <row r="412" spans="1:15" outlineLevel="1" x14ac:dyDescent="0.25">
      <c r="A412" s="70"/>
      <c r="B412" s="72"/>
      <c r="C412" s="6" t="s">
        <v>13</v>
      </c>
      <c r="D412" s="7"/>
      <c r="E412" s="8"/>
      <c r="F412" s="8">
        <v>163.18</v>
      </c>
      <c r="G412" s="8"/>
      <c r="H412" s="13"/>
      <c r="I412" s="13"/>
      <c r="J412" s="13"/>
      <c r="K412" s="13"/>
      <c r="L412" s="13"/>
      <c r="M412" s="8"/>
      <c r="N412" s="3">
        <f t="shared" si="221"/>
        <v>163.18</v>
      </c>
      <c r="O412" s="65"/>
    </row>
    <row r="413" spans="1:15" outlineLevel="1" x14ac:dyDescent="0.25">
      <c r="A413" s="70"/>
      <c r="B413" s="72"/>
      <c r="C413" s="6" t="s">
        <v>14</v>
      </c>
      <c r="D413" s="9"/>
      <c r="E413" s="10"/>
      <c r="F413" s="10"/>
      <c r="G413" s="10"/>
      <c r="H413" s="14"/>
      <c r="I413" s="14"/>
      <c r="J413" s="14"/>
      <c r="K413" s="14"/>
      <c r="L413" s="14"/>
      <c r="M413" s="10"/>
      <c r="N413" s="3">
        <f t="shared" si="221"/>
        <v>0</v>
      </c>
      <c r="O413" s="65"/>
    </row>
    <row r="414" spans="1:15" outlineLevel="1" x14ac:dyDescent="0.25">
      <c r="A414" s="70"/>
      <c r="B414" s="72"/>
      <c r="C414" s="6" t="s">
        <v>15</v>
      </c>
      <c r="D414" s="9"/>
      <c r="E414" s="10"/>
      <c r="F414" s="10"/>
      <c r="G414" s="10"/>
      <c r="H414" s="14"/>
      <c r="I414" s="14"/>
      <c r="J414" s="14"/>
      <c r="K414" s="14"/>
      <c r="L414" s="14"/>
      <c r="M414" s="10"/>
      <c r="N414" s="3">
        <f t="shared" si="221"/>
        <v>0</v>
      </c>
      <c r="O414" s="65"/>
    </row>
    <row r="415" spans="1:15" outlineLevel="1" x14ac:dyDescent="0.25">
      <c r="A415" s="70"/>
      <c r="B415" s="72"/>
      <c r="C415" s="6" t="s">
        <v>16</v>
      </c>
      <c r="D415" s="11"/>
      <c r="E415" s="12"/>
      <c r="F415" s="12">
        <v>1468.57</v>
      </c>
      <c r="G415" s="12"/>
      <c r="H415" s="15"/>
      <c r="I415" s="15"/>
      <c r="J415" s="15"/>
      <c r="K415" s="15"/>
      <c r="L415" s="15"/>
      <c r="M415" s="12"/>
      <c r="N415" s="3">
        <f t="shared" si="221"/>
        <v>1468.57</v>
      </c>
      <c r="O415" s="65"/>
    </row>
    <row r="416" spans="1:15" ht="29.25" outlineLevel="1" x14ac:dyDescent="0.25">
      <c r="A416" s="69" t="s">
        <v>152</v>
      </c>
      <c r="B416" s="71" t="s">
        <v>74</v>
      </c>
      <c r="C416" s="2" t="s">
        <v>6</v>
      </c>
      <c r="D416" s="3">
        <f>D417+D418+D419+D420</f>
        <v>0</v>
      </c>
      <c r="E416" s="3">
        <f t="shared" ref="E416" si="254">E417+E418+E419+E420</f>
        <v>0</v>
      </c>
      <c r="F416" s="3">
        <f t="shared" ref="F416" si="255">F417+F418+F419+F420</f>
        <v>504.90000000000003</v>
      </c>
      <c r="G416" s="3">
        <f t="shared" ref="G416" si="256">G417+G418+G419+G420</f>
        <v>0</v>
      </c>
      <c r="H416" s="3"/>
      <c r="I416" s="3"/>
      <c r="J416" s="3"/>
      <c r="K416" s="3"/>
      <c r="L416" s="3">
        <f>L417+L418+L419+L420</f>
        <v>0</v>
      </c>
      <c r="M416" s="3">
        <f t="shared" ref="M416" si="257">M417+M418+M419+M420</f>
        <v>0</v>
      </c>
      <c r="N416" s="3">
        <f t="shared" si="221"/>
        <v>504.90000000000003</v>
      </c>
      <c r="O416" s="64"/>
    </row>
    <row r="417" spans="1:15" outlineLevel="1" x14ac:dyDescent="0.25">
      <c r="A417" s="70"/>
      <c r="B417" s="72"/>
      <c r="C417" s="6" t="s">
        <v>13</v>
      </c>
      <c r="D417" s="7"/>
      <c r="E417" s="8"/>
      <c r="F417" s="8">
        <v>50.49</v>
      </c>
      <c r="G417" s="8"/>
      <c r="H417" s="13"/>
      <c r="I417" s="13"/>
      <c r="J417" s="13"/>
      <c r="K417" s="13"/>
      <c r="L417" s="13"/>
      <c r="M417" s="8"/>
      <c r="N417" s="3">
        <f t="shared" si="221"/>
        <v>50.49</v>
      </c>
      <c r="O417" s="65"/>
    </row>
    <row r="418" spans="1:15" outlineLevel="1" x14ac:dyDescent="0.25">
      <c r="A418" s="70"/>
      <c r="B418" s="72"/>
      <c r="C418" s="6" t="s">
        <v>14</v>
      </c>
      <c r="D418" s="9"/>
      <c r="E418" s="10"/>
      <c r="F418" s="10"/>
      <c r="G418" s="10"/>
      <c r="H418" s="14"/>
      <c r="I418" s="14"/>
      <c r="J418" s="14"/>
      <c r="K418" s="14"/>
      <c r="L418" s="14"/>
      <c r="M418" s="10"/>
      <c r="N418" s="3">
        <f t="shared" si="221"/>
        <v>0</v>
      </c>
      <c r="O418" s="65"/>
    </row>
    <row r="419" spans="1:15" outlineLevel="1" x14ac:dyDescent="0.25">
      <c r="A419" s="70"/>
      <c r="B419" s="72"/>
      <c r="C419" s="6" t="s">
        <v>15</v>
      </c>
      <c r="D419" s="9"/>
      <c r="E419" s="10"/>
      <c r="F419" s="10"/>
      <c r="G419" s="10"/>
      <c r="H419" s="14"/>
      <c r="I419" s="14"/>
      <c r="J419" s="14"/>
      <c r="K419" s="14"/>
      <c r="L419" s="14"/>
      <c r="M419" s="10"/>
      <c r="N419" s="3">
        <f t="shared" si="221"/>
        <v>0</v>
      </c>
      <c r="O419" s="65"/>
    </row>
    <row r="420" spans="1:15" outlineLevel="1" x14ac:dyDescent="0.25">
      <c r="A420" s="70"/>
      <c r="B420" s="72"/>
      <c r="C420" s="6" t="s">
        <v>16</v>
      </c>
      <c r="D420" s="11"/>
      <c r="E420" s="12"/>
      <c r="F420" s="12">
        <v>454.41</v>
      </c>
      <c r="G420" s="12"/>
      <c r="H420" s="15"/>
      <c r="I420" s="15"/>
      <c r="J420" s="15"/>
      <c r="K420" s="15"/>
      <c r="L420" s="15"/>
      <c r="M420" s="12"/>
      <c r="N420" s="3">
        <f t="shared" si="221"/>
        <v>454.41</v>
      </c>
      <c r="O420" s="65"/>
    </row>
    <row r="421" spans="1:15" ht="29.25" outlineLevel="1" x14ac:dyDescent="0.25">
      <c r="A421" s="69" t="s">
        <v>153</v>
      </c>
      <c r="B421" s="71" t="s">
        <v>75</v>
      </c>
      <c r="C421" s="2" t="s">
        <v>6</v>
      </c>
      <c r="D421" s="3">
        <f>D422+D423+D424+D425</f>
        <v>0</v>
      </c>
      <c r="E421" s="3">
        <f t="shared" ref="E421" si="258">E422+E423+E424+E425</f>
        <v>0</v>
      </c>
      <c r="F421" s="3">
        <f t="shared" ref="F421" si="259">F422+F423+F424+F425</f>
        <v>1199.3200000000002</v>
      </c>
      <c r="G421" s="3">
        <f t="shared" ref="G421" si="260">G422+G423+G424+G425</f>
        <v>0</v>
      </c>
      <c r="H421" s="3"/>
      <c r="I421" s="3"/>
      <c r="J421" s="3"/>
      <c r="K421" s="3"/>
      <c r="L421" s="3">
        <f>L422+L423+L424+L425</f>
        <v>0</v>
      </c>
      <c r="M421" s="3">
        <f t="shared" ref="M421" si="261">M422+M423+M424+M425</f>
        <v>0</v>
      </c>
      <c r="N421" s="3">
        <f t="shared" si="221"/>
        <v>1199.3200000000002</v>
      </c>
      <c r="O421" s="64"/>
    </row>
    <row r="422" spans="1:15" outlineLevel="1" x14ac:dyDescent="0.25">
      <c r="A422" s="70"/>
      <c r="B422" s="72"/>
      <c r="C422" s="6" t="s">
        <v>13</v>
      </c>
      <c r="D422" s="7"/>
      <c r="E422" s="8"/>
      <c r="F422" s="8">
        <v>119.93</v>
      </c>
      <c r="G422" s="8"/>
      <c r="H422" s="13"/>
      <c r="I422" s="13"/>
      <c r="J422" s="13"/>
      <c r="K422" s="13"/>
      <c r="L422" s="13"/>
      <c r="M422" s="8"/>
      <c r="N422" s="3">
        <f t="shared" si="221"/>
        <v>119.93</v>
      </c>
      <c r="O422" s="65"/>
    </row>
    <row r="423" spans="1:15" outlineLevel="1" x14ac:dyDescent="0.25">
      <c r="A423" s="70"/>
      <c r="B423" s="72"/>
      <c r="C423" s="6" t="s">
        <v>14</v>
      </c>
      <c r="D423" s="9"/>
      <c r="E423" s="10"/>
      <c r="F423" s="10"/>
      <c r="G423" s="10"/>
      <c r="H423" s="14"/>
      <c r="I423" s="14"/>
      <c r="J423" s="14"/>
      <c r="K423" s="14"/>
      <c r="L423" s="14"/>
      <c r="M423" s="10"/>
      <c r="N423" s="3">
        <f t="shared" si="221"/>
        <v>0</v>
      </c>
      <c r="O423" s="65"/>
    </row>
    <row r="424" spans="1:15" outlineLevel="1" x14ac:dyDescent="0.25">
      <c r="A424" s="70"/>
      <c r="B424" s="72"/>
      <c r="C424" s="6" t="s">
        <v>15</v>
      </c>
      <c r="D424" s="9"/>
      <c r="E424" s="10"/>
      <c r="F424" s="10"/>
      <c r="G424" s="10"/>
      <c r="H424" s="14"/>
      <c r="I424" s="14"/>
      <c r="J424" s="14"/>
      <c r="K424" s="14"/>
      <c r="L424" s="14"/>
      <c r="M424" s="10"/>
      <c r="N424" s="3">
        <f t="shared" si="221"/>
        <v>0</v>
      </c>
      <c r="O424" s="65"/>
    </row>
    <row r="425" spans="1:15" outlineLevel="1" x14ac:dyDescent="0.25">
      <c r="A425" s="70"/>
      <c r="B425" s="72"/>
      <c r="C425" s="6" t="s">
        <v>16</v>
      </c>
      <c r="D425" s="11"/>
      <c r="E425" s="12"/>
      <c r="F425" s="12">
        <v>1079.3900000000001</v>
      </c>
      <c r="G425" s="12"/>
      <c r="H425" s="15"/>
      <c r="I425" s="15"/>
      <c r="J425" s="15"/>
      <c r="K425" s="15"/>
      <c r="L425" s="15"/>
      <c r="M425" s="12"/>
      <c r="N425" s="3">
        <f t="shared" si="221"/>
        <v>1079.3900000000001</v>
      </c>
      <c r="O425" s="65"/>
    </row>
    <row r="426" spans="1:15" ht="29.25" outlineLevel="1" x14ac:dyDescent="0.25">
      <c r="A426" s="69" t="s">
        <v>154</v>
      </c>
      <c r="B426" s="71" t="s">
        <v>76</v>
      </c>
      <c r="C426" s="2" t="s">
        <v>6</v>
      </c>
      <c r="D426" s="3">
        <f>D427+D428+D429+D430</f>
        <v>0</v>
      </c>
      <c r="E426" s="3">
        <f t="shared" ref="E426" si="262">E427+E428+E429+E430</f>
        <v>0</v>
      </c>
      <c r="F426" s="3">
        <f t="shared" ref="F426" si="263">F427+F428+F429+F430</f>
        <v>1895.55</v>
      </c>
      <c r="G426" s="3">
        <f t="shared" ref="G426" si="264">G427+G428+G429+G430</f>
        <v>0</v>
      </c>
      <c r="H426" s="3"/>
      <c r="I426" s="3"/>
      <c r="J426" s="3"/>
      <c r="K426" s="3"/>
      <c r="L426" s="3">
        <f>L427+L428+L429+L430</f>
        <v>0</v>
      </c>
      <c r="M426" s="3">
        <f t="shared" ref="M426" si="265">M427+M428+M429+M430</f>
        <v>0</v>
      </c>
      <c r="N426" s="3">
        <f t="shared" si="221"/>
        <v>1895.55</v>
      </c>
      <c r="O426" s="64"/>
    </row>
    <row r="427" spans="1:15" outlineLevel="1" x14ac:dyDescent="0.25">
      <c r="A427" s="70"/>
      <c r="B427" s="72"/>
      <c r="C427" s="6" t="s">
        <v>13</v>
      </c>
      <c r="D427" s="7"/>
      <c r="E427" s="8"/>
      <c r="F427" s="8">
        <v>189.56</v>
      </c>
      <c r="G427" s="8"/>
      <c r="H427" s="13"/>
      <c r="I427" s="13"/>
      <c r="J427" s="13"/>
      <c r="K427" s="13"/>
      <c r="L427" s="13"/>
      <c r="M427" s="8"/>
      <c r="N427" s="3">
        <f t="shared" si="221"/>
        <v>189.56</v>
      </c>
      <c r="O427" s="65"/>
    </row>
    <row r="428" spans="1:15" outlineLevel="1" x14ac:dyDescent="0.25">
      <c r="A428" s="70"/>
      <c r="B428" s="72"/>
      <c r="C428" s="6" t="s">
        <v>14</v>
      </c>
      <c r="D428" s="9"/>
      <c r="E428" s="10"/>
      <c r="F428" s="10"/>
      <c r="G428" s="10"/>
      <c r="H428" s="14"/>
      <c r="I428" s="14"/>
      <c r="J428" s="14"/>
      <c r="K428" s="14"/>
      <c r="L428" s="14"/>
      <c r="M428" s="10"/>
      <c r="N428" s="3">
        <f t="shared" si="221"/>
        <v>0</v>
      </c>
      <c r="O428" s="65"/>
    </row>
    <row r="429" spans="1:15" outlineLevel="1" x14ac:dyDescent="0.25">
      <c r="A429" s="70"/>
      <c r="B429" s="72"/>
      <c r="C429" s="6" t="s">
        <v>15</v>
      </c>
      <c r="D429" s="9"/>
      <c r="E429" s="10"/>
      <c r="F429" s="10"/>
      <c r="G429" s="10"/>
      <c r="H429" s="14"/>
      <c r="I429" s="14"/>
      <c r="J429" s="14"/>
      <c r="K429" s="14"/>
      <c r="L429" s="14"/>
      <c r="M429" s="10"/>
      <c r="N429" s="3">
        <f t="shared" si="221"/>
        <v>0</v>
      </c>
      <c r="O429" s="65"/>
    </row>
    <row r="430" spans="1:15" outlineLevel="1" x14ac:dyDescent="0.25">
      <c r="A430" s="70"/>
      <c r="B430" s="72"/>
      <c r="C430" s="6" t="s">
        <v>16</v>
      </c>
      <c r="D430" s="11"/>
      <c r="E430" s="12"/>
      <c r="F430" s="12">
        <v>1705.99</v>
      </c>
      <c r="G430" s="12"/>
      <c r="H430" s="15"/>
      <c r="I430" s="15"/>
      <c r="J430" s="15"/>
      <c r="K430" s="15"/>
      <c r="L430" s="15"/>
      <c r="M430" s="12"/>
      <c r="N430" s="3">
        <f t="shared" si="221"/>
        <v>1705.99</v>
      </c>
      <c r="O430" s="65"/>
    </row>
    <row r="431" spans="1:15" ht="29.25" outlineLevel="1" x14ac:dyDescent="0.25">
      <c r="A431" s="69" t="s">
        <v>155</v>
      </c>
      <c r="B431" s="71" t="s">
        <v>77</v>
      </c>
      <c r="C431" s="2" t="s">
        <v>6</v>
      </c>
      <c r="D431" s="3">
        <f>D432+D433+D434+D435</f>
        <v>0</v>
      </c>
      <c r="E431" s="3">
        <f t="shared" ref="E431" si="266">E432+E433+E434+E435</f>
        <v>0</v>
      </c>
      <c r="F431" s="3">
        <f t="shared" ref="F431" si="267">F432+F433+F434+F435</f>
        <v>3309.92</v>
      </c>
      <c r="G431" s="3">
        <f t="shared" ref="G431" si="268">G432+G433+G434+G435</f>
        <v>0</v>
      </c>
      <c r="H431" s="3"/>
      <c r="I431" s="3"/>
      <c r="J431" s="3"/>
      <c r="K431" s="3"/>
      <c r="L431" s="3">
        <f>L432+L433+L434+L435</f>
        <v>0</v>
      </c>
      <c r="M431" s="3">
        <f t="shared" ref="M431" si="269">M432+M433+M434+M435</f>
        <v>0</v>
      </c>
      <c r="N431" s="3">
        <f t="shared" si="221"/>
        <v>3309.92</v>
      </c>
      <c r="O431" s="64"/>
    </row>
    <row r="432" spans="1:15" outlineLevel="1" x14ac:dyDescent="0.25">
      <c r="A432" s="70"/>
      <c r="B432" s="72"/>
      <c r="C432" s="6" t="s">
        <v>13</v>
      </c>
      <c r="D432" s="7"/>
      <c r="E432" s="8"/>
      <c r="F432" s="8">
        <v>330.99</v>
      </c>
      <c r="G432" s="8"/>
      <c r="H432" s="13"/>
      <c r="I432" s="13"/>
      <c r="J432" s="13"/>
      <c r="K432" s="13"/>
      <c r="L432" s="13"/>
      <c r="M432" s="8"/>
      <c r="N432" s="3">
        <f t="shared" si="221"/>
        <v>330.99</v>
      </c>
      <c r="O432" s="65"/>
    </row>
    <row r="433" spans="1:15" outlineLevel="1" x14ac:dyDescent="0.25">
      <c r="A433" s="70"/>
      <c r="B433" s="72"/>
      <c r="C433" s="6" t="s">
        <v>14</v>
      </c>
      <c r="D433" s="9"/>
      <c r="E433" s="10"/>
      <c r="F433" s="10"/>
      <c r="G433" s="10"/>
      <c r="H433" s="14"/>
      <c r="I433" s="14"/>
      <c r="J433" s="14"/>
      <c r="K433" s="14"/>
      <c r="L433" s="14"/>
      <c r="M433" s="10"/>
      <c r="N433" s="3">
        <f t="shared" si="221"/>
        <v>0</v>
      </c>
      <c r="O433" s="65"/>
    </row>
    <row r="434" spans="1:15" outlineLevel="1" x14ac:dyDescent="0.25">
      <c r="A434" s="70"/>
      <c r="B434" s="72"/>
      <c r="C434" s="6" t="s">
        <v>15</v>
      </c>
      <c r="D434" s="9"/>
      <c r="E434" s="10"/>
      <c r="F434" s="10"/>
      <c r="G434" s="10"/>
      <c r="H434" s="14"/>
      <c r="I434" s="14"/>
      <c r="J434" s="14"/>
      <c r="K434" s="14"/>
      <c r="L434" s="14"/>
      <c r="M434" s="10"/>
      <c r="N434" s="3">
        <f t="shared" si="221"/>
        <v>0</v>
      </c>
      <c r="O434" s="65"/>
    </row>
    <row r="435" spans="1:15" outlineLevel="1" x14ac:dyDescent="0.25">
      <c r="A435" s="70"/>
      <c r="B435" s="72"/>
      <c r="C435" s="6" t="s">
        <v>16</v>
      </c>
      <c r="D435" s="11"/>
      <c r="E435" s="12"/>
      <c r="F435" s="12">
        <v>2978.93</v>
      </c>
      <c r="G435" s="12"/>
      <c r="H435" s="15"/>
      <c r="I435" s="15"/>
      <c r="J435" s="15"/>
      <c r="K435" s="15"/>
      <c r="L435" s="15"/>
      <c r="M435" s="12"/>
      <c r="N435" s="3">
        <f t="shared" ref="N435:N498" si="270">SUM(D435:M435)</f>
        <v>2978.93</v>
      </c>
      <c r="O435" s="65"/>
    </row>
    <row r="436" spans="1:15" ht="29.25" outlineLevel="1" x14ac:dyDescent="0.25">
      <c r="A436" s="69" t="s">
        <v>156</v>
      </c>
      <c r="B436" s="71" t="s">
        <v>78</v>
      </c>
      <c r="C436" s="2" t="s">
        <v>6</v>
      </c>
      <c r="D436" s="3">
        <f>D437+D438+D439+D440</f>
        <v>0</v>
      </c>
      <c r="E436" s="3">
        <f t="shared" ref="E436" si="271">E437+E438+E439+E440</f>
        <v>0</v>
      </c>
      <c r="F436" s="3">
        <f t="shared" ref="F436" si="272">F437+F438+F439+F440</f>
        <v>1351.15</v>
      </c>
      <c r="G436" s="3">
        <f t="shared" ref="G436" si="273">G437+G438+G439+G440</f>
        <v>0</v>
      </c>
      <c r="H436" s="3"/>
      <c r="I436" s="3"/>
      <c r="J436" s="3"/>
      <c r="K436" s="3"/>
      <c r="L436" s="3">
        <f>L437+L438+L439+L440</f>
        <v>0</v>
      </c>
      <c r="M436" s="3">
        <f t="shared" ref="M436" si="274">M437+M438+M439+M440</f>
        <v>0</v>
      </c>
      <c r="N436" s="3">
        <f t="shared" si="270"/>
        <v>1351.15</v>
      </c>
      <c r="O436" s="64"/>
    </row>
    <row r="437" spans="1:15" outlineLevel="1" x14ac:dyDescent="0.25">
      <c r="A437" s="70"/>
      <c r="B437" s="72"/>
      <c r="C437" s="6" t="s">
        <v>13</v>
      </c>
      <c r="D437" s="7"/>
      <c r="E437" s="8"/>
      <c r="F437" s="8">
        <v>135.11000000000001</v>
      </c>
      <c r="G437" s="8"/>
      <c r="H437" s="13"/>
      <c r="I437" s="13"/>
      <c r="J437" s="13"/>
      <c r="K437" s="13"/>
      <c r="L437" s="13"/>
      <c r="M437" s="8"/>
      <c r="N437" s="3">
        <f t="shared" si="270"/>
        <v>135.11000000000001</v>
      </c>
      <c r="O437" s="65"/>
    </row>
    <row r="438" spans="1:15" outlineLevel="1" x14ac:dyDescent="0.25">
      <c r="A438" s="70"/>
      <c r="B438" s="72"/>
      <c r="C438" s="6" t="s">
        <v>14</v>
      </c>
      <c r="D438" s="9"/>
      <c r="E438" s="10"/>
      <c r="F438" s="10"/>
      <c r="G438" s="10"/>
      <c r="H438" s="14"/>
      <c r="I438" s="14"/>
      <c r="J438" s="14"/>
      <c r="K438" s="14"/>
      <c r="L438" s="14"/>
      <c r="M438" s="10"/>
      <c r="N438" s="3">
        <f t="shared" si="270"/>
        <v>0</v>
      </c>
      <c r="O438" s="65"/>
    </row>
    <row r="439" spans="1:15" outlineLevel="1" x14ac:dyDescent="0.25">
      <c r="A439" s="70"/>
      <c r="B439" s="72"/>
      <c r="C439" s="6" t="s">
        <v>15</v>
      </c>
      <c r="D439" s="9"/>
      <c r="E439" s="10"/>
      <c r="F439" s="10"/>
      <c r="G439" s="10"/>
      <c r="H439" s="14"/>
      <c r="I439" s="14"/>
      <c r="J439" s="14"/>
      <c r="K439" s="14"/>
      <c r="L439" s="14"/>
      <c r="M439" s="10"/>
      <c r="N439" s="3">
        <f t="shared" si="270"/>
        <v>0</v>
      </c>
      <c r="O439" s="65"/>
    </row>
    <row r="440" spans="1:15" outlineLevel="1" x14ac:dyDescent="0.25">
      <c r="A440" s="70"/>
      <c r="B440" s="72"/>
      <c r="C440" s="6" t="s">
        <v>16</v>
      </c>
      <c r="D440" s="11"/>
      <c r="E440" s="12"/>
      <c r="F440" s="12">
        <v>1216.04</v>
      </c>
      <c r="G440" s="12"/>
      <c r="H440" s="15"/>
      <c r="I440" s="15"/>
      <c r="J440" s="15"/>
      <c r="K440" s="15"/>
      <c r="L440" s="15"/>
      <c r="M440" s="12"/>
      <c r="N440" s="3">
        <f t="shared" si="270"/>
        <v>1216.04</v>
      </c>
      <c r="O440" s="65"/>
    </row>
    <row r="441" spans="1:15" ht="29.25" outlineLevel="1" x14ac:dyDescent="0.25">
      <c r="A441" s="69" t="s">
        <v>157</v>
      </c>
      <c r="B441" s="71" t="s">
        <v>79</v>
      </c>
      <c r="C441" s="2" t="s">
        <v>6</v>
      </c>
      <c r="D441" s="3">
        <f>D442+D443+D444+D445</f>
        <v>0</v>
      </c>
      <c r="E441" s="3">
        <f t="shared" ref="E441" si="275">E442+E443+E444+E445</f>
        <v>0</v>
      </c>
      <c r="F441" s="3">
        <f t="shared" ref="F441" si="276">F442+F443+F444+F445</f>
        <v>1582.86</v>
      </c>
      <c r="G441" s="3">
        <f t="shared" ref="G441" si="277">G442+G443+G444+G445</f>
        <v>0</v>
      </c>
      <c r="H441" s="3"/>
      <c r="I441" s="3"/>
      <c r="J441" s="3"/>
      <c r="K441" s="3"/>
      <c r="L441" s="3">
        <f>L442+L443+L444+L445</f>
        <v>0</v>
      </c>
      <c r="M441" s="3">
        <f t="shared" ref="M441" si="278">M442+M443+M444+M445</f>
        <v>0</v>
      </c>
      <c r="N441" s="3">
        <f t="shared" si="270"/>
        <v>1582.86</v>
      </c>
      <c r="O441" s="64"/>
    </row>
    <row r="442" spans="1:15" outlineLevel="1" x14ac:dyDescent="0.25">
      <c r="A442" s="70"/>
      <c r="B442" s="72"/>
      <c r="C442" s="6" t="s">
        <v>13</v>
      </c>
      <c r="D442" s="7"/>
      <c r="E442" s="8"/>
      <c r="F442" s="8">
        <v>158.29</v>
      </c>
      <c r="G442" s="8"/>
      <c r="H442" s="13"/>
      <c r="I442" s="13"/>
      <c r="J442" s="13"/>
      <c r="K442" s="13"/>
      <c r="L442" s="13"/>
      <c r="M442" s="8"/>
      <c r="N442" s="3">
        <f t="shared" si="270"/>
        <v>158.29</v>
      </c>
      <c r="O442" s="65"/>
    </row>
    <row r="443" spans="1:15" outlineLevel="1" x14ac:dyDescent="0.25">
      <c r="A443" s="70"/>
      <c r="B443" s="72"/>
      <c r="C443" s="6" t="s">
        <v>14</v>
      </c>
      <c r="D443" s="9"/>
      <c r="E443" s="10"/>
      <c r="F443" s="10"/>
      <c r="G443" s="10"/>
      <c r="H443" s="14"/>
      <c r="I443" s="14"/>
      <c r="J443" s="14"/>
      <c r="K443" s="14"/>
      <c r="L443" s="14"/>
      <c r="M443" s="10"/>
      <c r="N443" s="3">
        <f t="shared" si="270"/>
        <v>0</v>
      </c>
      <c r="O443" s="65"/>
    </row>
    <row r="444" spans="1:15" outlineLevel="1" x14ac:dyDescent="0.25">
      <c r="A444" s="70"/>
      <c r="B444" s="72"/>
      <c r="C444" s="6" t="s">
        <v>15</v>
      </c>
      <c r="D444" s="9"/>
      <c r="E444" s="10"/>
      <c r="F444" s="10"/>
      <c r="G444" s="10"/>
      <c r="H444" s="14"/>
      <c r="I444" s="14"/>
      <c r="J444" s="14"/>
      <c r="K444" s="14"/>
      <c r="L444" s="14"/>
      <c r="M444" s="10"/>
      <c r="N444" s="3">
        <f t="shared" si="270"/>
        <v>0</v>
      </c>
      <c r="O444" s="65"/>
    </row>
    <row r="445" spans="1:15" outlineLevel="1" x14ac:dyDescent="0.25">
      <c r="A445" s="70"/>
      <c r="B445" s="72"/>
      <c r="C445" s="6" t="s">
        <v>16</v>
      </c>
      <c r="D445" s="11"/>
      <c r="E445" s="12"/>
      <c r="F445" s="12">
        <v>1424.57</v>
      </c>
      <c r="G445" s="12"/>
      <c r="H445" s="15"/>
      <c r="I445" s="15"/>
      <c r="J445" s="15"/>
      <c r="K445" s="15"/>
      <c r="L445" s="15"/>
      <c r="M445" s="12"/>
      <c r="N445" s="3">
        <f t="shared" si="270"/>
        <v>1424.57</v>
      </c>
      <c r="O445" s="65"/>
    </row>
    <row r="446" spans="1:15" ht="29.25" outlineLevel="1" x14ac:dyDescent="0.25">
      <c r="A446" s="69" t="s">
        <v>158</v>
      </c>
      <c r="B446" s="71" t="s">
        <v>80</v>
      </c>
      <c r="C446" s="2" t="s">
        <v>6</v>
      </c>
      <c r="D446" s="3">
        <f>D447+D448+D449+D450</f>
        <v>0</v>
      </c>
      <c r="E446" s="3">
        <f t="shared" ref="E446" si="279">E447+E448+E449+E450</f>
        <v>0</v>
      </c>
      <c r="F446" s="3">
        <f t="shared" ref="F446" si="280">F447+F448+F449+F450</f>
        <v>2186.79</v>
      </c>
      <c r="G446" s="3">
        <f t="shared" ref="G446" si="281">G447+G448+G449+G450</f>
        <v>0</v>
      </c>
      <c r="H446" s="3"/>
      <c r="I446" s="3"/>
      <c r="J446" s="3"/>
      <c r="K446" s="3"/>
      <c r="L446" s="3">
        <f>L447+L448+L449+L450</f>
        <v>0</v>
      </c>
      <c r="M446" s="3">
        <f t="shared" ref="M446" si="282">M447+M448+M449+M450</f>
        <v>0</v>
      </c>
      <c r="N446" s="3">
        <f t="shared" si="270"/>
        <v>2186.79</v>
      </c>
      <c r="O446" s="64"/>
    </row>
    <row r="447" spans="1:15" outlineLevel="1" x14ac:dyDescent="0.25">
      <c r="A447" s="70"/>
      <c r="B447" s="72"/>
      <c r="C447" s="6" t="s">
        <v>13</v>
      </c>
      <c r="D447" s="7"/>
      <c r="E447" s="8"/>
      <c r="F447" s="8">
        <v>218.68</v>
      </c>
      <c r="G447" s="8"/>
      <c r="H447" s="13"/>
      <c r="I447" s="13"/>
      <c r="J447" s="13"/>
      <c r="K447" s="13"/>
      <c r="L447" s="13"/>
      <c r="M447" s="8"/>
      <c r="N447" s="3">
        <f t="shared" si="270"/>
        <v>218.68</v>
      </c>
      <c r="O447" s="65"/>
    </row>
    <row r="448" spans="1:15" outlineLevel="1" x14ac:dyDescent="0.25">
      <c r="A448" s="70"/>
      <c r="B448" s="72"/>
      <c r="C448" s="6" t="s">
        <v>14</v>
      </c>
      <c r="D448" s="9"/>
      <c r="E448" s="10"/>
      <c r="F448" s="10"/>
      <c r="G448" s="10"/>
      <c r="H448" s="14"/>
      <c r="I448" s="14"/>
      <c r="J448" s="14"/>
      <c r="K448" s="14"/>
      <c r="L448" s="14"/>
      <c r="M448" s="10"/>
      <c r="N448" s="3">
        <f t="shared" si="270"/>
        <v>0</v>
      </c>
      <c r="O448" s="65"/>
    </row>
    <row r="449" spans="1:15" outlineLevel="1" x14ac:dyDescent="0.25">
      <c r="A449" s="70"/>
      <c r="B449" s="72"/>
      <c r="C449" s="6" t="s">
        <v>15</v>
      </c>
      <c r="D449" s="9"/>
      <c r="E449" s="10"/>
      <c r="F449" s="10"/>
      <c r="G449" s="10"/>
      <c r="H449" s="14"/>
      <c r="I449" s="14"/>
      <c r="J449" s="14"/>
      <c r="K449" s="14"/>
      <c r="L449" s="14"/>
      <c r="M449" s="10"/>
      <c r="N449" s="3">
        <f t="shared" si="270"/>
        <v>0</v>
      </c>
      <c r="O449" s="65"/>
    </row>
    <row r="450" spans="1:15" outlineLevel="1" x14ac:dyDescent="0.25">
      <c r="A450" s="70"/>
      <c r="B450" s="72"/>
      <c r="C450" s="6" t="s">
        <v>16</v>
      </c>
      <c r="D450" s="11"/>
      <c r="E450" s="12"/>
      <c r="F450" s="12">
        <v>1968.11</v>
      </c>
      <c r="G450" s="12"/>
      <c r="H450" s="15"/>
      <c r="I450" s="15"/>
      <c r="J450" s="15"/>
      <c r="K450" s="15"/>
      <c r="L450" s="15"/>
      <c r="M450" s="12"/>
      <c r="N450" s="3">
        <f t="shared" si="270"/>
        <v>1968.11</v>
      </c>
      <c r="O450" s="65"/>
    </row>
    <row r="451" spans="1:15" ht="29.25" outlineLevel="1" x14ac:dyDescent="0.25">
      <c r="A451" s="69" t="s">
        <v>159</v>
      </c>
      <c r="B451" s="71" t="s">
        <v>81</v>
      </c>
      <c r="C451" s="2" t="s">
        <v>6</v>
      </c>
      <c r="D451" s="3">
        <f>D452+D453+D454+D455</f>
        <v>0</v>
      </c>
      <c r="E451" s="3">
        <f t="shared" ref="E451" si="283">E452+E453+E454+E455</f>
        <v>0</v>
      </c>
      <c r="F451" s="3">
        <f t="shared" ref="F451" si="284">F452+F453+F454+F455</f>
        <v>1988.7600000000002</v>
      </c>
      <c r="G451" s="3">
        <f t="shared" ref="G451" si="285">G452+G453+G454+G455</f>
        <v>0</v>
      </c>
      <c r="H451" s="3"/>
      <c r="I451" s="3"/>
      <c r="J451" s="3"/>
      <c r="K451" s="3"/>
      <c r="L451" s="3">
        <f>L452+L453+L454+L455</f>
        <v>0</v>
      </c>
      <c r="M451" s="3">
        <f t="shared" ref="M451" si="286">M452+M453+M454+M455</f>
        <v>0</v>
      </c>
      <c r="N451" s="3">
        <f t="shared" si="270"/>
        <v>1988.7600000000002</v>
      </c>
      <c r="O451" s="64"/>
    </row>
    <row r="452" spans="1:15" outlineLevel="1" x14ac:dyDescent="0.25">
      <c r="A452" s="70"/>
      <c r="B452" s="72"/>
      <c r="C452" s="6" t="s">
        <v>13</v>
      </c>
      <c r="D452" s="7"/>
      <c r="E452" s="8"/>
      <c r="F452" s="8">
        <v>198.88</v>
      </c>
      <c r="G452" s="8"/>
      <c r="H452" s="13"/>
      <c r="I452" s="13"/>
      <c r="J452" s="13"/>
      <c r="K452" s="13"/>
      <c r="L452" s="13"/>
      <c r="M452" s="8"/>
      <c r="N452" s="3">
        <f t="shared" si="270"/>
        <v>198.88</v>
      </c>
      <c r="O452" s="65"/>
    </row>
    <row r="453" spans="1:15" outlineLevel="1" x14ac:dyDescent="0.25">
      <c r="A453" s="70"/>
      <c r="B453" s="72"/>
      <c r="C453" s="6" t="s">
        <v>14</v>
      </c>
      <c r="D453" s="9"/>
      <c r="E453" s="10"/>
      <c r="F453" s="10"/>
      <c r="G453" s="10"/>
      <c r="H453" s="14"/>
      <c r="I453" s="14"/>
      <c r="J453" s="14"/>
      <c r="K453" s="14"/>
      <c r="L453" s="14"/>
      <c r="M453" s="10"/>
      <c r="N453" s="3">
        <f t="shared" si="270"/>
        <v>0</v>
      </c>
      <c r="O453" s="65"/>
    </row>
    <row r="454" spans="1:15" outlineLevel="1" x14ac:dyDescent="0.25">
      <c r="A454" s="70"/>
      <c r="B454" s="72"/>
      <c r="C454" s="6" t="s">
        <v>15</v>
      </c>
      <c r="D454" s="9"/>
      <c r="E454" s="10"/>
      <c r="F454" s="10"/>
      <c r="G454" s="10"/>
      <c r="H454" s="14"/>
      <c r="I454" s="14"/>
      <c r="J454" s="14"/>
      <c r="K454" s="14"/>
      <c r="L454" s="14"/>
      <c r="M454" s="10"/>
      <c r="N454" s="3">
        <f t="shared" si="270"/>
        <v>0</v>
      </c>
      <c r="O454" s="65"/>
    </row>
    <row r="455" spans="1:15" outlineLevel="1" x14ac:dyDescent="0.25">
      <c r="A455" s="70"/>
      <c r="B455" s="72"/>
      <c r="C455" s="6" t="s">
        <v>16</v>
      </c>
      <c r="D455" s="11"/>
      <c r="E455" s="12"/>
      <c r="F455" s="12">
        <v>1789.88</v>
      </c>
      <c r="G455" s="12"/>
      <c r="H455" s="15"/>
      <c r="I455" s="15"/>
      <c r="J455" s="15"/>
      <c r="K455" s="15"/>
      <c r="L455" s="15"/>
      <c r="M455" s="12"/>
      <c r="N455" s="3">
        <f t="shared" si="270"/>
        <v>1789.88</v>
      </c>
      <c r="O455" s="65"/>
    </row>
    <row r="456" spans="1:15" ht="29.25" outlineLevel="1" x14ac:dyDescent="0.25">
      <c r="A456" s="69" t="s">
        <v>160</v>
      </c>
      <c r="B456" s="71" t="s">
        <v>82</v>
      </c>
      <c r="C456" s="2" t="s">
        <v>6</v>
      </c>
      <c r="D456" s="3">
        <f>D457+D458+D459+D460</f>
        <v>0</v>
      </c>
      <c r="E456" s="3">
        <f t="shared" ref="E456" si="287">E457+E458+E459+E460</f>
        <v>0</v>
      </c>
      <c r="F456" s="3">
        <f t="shared" ref="F456" si="288">F457+F458+F459+F460</f>
        <v>2754.56</v>
      </c>
      <c r="G456" s="3">
        <f t="shared" ref="G456" si="289">G457+G458+G459+G460</f>
        <v>0</v>
      </c>
      <c r="H456" s="3"/>
      <c r="I456" s="3"/>
      <c r="J456" s="3"/>
      <c r="K456" s="3"/>
      <c r="L456" s="3">
        <f>L457+L458+L459+L460</f>
        <v>0</v>
      </c>
      <c r="M456" s="3">
        <f t="shared" ref="M456" si="290">M457+M458+M459+M460</f>
        <v>0</v>
      </c>
      <c r="N456" s="3">
        <f t="shared" si="270"/>
        <v>2754.56</v>
      </c>
      <c r="O456" s="64"/>
    </row>
    <row r="457" spans="1:15" outlineLevel="1" x14ac:dyDescent="0.25">
      <c r="A457" s="70"/>
      <c r="B457" s="72"/>
      <c r="C457" s="6" t="s">
        <v>13</v>
      </c>
      <c r="D457" s="7"/>
      <c r="E457" s="8"/>
      <c r="F457" s="8">
        <v>275.45999999999998</v>
      </c>
      <c r="G457" s="8"/>
      <c r="H457" s="13"/>
      <c r="I457" s="13"/>
      <c r="J457" s="13"/>
      <c r="K457" s="13"/>
      <c r="L457" s="13"/>
      <c r="M457" s="8"/>
      <c r="N457" s="3">
        <f t="shared" si="270"/>
        <v>275.45999999999998</v>
      </c>
      <c r="O457" s="65"/>
    </row>
    <row r="458" spans="1:15" outlineLevel="1" x14ac:dyDescent="0.25">
      <c r="A458" s="70"/>
      <c r="B458" s="72"/>
      <c r="C458" s="6" t="s">
        <v>14</v>
      </c>
      <c r="D458" s="9"/>
      <c r="E458" s="10"/>
      <c r="F458" s="10"/>
      <c r="G458" s="10"/>
      <c r="H458" s="14"/>
      <c r="I458" s="14"/>
      <c r="J458" s="14"/>
      <c r="K458" s="14"/>
      <c r="L458" s="14"/>
      <c r="M458" s="10"/>
      <c r="N458" s="3">
        <f t="shared" si="270"/>
        <v>0</v>
      </c>
      <c r="O458" s="65"/>
    </row>
    <row r="459" spans="1:15" outlineLevel="1" x14ac:dyDescent="0.25">
      <c r="A459" s="70"/>
      <c r="B459" s="72"/>
      <c r="C459" s="6" t="s">
        <v>15</v>
      </c>
      <c r="D459" s="9"/>
      <c r="E459" s="10"/>
      <c r="F459" s="10"/>
      <c r="G459" s="10"/>
      <c r="H459" s="14"/>
      <c r="I459" s="14"/>
      <c r="J459" s="14"/>
      <c r="K459" s="14"/>
      <c r="L459" s="14"/>
      <c r="M459" s="10"/>
      <c r="N459" s="3">
        <f t="shared" si="270"/>
        <v>0</v>
      </c>
      <c r="O459" s="65"/>
    </row>
    <row r="460" spans="1:15" outlineLevel="1" x14ac:dyDescent="0.25">
      <c r="A460" s="70"/>
      <c r="B460" s="72"/>
      <c r="C460" s="6" t="s">
        <v>16</v>
      </c>
      <c r="D460" s="11"/>
      <c r="E460" s="12"/>
      <c r="F460" s="12">
        <v>2479.1</v>
      </c>
      <c r="G460" s="12"/>
      <c r="H460" s="15"/>
      <c r="I460" s="15"/>
      <c r="J460" s="15"/>
      <c r="K460" s="15"/>
      <c r="L460" s="15"/>
      <c r="M460" s="12"/>
      <c r="N460" s="3">
        <f t="shared" si="270"/>
        <v>2479.1</v>
      </c>
      <c r="O460" s="65"/>
    </row>
    <row r="461" spans="1:15" ht="29.25" outlineLevel="1" x14ac:dyDescent="0.25">
      <c r="A461" s="69" t="s">
        <v>161</v>
      </c>
      <c r="B461" s="71" t="s">
        <v>83</v>
      </c>
      <c r="C461" s="2" t="s">
        <v>6</v>
      </c>
      <c r="D461" s="3">
        <f>D462+D463+D464+D465</f>
        <v>0</v>
      </c>
      <c r="E461" s="3">
        <f t="shared" ref="E461" si="291">E462+E463+E464+E465</f>
        <v>0</v>
      </c>
      <c r="F461" s="3">
        <f t="shared" ref="F461" si="292">F462+F463+F464+F465</f>
        <v>1403.96</v>
      </c>
      <c r="G461" s="3">
        <f t="shared" ref="G461" si="293">G462+G463+G464+G465</f>
        <v>0</v>
      </c>
      <c r="H461" s="3"/>
      <c r="I461" s="3"/>
      <c r="J461" s="3"/>
      <c r="K461" s="3"/>
      <c r="L461" s="3">
        <f>L462+L463+L464+L465</f>
        <v>0</v>
      </c>
      <c r="M461" s="3">
        <f t="shared" ref="M461" si="294">M462+M463+M464+M465</f>
        <v>0</v>
      </c>
      <c r="N461" s="3">
        <f t="shared" si="270"/>
        <v>1403.96</v>
      </c>
      <c r="O461" s="64"/>
    </row>
    <row r="462" spans="1:15" outlineLevel="1" x14ac:dyDescent="0.25">
      <c r="A462" s="70"/>
      <c r="B462" s="72"/>
      <c r="C462" s="6" t="s">
        <v>13</v>
      </c>
      <c r="D462" s="7"/>
      <c r="E462" s="8"/>
      <c r="F462" s="8">
        <v>140.38999999999999</v>
      </c>
      <c r="G462" s="8"/>
      <c r="H462" s="13"/>
      <c r="I462" s="13"/>
      <c r="J462" s="13"/>
      <c r="K462" s="13"/>
      <c r="L462" s="13"/>
      <c r="M462" s="8"/>
      <c r="N462" s="3">
        <f t="shared" si="270"/>
        <v>140.38999999999999</v>
      </c>
      <c r="O462" s="65"/>
    </row>
    <row r="463" spans="1:15" outlineLevel="1" x14ac:dyDescent="0.25">
      <c r="A463" s="70"/>
      <c r="B463" s="72"/>
      <c r="C463" s="6" t="s">
        <v>14</v>
      </c>
      <c r="D463" s="9"/>
      <c r="E463" s="10"/>
      <c r="F463" s="10"/>
      <c r="G463" s="10"/>
      <c r="H463" s="14"/>
      <c r="I463" s="14"/>
      <c r="J463" s="14"/>
      <c r="K463" s="14"/>
      <c r="L463" s="14"/>
      <c r="M463" s="10"/>
      <c r="N463" s="3">
        <f t="shared" si="270"/>
        <v>0</v>
      </c>
      <c r="O463" s="65"/>
    </row>
    <row r="464" spans="1:15" outlineLevel="1" x14ac:dyDescent="0.25">
      <c r="A464" s="70"/>
      <c r="B464" s="72"/>
      <c r="C464" s="6" t="s">
        <v>15</v>
      </c>
      <c r="D464" s="9"/>
      <c r="E464" s="10"/>
      <c r="F464" s="10"/>
      <c r="G464" s="10"/>
      <c r="H464" s="14"/>
      <c r="I464" s="14"/>
      <c r="J464" s="14"/>
      <c r="K464" s="14"/>
      <c r="L464" s="14"/>
      <c r="M464" s="10"/>
      <c r="N464" s="3">
        <f t="shared" si="270"/>
        <v>0</v>
      </c>
      <c r="O464" s="65"/>
    </row>
    <row r="465" spans="1:15" outlineLevel="1" x14ac:dyDescent="0.25">
      <c r="A465" s="70"/>
      <c r="B465" s="72"/>
      <c r="C465" s="6" t="s">
        <v>16</v>
      </c>
      <c r="D465" s="11"/>
      <c r="E465" s="12"/>
      <c r="F465" s="12">
        <v>1263.57</v>
      </c>
      <c r="G465" s="12"/>
      <c r="H465" s="15"/>
      <c r="I465" s="15"/>
      <c r="J465" s="15"/>
      <c r="K465" s="15"/>
      <c r="L465" s="15"/>
      <c r="M465" s="12"/>
      <c r="N465" s="3">
        <f t="shared" si="270"/>
        <v>1263.57</v>
      </c>
      <c r="O465" s="65"/>
    </row>
    <row r="466" spans="1:15" ht="29.25" outlineLevel="1" x14ac:dyDescent="0.25">
      <c r="A466" s="69" t="s">
        <v>162</v>
      </c>
      <c r="B466" s="71" t="s">
        <v>84</v>
      </c>
      <c r="C466" s="2" t="s">
        <v>6</v>
      </c>
      <c r="D466" s="3">
        <f>D467+D468+D469+D470</f>
        <v>0</v>
      </c>
      <c r="E466" s="3">
        <f t="shared" ref="E466" si="295">E467+E468+E469+E470</f>
        <v>0</v>
      </c>
      <c r="F466" s="3">
        <f t="shared" ref="F466" si="296">F467+F468+F469+F470</f>
        <v>2403.75</v>
      </c>
      <c r="G466" s="3">
        <f t="shared" ref="G466" si="297">G467+G468+G469+G470</f>
        <v>0</v>
      </c>
      <c r="H466" s="3"/>
      <c r="I466" s="3"/>
      <c r="J466" s="3"/>
      <c r="K466" s="3"/>
      <c r="L466" s="3">
        <f>L467+L468+L469+L470</f>
        <v>0</v>
      </c>
      <c r="M466" s="3">
        <f t="shared" ref="M466" si="298">M467+M468+M469+M470</f>
        <v>0</v>
      </c>
      <c r="N466" s="3">
        <f t="shared" si="270"/>
        <v>2403.75</v>
      </c>
      <c r="O466" s="64"/>
    </row>
    <row r="467" spans="1:15" outlineLevel="1" x14ac:dyDescent="0.25">
      <c r="A467" s="70"/>
      <c r="B467" s="72"/>
      <c r="C467" s="6" t="s">
        <v>13</v>
      </c>
      <c r="D467" s="7"/>
      <c r="E467" s="8"/>
      <c r="F467" s="8">
        <v>240.36</v>
      </c>
      <c r="G467" s="8"/>
      <c r="H467" s="13"/>
      <c r="I467" s="13"/>
      <c r="J467" s="13"/>
      <c r="K467" s="13"/>
      <c r="L467" s="13"/>
      <c r="M467" s="8"/>
      <c r="N467" s="3">
        <f t="shared" si="270"/>
        <v>240.36</v>
      </c>
      <c r="O467" s="65"/>
    </row>
    <row r="468" spans="1:15" outlineLevel="1" x14ac:dyDescent="0.25">
      <c r="A468" s="70"/>
      <c r="B468" s="72"/>
      <c r="C468" s="6" t="s">
        <v>14</v>
      </c>
      <c r="D468" s="9"/>
      <c r="E468" s="10"/>
      <c r="F468" s="10"/>
      <c r="G468" s="10"/>
      <c r="H468" s="14"/>
      <c r="I468" s="14"/>
      <c r="J468" s="14"/>
      <c r="K468" s="14"/>
      <c r="L468" s="14"/>
      <c r="M468" s="10"/>
      <c r="N468" s="3">
        <f t="shared" si="270"/>
        <v>0</v>
      </c>
      <c r="O468" s="65"/>
    </row>
    <row r="469" spans="1:15" outlineLevel="1" x14ac:dyDescent="0.25">
      <c r="A469" s="70"/>
      <c r="B469" s="72"/>
      <c r="C469" s="6" t="s">
        <v>15</v>
      </c>
      <c r="D469" s="9"/>
      <c r="E469" s="10"/>
      <c r="F469" s="10"/>
      <c r="G469" s="10"/>
      <c r="H469" s="14"/>
      <c r="I469" s="14"/>
      <c r="J469" s="14"/>
      <c r="K469" s="14"/>
      <c r="L469" s="14"/>
      <c r="M469" s="10"/>
      <c r="N469" s="3">
        <f t="shared" si="270"/>
        <v>0</v>
      </c>
      <c r="O469" s="65"/>
    </row>
    <row r="470" spans="1:15" outlineLevel="1" x14ac:dyDescent="0.25">
      <c r="A470" s="70"/>
      <c r="B470" s="72"/>
      <c r="C470" s="6" t="s">
        <v>16</v>
      </c>
      <c r="D470" s="11"/>
      <c r="E470" s="12"/>
      <c r="F470" s="12">
        <v>2163.39</v>
      </c>
      <c r="G470" s="12"/>
      <c r="H470" s="15"/>
      <c r="I470" s="15"/>
      <c r="J470" s="15"/>
      <c r="K470" s="15"/>
      <c r="L470" s="15"/>
      <c r="M470" s="12"/>
      <c r="N470" s="3">
        <f t="shared" si="270"/>
        <v>2163.39</v>
      </c>
      <c r="O470" s="65"/>
    </row>
    <row r="471" spans="1:15" ht="29.25" outlineLevel="1" x14ac:dyDescent="0.25">
      <c r="A471" s="69" t="s">
        <v>163</v>
      </c>
      <c r="B471" s="71" t="s">
        <v>85</v>
      </c>
      <c r="C471" s="2" t="s">
        <v>6</v>
      </c>
      <c r="D471" s="3">
        <f>D472+D473+D474+D475</f>
        <v>0</v>
      </c>
      <c r="E471" s="3">
        <f t="shared" ref="E471" si="299">E472+E473+E474+E475</f>
        <v>0</v>
      </c>
      <c r="F471" s="3">
        <f t="shared" ref="F471" si="300">F472+F473+F474+F475</f>
        <v>783.97</v>
      </c>
      <c r="G471" s="3">
        <f t="shared" ref="G471" si="301">G472+G473+G474+G475</f>
        <v>0</v>
      </c>
      <c r="H471" s="3"/>
      <c r="I471" s="3"/>
      <c r="J471" s="3"/>
      <c r="K471" s="3"/>
      <c r="L471" s="3">
        <f>L472+L473+L474+L475</f>
        <v>0</v>
      </c>
      <c r="M471" s="3">
        <f t="shared" ref="M471" si="302">M472+M473+M474+M475</f>
        <v>0</v>
      </c>
      <c r="N471" s="3">
        <f t="shared" si="270"/>
        <v>783.97</v>
      </c>
      <c r="O471" s="64"/>
    </row>
    <row r="472" spans="1:15" outlineLevel="1" x14ac:dyDescent="0.25">
      <c r="A472" s="70"/>
      <c r="B472" s="72"/>
      <c r="C472" s="6" t="s">
        <v>13</v>
      </c>
      <c r="D472" s="7"/>
      <c r="E472" s="8"/>
      <c r="F472" s="8">
        <v>78.400000000000006</v>
      </c>
      <c r="G472" s="8"/>
      <c r="H472" s="13"/>
      <c r="I472" s="13"/>
      <c r="J472" s="13"/>
      <c r="K472" s="13"/>
      <c r="L472" s="13"/>
      <c r="M472" s="8"/>
      <c r="N472" s="3">
        <f t="shared" si="270"/>
        <v>78.400000000000006</v>
      </c>
      <c r="O472" s="65"/>
    </row>
    <row r="473" spans="1:15" outlineLevel="1" x14ac:dyDescent="0.25">
      <c r="A473" s="70"/>
      <c r="B473" s="72"/>
      <c r="C473" s="6" t="s">
        <v>14</v>
      </c>
      <c r="D473" s="9"/>
      <c r="E473" s="10"/>
      <c r="F473" s="10"/>
      <c r="G473" s="10"/>
      <c r="H473" s="14"/>
      <c r="I473" s="14"/>
      <c r="J473" s="14"/>
      <c r="K473" s="14"/>
      <c r="L473" s="14"/>
      <c r="M473" s="10"/>
      <c r="N473" s="3">
        <f t="shared" si="270"/>
        <v>0</v>
      </c>
      <c r="O473" s="65"/>
    </row>
    <row r="474" spans="1:15" outlineLevel="1" x14ac:dyDescent="0.25">
      <c r="A474" s="70"/>
      <c r="B474" s="72"/>
      <c r="C474" s="6" t="s">
        <v>15</v>
      </c>
      <c r="D474" s="9"/>
      <c r="E474" s="10"/>
      <c r="F474" s="10"/>
      <c r="G474" s="10">
        <v>0</v>
      </c>
      <c r="H474" s="14"/>
      <c r="I474" s="14"/>
      <c r="J474" s="14"/>
      <c r="K474" s="14"/>
      <c r="L474" s="14"/>
      <c r="M474" s="10"/>
      <c r="N474" s="3">
        <f t="shared" si="270"/>
        <v>0</v>
      </c>
      <c r="O474" s="65"/>
    </row>
    <row r="475" spans="1:15" outlineLevel="1" x14ac:dyDescent="0.25">
      <c r="A475" s="70"/>
      <c r="B475" s="72"/>
      <c r="C475" s="6" t="s">
        <v>16</v>
      </c>
      <c r="D475" s="11"/>
      <c r="E475" s="12"/>
      <c r="F475" s="12">
        <v>705.57</v>
      </c>
      <c r="G475" s="12"/>
      <c r="H475" s="15"/>
      <c r="I475" s="15"/>
      <c r="J475" s="15"/>
      <c r="K475" s="15"/>
      <c r="L475" s="15"/>
      <c r="M475" s="12"/>
      <c r="N475" s="3">
        <f t="shared" si="270"/>
        <v>705.57</v>
      </c>
      <c r="O475" s="65"/>
    </row>
    <row r="476" spans="1:15" ht="29.25" outlineLevel="1" x14ac:dyDescent="0.25">
      <c r="A476" s="69" t="s">
        <v>164</v>
      </c>
      <c r="B476" s="71" t="s">
        <v>86</v>
      </c>
      <c r="C476" s="2" t="s">
        <v>6</v>
      </c>
      <c r="D476" s="3">
        <f>D477+D478+D479+D480</f>
        <v>0</v>
      </c>
      <c r="E476" s="3">
        <f t="shared" ref="E476" si="303">E477+E478+E479+E480</f>
        <v>0</v>
      </c>
      <c r="F476" s="3">
        <f t="shared" ref="F476" si="304">F477+F478+F479+F480</f>
        <v>1549.24</v>
      </c>
      <c r="G476" s="3">
        <f t="shared" ref="G476" si="305">G477+G478+G479+G480</f>
        <v>0</v>
      </c>
      <c r="H476" s="3"/>
      <c r="I476" s="3"/>
      <c r="J476" s="3"/>
      <c r="K476" s="3"/>
      <c r="L476" s="3">
        <f>L477+L478+L479+L480</f>
        <v>0</v>
      </c>
      <c r="M476" s="3">
        <f t="shared" ref="M476" si="306">M477+M478+M479+M480</f>
        <v>0</v>
      </c>
      <c r="N476" s="3">
        <f t="shared" si="270"/>
        <v>1549.24</v>
      </c>
      <c r="O476" s="64"/>
    </row>
    <row r="477" spans="1:15" outlineLevel="1" x14ac:dyDescent="0.25">
      <c r="A477" s="70"/>
      <c r="B477" s="72"/>
      <c r="C477" s="6" t="s">
        <v>13</v>
      </c>
      <c r="D477" s="7"/>
      <c r="E477" s="8"/>
      <c r="F477" s="8">
        <v>154.91999999999999</v>
      </c>
      <c r="G477" s="8"/>
      <c r="H477" s="13"/>
      <c r="I477" s="13"/>
      <c r="J477" s="13"/>
      <c r="K477" s="13"/>
      <c r="L477" s="13"/>
      <c r="M477" s="8"/>
      <c r="N477" s="3">
        <f t="shared" si="270"/>
        <v>154.91999999999999</v>
      </c>
      <c r="O477" s="65"/>
    </row>
    <row r="478" spans="1:15" outlineLevel="1" x14ac:dyDescent="0.25">
      <c r="A478" s="70"/>
      <c r="B478" s="72"/>
      <c r="C478" s="6" t="s">
        <v>14</v>
      </c>
      <c r="D478" s="9"/>
      <c r="E478" s="10"/>
      <c r="F478" s="10"/>
      <c r="G478" s="10"/>
      <c r="H478" s="14"/>
      <c r="I478" s="14"/>
      <c r="J478" s="14"/>
      <c r="K478" s="14"/>
      <c r="L478" s="14"/>
      <c r="M478" s="10"/>
      <c r="N478" s="3">
        <f t="shared" si="270"/>
        <v>0</v>
      </c>
      <c r="O478" s="65"/>
    </row>
    <row r="479" spans="1:15" outlineLevel="1" x14ac:dyDescent="0.25">
      <c r="A479" s="70"/>
      <c r="B479" s="72"/>
      <c r="C479" s="6" t="s">
        <v>15</v>
      </c>
      <c r="D479" s="9"/>
      <c r="E479" s="10"/>
      <c r="F479" s="10"/>
      <c r="G479" s="10"/>
      <c r="H479" s="14"/>
      <c r="I479" s="14"/>
      <c r="J479" s="14"/>
      <c r="K479" s="14"/>
      <c r="L479" s="14"/>
      <c r="M479" s="10"/>
      <c r="N479" s="3">
        <f t="shared" si="270"/>
        <v>0</v>
      </c>
      <c r="O479" s="65"/>
    </row>
    <row r="480" spans="1:15" outlineLevel="1" x14ac:dyDescent="0.25">
      <c r="A480" s="70"/>
      <c r="B480" s="72"/>
      <c r="C480" s="6" t="s">
        <v>16</v>
      </c>
      <c r="D480" s="11"/>
      <c r="E480" s="12"/>
      <c r="F480" s="12">
        <v>1394.32</v>
      </c>
      <c r="G480" s="12"/>
      <c r="H480" s="15"/>
      <c r="I480" s="15"/>
      <c r="J480" s="15"/>
      <c r="K480" s="15"/>
      <c r="L480" s="15"/>
      <c r="M480" s="12"/>
      <c r="N480" s="3">
        <f t="shared" si="270"/>
        <v>1394.32</v>
      </c>
      <c r="O480" s="65"/>
    </row>
    <row r="481" spans="1:15" ht="29.25" x14ac:dyDescent="0.25">
      <c r="A481" s="69" t="s">
        <v>165</v>
      </c>
      <c r="B481" s="71" t="s">
        <v>87</v>
      </c>
      <c r="C481" s="2" t="s">
        <v>6</v>
      </c>
      <c r="D481" s="3">
        <f>D482+D483+D484+D485</f>
        <v>0</v>
      </c>
      <c r="E481" s="3">
        <f t="shared" ref="E481" si="307">E482+E483+E484+E485</f>
        <v>0</v>
      </c>
      <c r="F481" s="3">
        <f>F482+F483+F484+F485</f>
        <v>2193.33</v>
      </c>
      <c r="G481" s="3">
        <f>G482+G483+G484+G485</f>
        <v>2113.5</v>
      </c>
      <c r="H481" s="3"/>
      <c r="I481" s="3"/>
      <c r="J481" s="3"/>
      <c r="K481" s="3"/>
      <c r="L481" s="3">
        <f>L482+L483+L484+L485</f>
        <v>0</v>
      </c>
      <c r="M481" s="3">
        <f t="shared" ref="M481" si="308">M482+M483+M484+M485</f>
        <v>0</v>
      </c>
      <c r="N481" s="3">
        <f t="shared" si="270"/>
        <v>4306.83</v>
      </c>
      <c r="O481" s="64" t="s">
        <v>96</v>
      </c>
    </row>
    <row r="482" spans="1:15" x14ac:dyDescent="0.25">
      <c r="A482" s="70"/>
      <c r="B482" s="72"/>
      <c r="C482" s="6" t="s">
        <v>13</v>
      </c>
      <c r="D482" s="7"/>
      <c r="E482" s="8"/>
      <c r="F482" s="8">
        <v>219.33</v>
      </c>
      <c r="G482" s="8">
        <f>179.62+31.73</f>
        <v>211.35</v>
      </c>
      <c r="H482" s="13"/>
      <c r="I482" s="13"/>
      <c r="J482" s="13"/>
      <c r="K482" s="13"/>
      <c r="L482" s="13"/>
      <c r="M482" s="8"/>
      <c r="N482" s="3">
        <f t="shared" si="270"/>
        <v>430.68</v>
      </c>
      <c r="O482" s="65"/>
    </row>
    <row r="483" spans="1:15" x14ac:dyDescent="0.25">
      <c r="A483" s="70"/>
      <c r="B483" s="72"/>
      <c r="C483" s="6" t="s">
        <v>14</v>
      </c>
      <c r="D483" s="9"/>
      <c r="E483" s="10"/>
      <c r="F483" s="10"/>
      <c r="G483" s="10"/>
      <c r="H483" s="14"/>
      <c r="I483" s="14"/>
      <c r="J483" s="14"/>
      <c r="K483" s="14"/>
      <c r="L483" s="14"/>
      <c r="M483" s="10"/>
      <c r="N483" s="3">
        <f t="shared" si="270"/>
        <v>0</v>
      </c>
      <c r="O483" s="65"/>
    </row>
    <row r="484" spans="1:15" x14ac:dyDescent="0.25">
      <c r="A484" s="70"/>
      <c r="B484" s="72"/>
      <c r="C484" s="6" t="s">
        <v>15</v>
      </c>
      <c r="D484" s="9"/>
      <c r="E484" s="10"/>
      <c r="F484" s="10"/>
      <c r="G484" s="10"/>
      <c r="H484" s="14"/>
      <c r="I484" s="14"/>
      <c r="J484" s="14"/>
      <c r="K484" s="14"/>
      <c r="L484" s="14"/>
      <c r="M484" s="10"/>
      <c r="N484" s="3">
        <f t="shared" si="270"/>
        <v>0</v>
      </c>
      <c r="O484" s="65"/>
    </row>
    <row r="485" spans="1:15" x14ac:dyDescent="0.25">
      <c r="A485" s="70"/>
      <c r="B485" s="72"/>
      <c r="C485" s="6" t="s">
        <v>16</v>
      </c>
      <c r="D485" s="11"/>
      <c r="E485" s="12"/>
      <c r="F485" s="12">
        <v>1974</v>
      </c>
      <c r="G485" s="12">
        <f>1616.53+285.62</f>
        <v>1902.15</v>
      </c>
      <c r="H485" s="15"/>
      <c r="I485" s="15"/>
      <c r="J485" s="15"/>
      <c r="K485" s="15"/>
      <c r="L485" s="15"/>
      <c r="M485" s="12"/>
      <c r="N485" s="3">
        <f t="shared" si="270"/>
        <v>3876.15</v>
      </c>
      <c r="O485" s="65"/>
    </row>
    <row r="486" spans="1:15" ht="30" customHeight="1" x14ac:dyDescent="0.25">
      <c r="A486" s="85" t="s">
        <v>174</v>
      </c>
      <c r="B486" s="79" t="s">
        <v>269</v>
      </c>
      <c r="C486" s="6" t="s">
        <v>6</v>
      </c>
      <c r="D486" s="4"/>
      <c r="E486" s="4"/>
      <c r="F486" s="4"/>
      <c r="G486" s="4">
        <f>G487+G490+G488+G489</f>
        <v>4028.02</v>
      </c>
      <c r="H486" s="4"/>
      <c r="I486" s="4"/>
      <c r="J486" s="4"/>
      <c r="K486" s="4"/>
      <c r="L486" s="4"/>
      <c r="M486" s="4"/>
      <c r="N486" s="3">
        <f t="shared" si="270"/>
        <v>4028.02</v>
      </c>
      <c r="O486" s="64" t="s">
        <v>96</v>
      </c>
    </row>
    <row r="487" spans="1:15" x14ac:dyDescent="0.25">
      <c r="A487" s="86"/>
      <c r="B487" s="88"/>
      <c r="C487" s="25" t="s">
        <v>13</v>
      </c>
      <c r="D487" s="16"/>
      <c r="E487" s="16"/>
      <c r="F487" s="16"/>
      <c r="G487" s="16">
        <f>416.88-14.08</f>
        <v>402.8</v>
      </c>
      <c r="H487" s="16"/>
      <c r="I487" s="16"/>
      <c r="J487" s="16"/>
      <c r="K487" s="16"/>
      <c r="L487" s="16"/>
      <c r="M487" s="16"/>
      <c r="N487" s="3">
        <f t="shared" si="270"/>
        <v>402.8</v>
      </c>
      <c r="O487" s="65"/>
    </row>
    <row r="488" spans="1:15" x14ac:dyDescent="0.25">
      <c r="A488" s="86"/>
      <c r="B488" s="88"/>
      <c r="C488" s="25" t="s">
        <v>14</v>
      </c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3">
        <f t="shared" si="270"/>
        <v>0</v>
      </c>
      <c r="O488" s="65"/>
    </row>
    <row r="489" spans="1:15" x14ac:dyDescent="0.25">
      <c r="A489" s="86"/>
      <c r="B489" s="88"/>
      <c r="C489" s="25" t="s">
        <v>15</v>
      </c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3">
        <f t="shared" si="270"/>
        <v>0</v>
      </c>
      <c r="O489" s="65"/>
    </row>
    <row r="490" spans="1:15" x14ac:dyDescent="0.25">
      <c r="A490" s="87"/>
      <c r="B490" s="89"/>
      <c r="C490" s="25" t="s">
        <v>16</v>
      </c>
      <c r="D490" s="16"/>
      <c r="E490" s="16"/>
      <c r="F490" s="16"/>
      <c r="G490" s="16">
        <f>3751.87-126.65</f>
        <v>3625.22</v>
      </c>
      <c r="H490" s="16"/>
      <c r="I490" s="16"/>
      <c r="J490" s="16"/>
      <c r="K490" s="16"/>
      <c r="L490" s="16"/>
      <c r="M490" s="16"/>
      <c r="N490" s="3">
        <f t="shared" si="270"/>
        <v>3625.22</v>
      </c>
      <c r="O490" s="65"/>
    </row>
    <row r="491" spans="1:15" ht="30" customHeight="1" x14ac:dyDescent="0.25">
      <c r="A491" s="85" t="s">
        <v>175</v>
      </c>
      <c r="B491" s="79" t="s">
        <v>270</v>
      </c>
      <c r="C491" s="6" t="s">
        <v>6</v>
      </c>
      <c r="D491" s="4"/>
      <c r="E491" s="4"/>
      <c r="F491" s="4"/>
      <c r="G491" s="4">
        <f>G492+G495+G493+G494</f>
        <v>1096.42</v>
      </c>
      <c r="H491" s="4"/>
      <c r="I491" s="4"/>
      <c r="J491" s="4"/>
      <c r="K491" s="4"/>
      <c r="L491" s="4"/>
      <c r="M491" s="4"/>
      <c r="N491" s="3">
        <f t="shared" si="270"/>
        <v>1096.42</v>
      </c>
      <c r="O491" s="64" t="s">
        <v>96</v>
      </c>
    </row>
    <row r="492" spans="1:15" x14ac:dyDescent="0.25">
      <c r="A492" s="86"/>
      <c r="B492" s="88"/>
      <c r="C492" s="6" t="s">
        <v>13</v>
      </c>
      <c r="D492" s="16"/>
      <c r="E492" s="16"/>
      <c r="F492" s="16"/>
      <c r="G492" s="16">
        <f>95.54+14.1</f>
        <v>109.64</v>
      </c>
      <c r="H492" s="16"/>
      <c r="I492" s="16"/>
      <c r="J492" s="16"/>
      <c r="K492" s="16"/>
      <c r="L492" s="16"/>
      <c r="M492" s="16"/>
      <c r="N492" s="3">
        <f t="shared" si="270"/>
        <v>109.64</v>
      </c>
      <c r="O492" s="65"/>
    </row>
    <row r="493" spans="1:15" x14ac:dyDescent="0.25">
      <c r="A493" s="86"/>
      <c r="B493" s="88"/>
      <c r="C493" s="6" t="s">
        <v>14</v>
      </c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3">
        <f t="shared" si="270"/>
        <v>0</v>
      </c>
      <c r="O493" s="65"/>
    </row>
    <row r="494" spans="1:15" x14ac:dyDescent="0.25">
      <c r="A494" s="86"/>
      <c r="B494" s="88"/>
      <c r="C494" s="6" t="s">
        <v>15</v>
      </c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3">
        <f t="shared" si="270"/>
        <v>0</v>
      </c>
      <c r="O494" s="65"/>
    </row>
    <row r="495" spans="1:15" x14ac:dyDescent="0.25">
      <c r="A495" s="87"/>
      <c r="B495" s="89"/>
      <c r="C495" s="6" t="s">
        <v>16</v>
      </c>
      <c r="D495" s="16"/>
      <c r="E495" s="16"/>
      <c r="F495" s="16"/>
      <c r="G495" s="16">
        <f>859.85+126.93</f>
        <v>986.78</v>
      </c>
      <c r="H495" s="16"/>
      <c r="I495" s="16"/>
      <c r="J495" s="16"/>
      <c r="K495" s="16"/>
      <c r="L495" s="16"/>
      <c r="M495" s="16"/>
      <c r="N495" s="3">
        <f t="shared" si="270"/>
        <v>986.78</v>
      </c>
      <c r="O495" s="65"/>
    </row>
    <row r="496" spans="1:15" ht="30" customHeight="1" x14ac:dyDescent="0.25">
      <c r="A496" s="85" t="s">
        <v>177</v>
      </c>
      <c r="B496" s="79" t="s">
        <v>176</v>
      </c>
      <c r="C496" s="6" t="s">
        <v>6</v>
      </c>
      <c r="D496" s="4"/>
      <c r="E496" s="4"/>
      <c r="F496" s="4"/>
      <c r="G496" s="4">
        <f>G497+G498+G499+G500</f>
        <v>1568.6599999999999</v>
      </c>
      <c r="H496" s="4"/>
      <c r="I496" s="4"/>
      <c r="J496" s="4"/>
      <c r="K496" s="4"/>
      <c r="L496" s="4"/>
      <c r="M496" s="4"/>
      <c r="N496" s="3">
        <f t="shared" si="270"/>
        <v>1568.6599999999999</v>
      </c>
      <c r="O496" s="64" t="s">
        <v>96</v>
      </c>
    </row>
    <row r="497" spans="1:15" x14ac:dyDescent="0.25">
      <c r="A497" s="86"/>
      <c r="B497" s="88"/>
      <c r="C497" s="6" t="s">
        <v>13</v>
      </c>
      <c r="D497" s="16"/>
      <c r="E497" s="16"/>
      <c r="F497" s="16"/>
      <c r="G497" s="16">
        <f>141.4+15.47</f>
        <v>156.87</v>
      </c>
      <c r="H497" s="16"/>
      <c r="I497" s="16"/>
      <c r="J497" s="16"/>
      <c r="K497" s="16"/>
      <c r="L497" s="16"/>
      <c r="M497" s="16"/>
      <c r="N497" s="3">
        <f t="shared" si="270"/>
        <v>156.87</v>
      </c>
      <c r="O497" s="65"/>
    </row>
    <row r="498" spans="1:15" x14ac:dyDescent="0.25">
      <c r="A498" s="86"/>
      <c r="B498" s="88"/>
      <c r="C498" s="6" t="s">
        <v>14</v>
      </c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3">
        <f t="shared" si="270"/>
        <v>0</v>
      </c>
      <c r="O498" s="65"/>
    </row>
    <row r="499" spans="1:15" x14ac:dyDescent="0.25">
      <c r="A499" s="86"/>
      <c r="B499" s="88"/>
      <c r="C499" s="6" t="s">
        <v>15</v>
      </c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3">
        <f t="shared" ref="N499:N562" si="309">SUM(D499:M499)</f>
        <v>0</v>
      </c>
      <c r="O499" s="65"/>
    </row>
    <row r="500" spans="1:15" x14ac:dyDescent="0.25">
      <c r="A500" s="87"/>
      <c r="B500" s="89"/>
      <c r="C500" s="6" t="s">
        <v>16</v>
      </c>
      <c r="D500" s="16"/>
      <c r="E500" s="16"/>
      <c r="F500" s="16"/>
      <c r="G500" s="16">
        <f>1272.58+139.21</f>
        <v>1411.79</v>
      </c>
      <c r="H500" s="16"/>
      <c r="I500" s="16"/>
      <c r="J500" s="16"/>
      <c r="K500" s="16"/>
      <c r="L500" s="16"/>
      <c r="M500" s="16"/>
      <c r="N500" s="3">
        <f t="shared" si="309"/>
        <v>1411.79</v>
      </c>
      <c r="O500" s="65"/>
    </row>
    <row r="501" spans="1:15" ht="30" customHeight="1" x14ac:dyDescent="0.25">
      <c r="A501" s="85" t="s">
        <v>179</v>
      </c>
      <c r="B501" s="79" t="s">
        <v>178</v>
      </c>
      <c r="C501" s="6" t="s">
        <v>6</v>
      </c>
      <c r="D501" s="4"/>
      <c r="E501" s="4"/>
      <c r="F501" s="4"/>
      <c r="G501" s="4">
        <f>G502+G503+G504+G505</f>
        <v>1532.51</v>
      </c>
      <c r="H501" s="4"/>
      <c r="I501" s="4"/>
      <c r="J501" s="4"/>
      <c r="K501" s="4"/>
      <c r="L501" s="4"/>
      <c r="M501" s="4"/>
      <c r="N501" s="3">
        <f t="shared" si="309"/>
        <v>1532.51</v>
      </c>
      <c r="O501" s="64" t="s">
        <v>96</v>
      </c>
    </row>
    <row r="502" spans="1:15" x14ac:dyDescent="0.25">
      <c r="A502" s="86"/>
      <c r="B502" s="88"/>
      <c r="C502" s="6" t="s">
        <v>13</v>
      </c>
      <c r="D502" s="16"/>
      <c r="E502" s="16"/>
      <c r="F502" s="16"/>
      <c r="G502" s="16">
        <f>184-30.75</f>
        <v>153.25</v>
      </c>
      <c r="H502" s="16"/>
      <c r="I502" s="16"/>
      <c r="J502" s="16"/>
      <c r="K502" s="16"/>
      <c r="L502" s="16"/>
      <c r="M502" s="16"/>
      <c r="N502" s="3">
        <f t="shared" si="309"/>
        <v>153.25</v>
      </c>
      <c r="O502" s="65"/>
    </row>
    <row r="503" spans="1:15" x14ac:dyDescent="0.25">
      <c r="A503" s="86"/>
      <c r="B503" s="88"/>
      <c r="C503" s="6" t="s">
        <v>14</v>
      </c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3">
        <f t="shared" si="309"/>
        <v>0</v>
      </c>
      <c r="O503" s="65"/>
    </row>
    <row r="504" spans="1:15" x14ac:dyDescent="0.25">
      <c r="A504" s="86"/>
      <c r="B504" s="88"/>
      <c r="C504" s="6" t="s">
        <v>15</v>
      </c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3">
        <f t="shared" si="309"/>
        <v>0</v>
      </c>
      <c r="O504" s="65"/>
    </row>
    <row r="505" spans="1:15" x14ac:dyDescent="0.25">
      <c r="A505" s="87"/>
      <c r="B505" s="89"/>
      <c r="C505" s="6" t="s">
        <v>16</v>
      </c>
      <c r="D505" s="16"/>
      <c r="E505" s="16"/>
      <c r="F505" s="16"/>
      <c r="G505" s="16">
        <f>1655.97-276.71</f>
        <v>1379.26</v>
      </c>
      <c r="H505" s="16"/>
      <c r="I505" s="16"/>
      <c r="J505" s="16"/>
      <c r="K505" s="16"/>
      <c r="L505" s="16"/>
      <c r="M505" s="16"/>
      <c r="N505" s="3">
        <f t="shared" si="309"/>
        <v>1379.26</v>
      </c>
      <c r="O505" s="65"/>
    </row>
    <row r="506" spans="1:15" ht="30" customHeight="1" x14ac:dyDescent="0.25">
      <c r="A506" s="85" t="s">
        <v>181</v>
      </c>
      <c r="B506" s="79" t="s">
        <v>180</v>
      </c>
      <c r="C506" s="6" t="s">
        <v>6</v>
      </c>
      <c r="D506" s="4"/>
      <c r="E506" s="4"/>
      <c r="F506" s="4"/>
      <c r="G506" s="4">
        <f>G507+G508+G509+G510</f>
        <v>1211.4500000000003</v>
      </c>
      <c r="H506" s="4"/>
      <c r="I506" s="4"/>
      <c r="J506" s="4"/>
      <c r="K506" s="4"/>
      <c r="L506" s="4"/>
      <c r="M506" s="4"/>
      <c r="N506" s="3">
        <f t="shared" si="309"/>
        <v>1211.4500000000003</v>
      </c>
      <c r="O506" s="64" t="s">
        <v>96</v>
      </c>
    </row>
    <row r="507" spans="1:15" x14ac:dyDescent="0.25">
      <c r="A507" s="86"/>
      <c r="B507" s="88"/>
      <c r="C507" s="6" t="s">
        <v>13</v>
      </c>
      <c r="D507" s="16"/>
      <c r="E507" s="16"/>
      <c r="F507" s="16"/>
      <c r="G507" s="16">
        <f>115.79+5.36</f>
        <v>121.15</v>
      </c>
      <c r="H507" s="16"/>
      <c r="I507" s="16"/>
      <c r="J507" s="16"/>
      <c r="K507" s="16"/>
      <c r="L507" s="16"/>
      <c r="M507" s="16"/>
      <c r="N507" s="3">
        <f t="shared" si="309"/>
        <v>121.15</v>
      </c>
      <c r="O507" s="65"/>
    </row>
    <row r="508" spans="1:15" x14ac:dyDescent="0.25">
      <c r="A508" s="86"/>
      <c r="B508" s="88"/>
      <c r="C508" s="6" t="s">
        <v>14</v>
      </c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3">
        <f t="shared" si="309"/>
        <v>0</v>
      </c>
      <c r="O508" s="65"/>
    </row>
    <row r="509" spans="1:15" x14ac:dyDescent="0.25">
      <c r="A509" s="86"/>
      <c r="B509" s="88"/>
      <c r="C509" s="6" t="s">
        <v>15</v>
      </c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3">
        <f t="shared" si="309"/>
        <v>0</v>
      </c>
      <c r="O509" s="65"/>
    </row>
    <row r="510" spans="1:15" x14ac:dyDescent="0.25">
      <c r="A510" s="87"/>
      <c r="B510" s="89"/>
      <c r="C510" s="6" t="s">
        <v>16</v>
      </c>
      <c r="D510" s="16"/>
      <c r="E510" s="16"/>
      <c r="F510" s="16"/>
      <c r="G510" s="16">
        <f>1042.13+48.17</f>
        <v>1090.3000000000002</v>
      </c>
      <c r="H510" s="16"/>
      <c r="I510" s="16"/>
      <c r="J510" s="16"/>
      <c r="K510" s="16"/>
      <c r="L510" s="16"/>
      <c r="M510" s="16"/>
      <c r="N510" s="3">
        <f t="shared" si="309"/>
        <v>1090.3000000000002</v>
      </c>
      <c r="O510" s="65"/>
    </row>
    <row r="511" spans="1:15" ht="30" customHeight="1" x14ac:dyDescent="0.25">
      <c r="A511" s="85" t="s">
        <v>182</v>
      </c>
      <c r="B511" s="79" t="s">
        <v>183</v>
      </c>
      <c r="C511" s="6" t="s">
        <v>6</v>
      </c>
      <c r="D511" s="4"/>
      <c r="E511" s="4"/>
      <c r="F511" s="4"/>
      <c r="G511" s="4">
        <f>G512+G513+G514+G515</f>
        <v>1359.8200000000002</v>
      </c>
      <c r="H511" s="4"/>
      <c r="I511" s="4"/>
      <c r="J511" s="4"/>
      <c r="K511" s="4"/>
      <c r="L511" s="4"/>
      <c r="M511" s="4"/>
      <c r="N511" s="3">
        <f t="shared" si="309"/>
        <v>1359.8200000000002</v>
      </c>
      <c r="O511" s="64" t="s">
        <v>96</v>
      </c>
    </row>
    <row r="512" spans="1:15" x14ac:dyDescent="0.25">
      <c r="A512" s="86"/>
      <c r="B512" s="88"/>
      <c r="C512" s="6" t="s">
        <v>13</v>
      </c>
      <c r="D512" s="16"/>
      <c r="E512" s="16"/>
      <c r="F512" s="16"/>
      <c r="G512" s="16">
        <f>132.47+3.51</f>
        <v>135.97999999999999</v>
      </c>
      <c r="H512" s="16"/>
      <c r="I512" s="16"/>
      <c r="J512" s="16"/>
      <c r="K512" s="16"/>
      <c r="L512" s="16"/>
      <c r="M512" s="16"/>
      <c r="N512" s="3">
        <f t="shared" si="309"/>
        <v>135.97999999999999</v>
      </c>
      <c r="O512" s="65"/>
    </row>
    <row r="513" spans="1:15" x14ac:dyDescent="0.25">
      <c r="A513" s="86"/>
      <c r="B513" s="88"/>
      <c r="C513" s="6" t="s">
        <v>14</v>
      </c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3">
        <f t="shared" si="309"/>
        <v>0</v>
      </c>
      <c r="O513" s="65"/>
    </row>
    <row r="514" spans="1:15" x14ac:dyDescent="0.25">
      <c r="A514" s="86"/>
      <c r="B514" s="88"/>
      <c r="C514" s="6" t="s">
        <v>15</v>
      </c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3">
        <f t="shared" si="309"/>
        <v>0</v>
      </c>
      <c r="O514" s="65"/>
    </row>
    <row r="515" spans="1:15" x14ac:dyDescent="0.25">
      <c r="A515" s="87"/>
      <c r="B515" s="89"/>
      <c r="C515" s="6" t="s">
        <v>16</v>
      </c>
      <c r="D515" s="16"/>
      <c r="E515" s="16"/>
      <c r="F515" s="16"/>
      <c r="G515" s="16">
        <f>1192.19+31.65</f>
        <v>1223.8400000000001</v>
      </c>
      <c r="H515" s="16"/>
      <c r="I515" s="16"/>
      <c r="J515" s="16"/>
      <c r="K515" s="16"/>
      <c r="L515" s="16"/>
      <c r="M515" s="16"/>
      <c r="N515" s="3">
        <f t="shared" si="309"/>
        <v>1223.8400000000001</v>
      </c>
      <c r="O515" s="65"/>
    </row>
    <row r="516" spans="1:15" ht="29.25" customHeight="1" x14ac:dyDescent="0.25">
      <c r="A516" s="85" t="s">
        <v>216</v>
      </c>
      <c r="B516" s="79" t="s">
        <v>209</v>
      </c>
      <c r="C516" s="6" t="s">
        <v>6</v>
      </c>
      <c r="D516" s="4"/>
      <c r="E516" s="4">
        <f>E517+E520</f>
        <v>0</v>
      </c>
      <c r="F516" s="4"/>
      <c r="G516" s="4">
        <f>G517+G518+G519+G520</f>
        <v>4007.67</v>
      </c>
      <c r="H516" s="4"/>
      <c r="I516" s="4"/>
      <c r="J516" s="4"/>
      <c r="K516" s="4"/>
      <c r="L516" s="4"/>
      <c r="M516" s="4"/>
      <c r="N516" s="3">
        <f t="shared" si="309"/>
        <v>4007.67</v>
      </c>
      <c r="O516" s="64" t="s">
        <v>96</v>
      </c>
    </row>
    <row r="517" spans="1:15" x14ac:dyDescent="0.25">
      <c r="A517" s="86"/>
      <c r="B517" s="88"/>
      <c r="C517" s="6" t="s">
        <v>13</v>
      </c>
      <c r="D517" s="16"/>
      <c r="E517" s="16"/>
      <c r="F517" s="16"/>
      <c r="G517" s="16">
        <v>400.76</v>
      </c>
      <c r="H517" s="16"/>
      <c r="I517" s="16"/>
      <c r="J517" s="16"/>
      <c r="K517" s="16"/>
      <c r="L517" s="16"/>
      <c r="M517" s="16"/>
      <c r="N517" s="3">
        <f t="shared" si="309"/>
        <v>400.76</v>
      </c>
      <c r="O517" s="65"/>
    </row>
    <row r="518" spans="1:15" x14ac:dyDescent="0.25">
      <c r="A518" s="86"/>
      <c r="B518" s="88"/>
      <c r="C518" s="6" t="s">
        <v>14</v>
      </c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3">
        <f t="shared" si="309"/>
        <v>0</v>
      </c>
      <c r="O518" s="65"/>
    </row>
    <row r="519" spans="1:15" x14ac:dyDescent="0.25">
      <c r="A519" s="86"/>
      <c r="B519" s="88"/>
      <c r="C519" s="6" t="s">
        <v>15</v>
      </c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3">
        <f t="shared" si="309"/>
        <v>0</v>
      </c>
      <c r="O519" s="65"/>
    </row>
    <row r="520" spans="1:15" x14ac:dyDescent="0.25">
      <c r="A520" s="87"/>
      <c r="B520" s="89"/>
      <c r="C520" s="6" t="s">
        <v>16</v>
      </c>
      <c r="D520" s="16"/>
      <c r="E520" s="16"/>
      <c r="F520" s="16"/>
      <c r="G520" s="16">
        <v>3606.91</v>
      </c>
      <c r="H520" s="16"/>
      <c r="I520" s="16"/>
      <c r="J520" s="16"/>
      <c r="K520" s="16"/>
      <c r="L520" s="16"/>
      <c r="M520" s="16"/>
      <c r="N520" s="3">
        <f t="shared" si="309"/>
        <v>3606.91</v>
      </c>
      <c r="O520" s="65"/>
    </row>
    <row r="521" spans="1:15" ht="30" customHeight="1" x14ac:dyDescent="0.25">
      <c r="A521" s="85" t="s">
        <v>217</v>
      </c>
      <c r="B521" s="96" t="s">
        <v>210</v>
      </c>
      <c r="C521" s="6" t="s">
        <v>6</v>
      </c>
      <c r="D521" s="4"/>
      <c r="E521" s="4"/>
      <c r="F521" s="4"/>
      <c r="G521" s="4">
        <f>G522+G523+G524+G525</f>
        <v>0</v>
      </c>
      <c r="H521" s="4"/>
      <c r="I521" s="4"/>
      <c r="J521" s="4"/>
      <c r="K521" s="4"/>
      <c r="L521" s="4"/>
      <c r="M521" s="4"/>
      <c r="N521" s="3">
        <f t="shared" si="309"/>
        <v>0</v>
      </c>
      <c r="O521" s="64" t="s">
        <v>96</v>
      </c>
    </row>
    <row r="522" spans="1:15" x14ac:dyDescent="0.25">
      <c r="A522" s="86"/>
      <c r="B522" s="97"/>
      <c r="C522" s="6" t="s">
        <v>13</v>
      </c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3">
        <f t="shared" si="309"/>
        <v>0</v>
      </c>
      <c r="O522" s="65"/>
    </row>
    <row r="523" spans="1:15" x14ac:dyDescent="0.25">
      <c r="A523" s="86"/>
      <c r="B523" s="97"/>
      <c r="C523" s="6" t="s">
        <v>14</v>
      </c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3">
        <f t="shared" si="309"/>
        <v>0</v>
      </c>
      <c r="O523" s="65"/>
    </row>
    <row r="524" spans="1:15" x14ac:dyDescent="0.25">
      <c r="A524" s="86"/>
      <c r="B524" s="97"/>
      <c r="C524" s="6" t="s">
        <v>15</v>
      </c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3">
        <f t="shared" si="309"/>
        <v>0</v>
      </c>
      <c r="O524" s="65"/>
    </row>
    <row r="525" spans="1:15" x14ac:dyDescent="0.25">
      <c r="A525" s="87"/>
      <c r="B525" s="98"/>
      <c r="C525" s="6" t="s">
        <v>16</v>
      </c>
      <c r="D525" s="16"/>
      <c r="E525" s="16"/>
      <c r="F525" s="16"/>
      <c r="G525" s="16">
        <f>3543.02-3543.02</f>
        <v>0</v>
      </c>
      <c r="H525" s="16"/>
      <c r="I525" s="16"/>
      <c r="J525" s="16"/>
      <c r="K525" s="16"/>
      <c r="L525" s="16"/>
      <c r="M525" s="16"/>
      <c r="N525" s="3">
        <f t="shared" si="309"/>
        <v>0</v>
      </c>
      <c r="O525" s="65"/>
    </row>
    <row r="526" spans="1:15" ht="30" customHeight="1" x14ac:dyDescent="0.25">
      <c r="A526" s="85" t="s">
        <v>218</v>
      </c>
      <c r="B526" s="96" t="s">
        <v>211</v>
      </c>
      <c r="C526" s="6" t="s">
        <v>6</v>
      </c>
      <c r="D526" s="4"/>
      <c r="E526" s="4"/>
      <c r="F526" s="4"/>
      <c r="G526" s="4">
        <f>G527+G528+G529+G530</f>
        <v>0</v>
      </c>
      <c r="H526" s="4"/>
      <c r="I526" s="4"/>
      <c r="J526" s="4"/>
      <c r="K526" s="4"/>
      <c r="L526" s="4"/>
      <c r="M526" s="4"/>
      <c r="N526" s="3">
        <f t="shared" si="309"/>
        <v>0</v>
      </c>
      <c r="O526" s="64" t="s">
        <v>96</v>
      </c>
    </row>
    <row r="527" spans="1:15" x14ac:dyDescent="0.25">
      <c r="A527" s="86"/>
      <c r="B527" s="97"/>
      <c r="C527" s="6" t="s">
        <v>13</v>
      </c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3">
        <f t="shared" si="309"/>
        <v>0</v>
      </c>
      <c r="O527" s="65"/>
    </row>
    <row r="528" spans="1:15" x14ac:dyDescent="0.25">
      <c r="A528" s="86"/>
      <c r="B528" s="97"/>
      <c r="C528" s="6" t="s">
        <v>14</v>
      </c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3">
        <f t="shared" si="309"/>
        <v>0</v>
      </c>
      <c r="O528" s="65"/>
    </row>
    <row r="529" spans="1:15" x14ac:dyDescent="0.25">
      <c r="A529" s="86"/>
      <c r="B529" s="97"/>
      <c r="C529" s="6" t="s">
        <v>15</v>
      </c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3">
        <f t="shared" si="309"/>
        <v>0</v>
      </c>
      <c r="O529" s="65"/>
    </row>
    <row r="530" spans="1:15" x14ac:dyDescent="0.25">
      <c r="A530" s="87"/>
      <c r="B530" s="98"/>
      <c r="C530" s="6" t="s">
        <v>16</v>
      </c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3">
        <f t="shared" si="309"/>
        <v>0</v>
      </c>
      <c r="O530" s="65"/>
    </row>
    <row r="531" spans="1:15" ht="30" customHeight="1" x14ac:dyDescent="0.25">
      <c r="A531" s="85" t="s">
        <v>219</v>
      </c>
      <c r="B531" s="96" t="s">
        <v>212</v>
      </c>
      <c r="C531" s="6" t="s">
        <v>6</v>
      </c>
      <c r="D531" s="4"/>
      <c r="E531" s="4"/>
      <c r="F531" s="4"/>
      <c r="G531" s="4">
        <f>G532+G533+G534+G535</f>
        <v>0</v>
      </c>
      <c r="H531" s="4"/>
      <c r="I531" s="4"/>
      <c r="J531" s="4"/>
      <c r="K531" s="4"/>
      <c r="L531" s="4"/>
      <c r="M531" s="4"/>
      <c r="N531" s="3">
        <f t="shared" si="309"/>
        <v>0</v>
      </c>
      <c r="O531" s="64" t="s">
        <v>96</v>
      </c>
    </row>
    <row r="532" spans="1:15" x14ac:dyDescent="0.25">
      <c r="A532" s="86"/>
      <c r="B532" s="97"/>
      <c r="C532" s="6" t="s">
        <v>13</v>
      </c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3">
        <f t="shared" si="309"/>
        <v>0</v>
      </c>
      <c r="O532" s="65"/>
    </row>
    <row r="533" spans="1:15" x14ac:dyDescent="0.25">
      <c r="A533" s="86"/>
      <c r="B533" s="97"/>
      <c r="C533" s="6" t="s">
        <v>14</v>
      </c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3">
        <f t="shared" si="309"/>
        <v>0</v>
      </c>
      <c r="O533" s="65"/>
    </row>
    <row r="534" spans="1:15" x14ac:dyDescent="0.25">
      <c r="A534" s="86"/>
      <c r="B534" s="97"/>
      <c r="C534" s="6" t="s">
        <v>15</v>
      </c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3">
        <f t="shared" si="309"/>
        <v>0</v>
      </c>
      <c r="O534" s="65"/>
    </row>
    <row r="535" spans="1:15" x14ac:dyDescent="0.25">
      <c r="A535" s="87"/>
      <c r="B535" s="98"/>
      <c r="C535" s="6" t="s">
        <v>16</v>
      </c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3">
        <f t="shared" si="309"/>
        <v>0</v>
      </c>
      <c r="O535" s="65"/>
    </row>
    <row r="536" spans="1:15" ht="30" customHeight="1" x14ac:dyDescent="0.25">
      <c r="A536" s="85" t="s">
        <v>220</v>
      </c>
      <c r="B536" s="96" t="s">
        <v>213</v>
      </c>
      <c r="C536" s="6" t="s">
        <v>6</v>
      </c>
      <c r="D536" s="4"/>
      <c r="E536" s="4"/>
      <c r="F536" s="4"/>
      <c r="G536" s="4">
        <f>G537+G538+G539+G540</f>
        <v>0</v>
      </c>
      <c r="H536" s="4"/>
      <c r="I536" s="4"/>
      <c r="J536" s="4"/>
      <c r="K536" s="4"/>
      <c r="L536" s="4"/>
      <c r="M536" s="4"/>
      <c r="N536" s="3">
        <f t="shared" si="309"/>
        <v>0</v>
      </c>
      <c r="O536" s="64" t="s">
        <v>96</v>
      </c>
    </row>
    <row r="537" spans="1:15" x14ac:dyDescent="0.25">
      <c r="A537" s="86"/>
      <c r="B537" s="97"/>
      <c r="C537" s="6" t="s">
        <v>13</v>
      </c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3">
        <f t="shared" si="309"/>
        <v>0</v>
      </c>
      <c r="O537" s="65"/>
    </row>
    <row r="538" spans="1:15" x14ac:dyDescent="0.25">
      <c r="A538" s="86"/>
      <c r="B538" s="97"/>
      <c r="C538" s="6" t="s">
        <v>14</v>
      </c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3">
        <f t="shared" si="309"/>
        <v>0</v>
      </c>
      <c r="O538" s="65"/>
    </row>
    <row r="539" spans="1:15" x14ac:dyDescent="0.25">
      <c r="A539" s="86"/>
      <c r="B539" s="97"/>
      <c r="C539" s="6" t="s">
        <v>15</v>
      </c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3">
        <f t="shared" si="309"/>
        <v>0</v>
      </c>
      <c r="O539" s="65"/>
    </row>
    <row r="540" spans="1:15" x14ac:dyDescent="0.25">
      <c r="A540" s="87"/>
      <c r="B540" s="98"/>
      <c r="C540" s="6" t="s">
        <v>16</v>
      </c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3">
        <f t="shared" si="309"/>
        <v>0</v>
      </c>
      <c r="O540" s="65"/>
    </row>
    <row r="541" spans="1:15" ht="30" customHeight="1" x14ac:dyDescent="0.25">
      <c r="A541" s="85" t="s">
        <v>221</v>
      </c>
      <c r="B541" s="96" t="s">
        <v>214</v>
      </c>
      <c r="C541" s="6" t="s">
        <v>6</v>
      </c>
      <c r="D541" s="4"/>
      <c r="E541" s="4"/>
      <c r="F541" s="4"/>
      <c r="G541" s="4">
        <f>G542+G543+G544+G545</f>
        <v>0</v>
      </c>
      <c r="H541" s="4"/>
      <c r="I541" s="4"/>
      <c r="J541" s="4"/>
      <c r="K541" s="4"/>
      <c r="L541" s="4"/>
      <c r="M541" s="4"/>
      <c r="N541" s="3">
        <f t="shared" si="309"/>
        <v>0</v>
      </c>
      <c r="O541" s="64" t="s">
        <v>96</v>
      </c>
    </row>
    <row r="542" spans="1:15" x14ac:dyDescent="0.25">
      <c r="A542" s="86"/>
      <c r="B542" s="97"/>
      <c r="C542" s="6" t="s">
        <v>13</v>
      </c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3">
        <f t="shared" si="309"/>
        <v>0</v>
      </c>
      <c r="O542" s="65"/>
    </row>
    <row r="543" spans="1:15" x14ac:dyDescent="0.25">
      <c r="A543" s="86"/>
      <c r="B543" s="97"/>
      <c r="C543" s="6" t="s">
        <v>14</v>
      </c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3">
        <f t="shared" si="309"/>
        <v>0</v>
      </c>
      <c r="O543" s="65"/>
    </row>
    <row r="544" spans="1:15" x14ac:dyDescent="0.25">
      <c r="A544" s="86"/>
      <c r="B544" s="97"/>
      <c r="C544" s="6" t="s">
        <v>15</v>
      </c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3">
        <f t="shared" si="309"/>
        <v>0</v>
      </c>
      <c r="O544" s="65"/>
    </row>
    <row r="545" spans="1:15" x14ac:dyDescent="0.25">
      <c r="A545" s="87"/>
      <c r="B545" s="98"/>
      <c r="C545" s="6" t="s">
        <v>16</v>
      </c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3">
        <f t="shared" si="309"/>
        <v>0</v>
      </c>
      <c r="O545" s="65"/>
    </row>
    <row r="546" spans="1:15" ht="30" customHeight="1" x14ac:dyDescent="0.25">
      <c r="A546" s="85" t="s">
        <v>222</v>
      </c>
      <c r="B546" s="96" t="s">
        <v>215</v>
      </c>
      <c r="C546" s="6" t="s">
        <v>6</v>
      </c>
      <c r="D546" s="4"/>
      <c r="E546" s="4"/>
      <c r="F546" s="4"/>
      <c r="G546" s="4">
        <f>G547+G548+G549+G550</f>
        <v>0</v>
      </c>
      <c r="H546" s="4"/>
      <c r="I546" s="4"/>
      <c r="J546" s="4"/>
      <c r="K546" s="4"/>
      <c r="L546" s="4"/>
      <c r="M546" s="4"/>
      <c r="N546" s="3">
        <f t="shared" si="309"/>
        <v>0</v>
      </c>
      <c r="O546" s="64" t="s">
        <v>96</v>
      </c>
    </row>
    <row r="547" spans="1:15" x14ac:dyDescent="0.25">
      <c r="A547" s="86"/>
      <c r="B547" s="97"/>
      <c r="C547" s="6" t="s">
        <v>13</v>
      </c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3">
        <f t="shared" si="309"/>
        <v>0</v>
      </c>
      <c r="O547" s="65"/>
    </row>
    <row r="548" spans="1:15" x14ac:dyDescent="0.25">
      <c r="A548" s="86"/>
      <c r="B548" s="97"/>
      <c r="C548" s="6" t="s">
        <v>14</v>
      </c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3">
        <f t="shared" si="309"/>
        <v>0</v>
      </c>
      <c r="O548" s="65"/>
    </row>
    <row r="549" spans="1:15" x14ac:dyDescent="0.25">
      <c r="A549" s="86"/>
      <c r="B549" s="97"/>
      <c r="C549" s="6" t="s">
        <v>15</v>
      </c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3">
        <f t="shared" si="309"/>
        <v>0</v>
      </c>
      <c r="O549" s="65"/>
    </row>
    <row r="550" spans="1:15" x14ac:dyDescent="0.25">
      <c r="A550" s="87"/>
      <c r="B550" s="98"/>
      <c r="C550" s="6" t="s">
        <v>16</v>
      </c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3">
        <f t="shared" si="309"/>
        <v>0</v>
      </c>
      <c r="O550" s="65"/>
    </row>
    <row r="551" spans="1:15" ht="30" customHeight="1" x14ac:dyDescent="0.25">
      <c r="A551" s="85" t="s">
        <v>223</v>
      </c>
      <c r="B551" s="133" t="s">
        <v>242</v>
      </c>
      <c r="C551" s="6" t="s">
        <v>6</v>
      </c>
      <c r="D551" s="4"/>
      <c r="E551" s="4"/>
      <c r="F551" s="4"/>
      <c r="G551" s="4">
        <f>G552+G553+G554+G555</f>
        <v>1666.95</v>
      </c>
      <c r="H551" s="4"/>
      <c r="I551" s="4"/>
      <c r="J551" s="4"/>
      <c r="K551" s="4"/>
      <c r="L551" s="4"/>
      <c r="M551" s="4"/>
      <c r="N551" s="3">
        <f t="shared" si="309"/>
        <v>1666.95</v>
      </c>
      <c r="O551" s="64" t="s">
        <v>96</v>
      </c>
    </row>
    <row r="552" spans="1:15" x14ac:dyDescent="0.25">
      <c r="A552" s="86"/>
      <c r="B552" s="134"/>
      <c r="C552" s="6" t="s">
        <v>13</v>
      </c>
      <c r="D552" s="16"/>
      <c r="E552" s="16"/>
      <c r="F552" s="16"/>
      <c r="G552" s="16">
        <v>166.7</v>
      </c>
      <c r="H552" s="16"/>
      <c r="I552" s="16"/>
      <c r="J552" s="16"/>
      <c r="K552" s="16"/>
      <c r="L552" s="16"/>
      <c r="M552" s="16"/>
      <c r="N552" s="3">
        <f t="shared" si="309"/>
        <v>166.7</v>
      </c>
      <c r="O552" s="65"/>
    </row>
    <row r="553" spans="1:15" x14ac:dyDescent="0.25">
      <c r="A553" s="86"/>
      <c r="B553" s="134"/>
      <c r="C553" s="6" t="s">
        <v>14</v>
      </c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3">
        <f t="shared" si="309"/>
        <v>0</v>
      </c>
      <c r="O553" s="65"/>
    </row>
    <row r="554" spans="1:15" x14ac:dyDescent="0.25">
      <c r="A554" s="86"/>
      <c r="B554" s="134"/>
      <c r="C554" s="6" t="s">
        <v>15</v>
      </c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3">
        <f t="shared" si="309"/>
        <v>0</v>
      </c>
      <c r="O554" s="65"/>
    </row>
    <row r="555" spans="1:15" x14ac:dyDescent="0.25">
      <c r="A555" s="87"/>
      <c r="B555" s="135"/>
      <c r="C555" s="6" t="s">
        <v>16</v>
      </c>
      <c r="D555" s="16"/>
      <c r="E555" s="16"/>
      <c r="F555" s="16"/>
      <c r="G555" s="16">
        <v>1500.25</v>
      </c>
      <c r="H555" s="16"/>
      <c r="I555" s="16"/>
      <c r="J555" s="16"/>
      <c r="K555" s="16"/>
      <c r="L555" s="16"/>
      <c r="M555" s="16"/>
      <c r="N555" s="3">
        <f t="shared" si="309"/>
        <v>1500.25</v>
      </c>
      <c r="O555" s="65"/>
    </row>
    <row r="556" spans="1:15" ht="30" customHeight="1" x14ac:dyDescent="0.25">
      <c r="A556" s="85" t="s">
        <v>241</v>
      </c>
      <c r="B556" s="133" t="s">
        <v>243</v>
      </c>
      <c r="C556" s="6" t="s">
        <v>6</v>
      </c>
      <c r="D556" s="4"/>
      <c r="E556" s="4"/>
      <c r="F556" s="4"/>
      <c r="G556" s="4">
        <f>G557+G558+G559+G560</f>
        <v>1826.8</v>
      </c>
      <c r="H556" s="4"/>
      <c r="I556" s="4"/>
      <c r="J556" s="4"/>
      <c r="K556" s="4"/>
      <c r="L556" s="4"/>
      <c r="M556" s="4"/>
      <c r="N556" s="3">
        <f t="shared" si="309"/>
        <v>1826.8</v>
      </c>
      <c r="O556" s="64" t="s">
        <v>96</v>
      </c>
    </row>
    <row r="557" spans="1:15" x14ac:dyDescent="0.25">
      <c r="A557" s="86"/>
      <c r="B557" s="134"/>
      <c r="C557" s="6" t="s">
        <v>13</v>
      </c>
      <c r="D557" s="16"/>
      <c r="E557" s="16"/>
      <c r="F557" s="16"/>
      <c r="G557" s="16">
        <v>182.68</v>
      </c>
      <c r="H557" s="16"/>
      <c r="I557" s="16"/>
      <c r="J557" s="16"/>
      <c r="K557" s="16"/>
      <c r="L557" s="16"/>
      <c r="M557" s="16"/>
      <c r="N557" s="3">
        <f t="shared" si="309"/>
        <v>182.68</v>
      </c>
      <c r="O557" s="65"/>
    </row>
    <row r="558" spans="1:15" x14ac:dyDescent="0.25">
      <c r="A558" s="86"/>
      <c r="B558" s="134"/>
      <c r="C558" s="6" t="s">
        <v>14</v>
      </c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3">
        <f t="shared" si="309"/>
        <v>0</v>
      </c>
      <c r="O558" s="65"/>
    </row>
    <row r="559" spans="1:15" x14ac:dyDescent="0.25">
      <c r="A559" s="86"/>
      <c r="B559" s="134"/>
      <c r="C559" s="6" t="s">
        <v>15</v>
      </c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3">
        <f t="shared" si="309"/>
        <v>0</v>
      </c>
      <c r="O559" s="65"/>
    </row>
    <row r="560" spans="1:15" x14ac:dyDescent="0.25">
      <c r="A560" s="87"/>
      <c r="B560" s="135"/>
      <c r="C560" s="6" t="s">
        <v>16</v>
      </c>
      <c r="D560" s="16"/>
      <c r="E560" s="16"/>
      <c r="F560" s="16"/>
      <c r="G560" s="16">
        <v>1644.12</v>
      </c>
      <c r="H560" s="16"/>
      <c r="I560" s="16"/>
      <c r="J560" s="16"/>
      <c r="K560" s="16"/>
      <c r="L560" s="16"/>
      <c r="M560" s="16"/>
      <c r="N560" s="3">
        <f t="shared" si="309"/>
        <v>1644.12</v>
      </c>
      <c r="O560" s="65"/>
    </row>
    <row r="561" spans="1:15" ht="30" x14ac:dyDescent="0.25">
      <c r="A561" s="85" t="s">
        <v>257</v>
      </c>
      <c r="B561" s="136" t="s">
        <v>261</v>
      </c>
      <c r="C561" s="6" t="s">
        <v>6</v>
      </c>
      <c r="D561" s="4"/>
      <c r="E561" s="4"/>
      <c r="F561" s="4"/>
      <c r="G561" s="4">
        <f>G562+G563+G564+G565</f>
        <v>4604.07</v>
      </c>
      <c r="H561" s="4"/>
      <c r="I561" s="4"/>
      <c r="J561" s="4"/>
      <c r="K561" s="4"/>
      <c r="L561" s="4"/>
      <c r="M561" s="4"/>
      <c r="N561" s="3">
        <f t="shared" si="309"/>
        <v>4604.07</v>
      </c>
      <c r="O561" s="64" t="s">
        <v>96</v>
      </c>
    </row>
    <row r="562" spans="1:15" x14ac:dyDescent="0.25">
      <c r="A562" s="86"/>
      <c r="B562" s="137"/>
      <c r="C562" s="6" t="s">
        <v>13</v>
      </c>
      <c r="D562" s="16"/>
      <c r="E562" s="16"/>
      <c r="F562" s="16"/>
      <c r="G562" s="16">
        <v>460.41</v>
      </c>
      <c r="H562" s="16"/>
      <c r="I562" s="16"/>
      <c r="J562" s="16"/>
      <c r="K562" s="16"/>
      <c r="L562" s="16"/>
      <c r="M562" s="16"/>
      <c r="N562" s="3">
        <f t="shared" si="309"/>
        <v>460.41</v>
      </c>
      <c r="O562" s="65"/>
    </row>
    <row r="563" spans="1:15" x14ac:dyDescent="0.25">
      <c r="A563" s="86"/>
      <c r="B563" s="137"/>
      <c r="C563" s="6" t="s">
        <v>14</v>
      </c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3">
        <f t="shared" ref="N563:N582" si="310">SUM(D563:M563)</f>
        <v>0</v>
      </c>
      <c r="O563" s="65"/>
    </row>
    <row r="564" spans="1:15" x14ac:dyDescent="0.25">
      <c r="A564" s="86"/>
      <c r="B564" s="137"/>
      <c r="C564" s="6" t="s">
        <v>15</v>
      </c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3">
        <f t="shared" si="310"/>
        <v>0</v>
      </c>
      <c r="O564" s="65"/>
    </row>
    <row r="565" spans="1:15" x14ac:dyDescent="0.25">
      <c r="A565" s="87"/>
      <c r="B565" s="138"/>
      <c r="C565" s="6" t="s">
        <v>16</v>
      </c>
      <c r="D565" s="16"/>
      <c r="E565" s="16"/>
      <c r="F565" s="16"/>
      <c r="G565" s="16">
        <v>4143.66</v>
      </c>
      <c r="H565" s="16"/>
      <c r="I565" s="16"/>
      <c r="J565" s="16"/>
      <c r="K565" s="16"/>
      <c r="L565" s="16"/>
      <c r="M565" s="16"/>
      <c r="N565" s="3">
        <f t="shared" si="310"/>
        <v>4143.66</v>
      </c>
      <c r="O565" s="65"/>
    </row>
    <row r="566" spans="1:15" ht="30" x14ac:dyDescent="0.25">
      <c r="A566" s="85" t="s">
        <v>258</v>
      </c>
      <c r="B566" s="136" t="s">
        <v>264</v>
      </c>
      <c r="C566" s="6" t="s">
        <v>6</v>
      </c>
      <c r="D566" s="4"/>
      <c r="E566" s="4"/>
      <c r="F566" s="4"/>
      <c r="G566" s="4">
        <f>G567+G568+G569+G570</f>
        <v>3638.77</v>
      </c>
      <c r="H566" s="4"/>
      <c r="I566" s="4"/>
      <c r="J566" s="4"/>
      <c r="K566" s="4"/>
      <c r="L566" s="4"/>
      <c r="M566" s="4"/>
      <c r="N566" s="3">
        <f t="shared" si="310"/>
        <v>3638.77</v>
      </c>
      <c r="O566" s="64" t="s">
        <v>96</v>
      </c>
    </row>
    <row r="567" spans="1:15" x14ac:dyDescent="0.25">
      <c r="A567" s="86"/>
      <c r="B567" s="137"/>
      <c r="C567" s="6" t="s">
        <v>13</v>
      </c>
      <c r="D567" s="16"/>
      <c r="E567" s="16"/>
      <c r="F567" s="16"/>
      <c r="G567" s="16">
        <v>363.88</v>
      </c>
      <c r="H567" s="16"/>
      <c r="I567" s="16"/>
      <c r="J567" s="16"/>
      <c r="K567" s="16"/>
      <c r="L567" s="16"/>
      <c r="M567" s="16"/>
      <c r="N567" s="3">
        <f t="shared" si="310"/>
        <v>363.88</v>
      </c>
      <c r="O567" s="65"/>
    </row>
    <row r="568" spans="1:15" x14ac:dyDescent="0.25">
      <c r="A568" s="86"/>
      <c r="B568" s="137"/>
      <c r="C568" s="6" t="s">
        <v>14</v>
      </c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3">
        <f t="shared" si="310"/>
        <v>0</v>
      </c>
      <c r="O568" s="65"/>
    </row>
    <row r="569" spans="1:15" x14ac:dyDescent="0.25">
      <c r="A569" s="86"/>
      <c r="B569" s="137"/>
      <c r="C569" s="6" t="s">
        <v>15</v>
      </c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3">
        <f t="shared" si="310"/>
        <v>0</v>
      </c>
      <c r="O569" s="65"/>
    </row>
    <row r="570" spans="1:15" x14ac:dyDescent="0.25">
      <c r="A570" s="87"/>
      <c r="B570" s="138"/>
      <c r="C570" s="6" t="s">
        <v>16</v>
      </c>
      <c r="D570" s="16"/>
      <c r="E570" s="16"/>
      <c r="F570" s="16"/>
      <c r="G570" s="16">
        <v>3274.89</v>
      </c>
      <c r="H570" s="16"/>
      <c r="I570" s="16"/>
      <c r="J570" s="16"/>
      <c r="K570" s="16"/>
      <c r="L570" s="16"/>
      <c r="M570" s="16"/>
      <c r="N570" s="3">
        <f t="shared" si="310"/>
        <v>3274.89</v>
      </c>
      <c r="O570" s="65"/>
    </row>
    <row r="571" spans="1:15" ht="30" customHeight="1" x14ac:dyDescent="0.25">
      <c r="A571" s="85" t="s">
        <v>223</v>
      </c>
      <c r="B571" s="79" t="s">
        <v>265</v>
      </c>
      <c r="C571" s="6" t="s">
        <v>6</v>
      </c>
      <c r="D571" s="4"/>
      <c r="E571" s="4"/>
      <c r="F571" s="4"/>
      <c r="G571" s="4">
        <f>G572+G573+G574+G575</f>
        <v>6352.6200000000008</v>
      </c>
      <c r="H571" s="4"/>
      <c r="I571" s="4"/>
      <c r="J571" s="4"/>
      <c r="K571" s="4"/>
      <c r="L571" s="4"/>
      <c r="M571" s="4"/>
      <c r="N571" s="3">
        <f t="shared" si="310"/>
        <v>6352.6200000000008</v>
      </c>
      <c r="O571" s="64" t="s">
        <v>96</v>
      </c>
    </row>
    <row r="572" spans="1:15" x14ac:dyDescent="0.25">
      <c r="A572" s="86"/>
      <c r="B572" s="88"/>
      <c r="C572" s="6" t="s">
        <v>13</v>
      </c>
      <c r="D572" s="16"/>
      <c r="E572" s="16"/>
      <c r="F572" s="16"/>
      <c r="G572" s="16">
        <f>18.89-31.73+14.08-14.1-15.47+30.75-5.36-3.51+393.67+139.15+218.18+123.11+675.46+84.04-460.41-363.88-167.61</f>
        <v>635.25999999999976</v>
      </c>
      <c r="H572" s="16"/>
      <c r="I572" s="16"/>
      <c r="J572" s="16"/>
      <c r="K572" s="16"/>
      <c r="L572" s="16"/>
      <c r="M572" s="16"/>
      <c r="N572" s="3">
        <f t="shared" si="310"/>
        <v>635.25999999999976</v>
      </c>
      <c r="O572" s="65"/>
    </row>
    <row r="573" spans="1:15" x14ac:dyDescent="0.25">
      <c r="A573" s="86"/>
      <c r="B573" s="88"/>
      <c r="C573" s="6" t="s">
        <v>14</v>
      </c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3">
        <f t="shared" si="310"/>
        <v>0</v>
      </c>
      <c r="O573" s="65"/>
    </row>
    <row r="574" spans="1:15" x14ac:dyDescent="0.25">
      <c r="A574" s="86"/>
      <c r="B574" s="88"/>
      <c r="C574" s="6" t="s">
        <v>15</v>
      </c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3">
        <f t="shared" si="310"/>
        <v>0</v>
      </c>
      <c r="O574" s="65"/>
    </row>
    <row r="575" spans="1:15" x14ac:dyDescent="0.25">
      <c r="A575" s="87"/>
      <c r="B575" s="89"/>
      <c r="C575" s="6" t="s">
        <v>16</v>
      </c>
      <c r="D575" s="16"/>
      <c r="E575" s="16"/>
      <c r="F575" s="16"/>
      <c r="G575" s="16">
        <f>170.22-285.62+126.65-126.93-139.21+276.71-48.17-31.65+3543.02+1252.33+1963.63+1108+6079.13+756.32-3274.89-4143.66-1508.52</f>
        <v>5717.3600000000006</v>
      </c>
      <c r="H575" s="16"/>
      <c r="I575" s="16"/>
      <c r="J575" s="16"/>
      <c r="K575" s="16"/>
      <c r="L575" s="16"/>
      <c r="M575" s="16"/>
      <c r="N575" s="3">
        <f t="shared" si="310"/>
        <v>5717.3600000000006</v>
      </c>
      <c r="O575" s="65"/>
    </row>
    <row r="576" spans="1:15" ht="29.25" x14ac:dyDescent="0.25">
      <c r="A576" s="128" t="s">
        <v>18</v>
      </c>
      <c r="B576" s="109" t="s">
        <v>166</v>
      </c>
      <c r="C576" s="23" t="s">
        <v>6</v>
      </c>
      <c r="D576" s="1">
        <f>D577+D578+D579+D580</f>
        <v>0</v>
      </c>
      <c r="E576" s="1">
        <f t="shared" ref="E576:L576" si="311">E577+E578+E579+E580</f>
        <v>0</v>
      </c>
      <c r="F576" s="1">
        <v>9383.66</v>
      </c>
      <c r="G576" s="1">
        <f t="shared" si="311"/>
        <v>12815.25</v>
      </c>
      <c r="H576" s="1"/>
      <c r="I576" s="1"/>
      <c r="J576" s="1"/>
      <c r="K576" s="1"/>
      <c r="L576" s="1">
        <f t="shared" si="311"/>
        <v>7016.72</v>
      </c>
      <c r="M576" s="1">
        <f t="shared" ref="M576" si="312">M577+M578+M579+M580</f>
        <v>7016.72</v>
      </c>
      <c r="N576" s="1">
        <f t="shared" si="310"/>
        <v>36232.35</v>
      </c>
      <c r="O576" s="73" t="s">
        <v>95</v>
      </c>
    </row>
    <row r="577" spans="1:15" x14ac:dyDescent="0.25">
      <c r="A577" s="129"/>
      <c r="B577" s="110"/>
      <c r="C577" s="26" t="s">
        <v>13</v>
      </c>
      <c r="D577" s="3">
        <f>D582</f>
        <v>0</v>
      </c>
      <c r="E577" s="3">
        <f t="shared" ref="E577:L577" si="313">E582</f>
        <v>0</v>
      </c>
      <c r="F577" s="3">
        <v>9383.66</v>
      </c>
      <c r="G577" s="3">
        <f>G582+G587</f>
        <v>12815.25</v>
      </c>
      <c r="H577" s="3"/>
      <c r="I577" s="3"/>
      <c r="J577" s="3"/>
      <c r="K577" s="3"/>
      <c r="L577" s="3">
        <f t="shared" si="313"/>
        <v>7016.72</v>
      </c>
      <c r="M577" s="3">
        <f t="shared" ref="M577" si="314">M582</f>
        <v>7016.72</v>
      </c>
      <c r="N577" s="3">
        <f t="shared" si="310"/>
        <v>36232.35</v>
      </c>
      <c r="O577" s="74"/>
    </row>
    <row r="578" spans="1:15" x14ac:dyDescent="0.25">
      <c r="A578" s="129"/>
      <c r="B578" s="110"/>
      <c r="C578" s="26" t="s">
        <v>14</v>
      </c>
      <c r="D578" s="3">
        <f t="shared" ref="D578:L580" si="315">D583</f>
        <v>0</v>
      </c>
      <c r="E578" s="3">
        <f t="shared" si="315"/>
        <v>0</v>
      </c>
      <c r="F578" s="3">
        <f t="shared" si="315"/>
        <v>0</v>
      </c>
      <c r="G578" s="3">
        <f t="shared" si="315"/>
        <v>0</v>
      </c>
      <c r="H578" s="3"/>
      <c r="I578" s="3"/>
      <c r="J578" s="3"/>
      <c r="K578" s="3"/>
      <c r="L578" s="3">
        <f t="shared" si="315"/>
        <v>0</v>
      </c>
      <c r="M578" s="3">
        <f t="shared" ref="M578" si="316">M583</f>
        <v>0</v>
      </c>
      <c r="N578" s="3">
        <f t="shared" si="310"/>
        <v>0</v>
      </c>
      <c r="O578" s="74"/>
    </row>
    <row r="579" spans="1:15" x14ac:dyDescent="0.25">
      <c r="A579" s="129"/>
      <c r="B579" s="110"/>
      <c r="C579" s="26" t="s">
        <v>15</v>
      </c>
      <c r="D579" s="3">
        <f t="shared" si="315"/>
        <v>0</v>
      </c>
      <c r="E579" s="3">
        <f t="shared" si="315"/>
        <v>0</v>
      </c>
      <c r="F579" s="3">
        <f t="shared" si="315"/>
        <v>0</v>
      </c>
      <c r="G579" s="3">
        <f t="shared" si="315"/>
        <v>0</v>
      </c>
      <c r="H579" s="3"/>
      <c r="I579" s="3"/>
      <c r="J579" s="3"/>
      <c r="K579" s="3"/>
      <c r="L579" s="3">
        <f t="shared" si="315"/>
        <v>0</v>
      </c>
      <c r="M579" s="3">
        <f t="shared" ref="M579" si="317">M584</f>
        <v>0</v>
      </c>
      <c r="N579" s="3">
        <f t="shared" si="310"/>
        <v>0</v>
      </c>
      <c r="O579" s="74"/>
    </row>
    <row r="580" spans="1:15" x14ac:dyDescent="0.25">
      <c r="A580" s="129"/>
      <c r="B580" s="110"/>
      <c r="C580" s="26" t="s">
        <v>16</v>
      </c>
      <c r="D580" s="3">
        <f t="shared" si="315"/>
        <v>0</v>
      </c>
      <c r="E580" s="3">
        <f t="shared" si="315"/>
        <v>0</v>
      </c>
      <c r="F580" s="3">
        <f t="shared" si="315"/>
        <v>0</v>
      </c>
      <c r="G580" s="3">
        <f t="shared" si="315"/>
        <v>0</v>
      </c>
      <c r="H580" s="3"/>
      <c r="I580" s="3"/>
      <c r="J580" s="3"/>
      <c r="K580" s="3"/>
      <c r="L580" s="3">
        <f t="shared" si="315"/>
        <v>0</v>
      </c>
      <c r="M580" s="3">
        <f t="shared" ref="M580" si="318">M585</f>
        <v>0</v>
      </c>
      <c r="N580" s="3">
        <f t="shared" si="310"/>
        <v>0</v>
      </c>
      <c r="O580" s="74"/>
    </row>
    <row r="581" spans="1:15" ht="29.25" x14ac:dyDescent="0.25">
      <c r="A581" s="69" t="s">
        <v>167</v>
      </c>
      <c r="B581" s="71" t="s">
        <v>88</v>
      </c>
      <c r="C581" s="2" t="s">
        <v>6</v>
      </c>
      <c r="D581" s="3">
        <f>D582+D583+D584+D585</f>
        <v>0</v>
      </c>
      <c r="E581" s="3">
        <f t="shared" ref="E581" si="319">E582+E583+E584+E585</f>
        <v>0</v>
      </c>
      <c r="F581" s="3">
        <v>9383.66</v>
      </c>
      <c r="G581" s="3">
        <f t="shared" ref="G581" si="320">G582+G583+G584+G585</f>
        <v>12815.25</v>
      </c>
      <c r="H581" s="3"/>
      <c r="I581" s="3"/>
      <c r="J581" s="3"/>
      <c r="K581" s="3"/>
      <c r="L581" s="3">
        <f>L582+L583+L584+L585</f>
        <v>7016.72</v>
      </c>
      <c r="M581" s="3">
        <f t="shared" ref="M581" si="321">M582+M583+M584+M585</f>
        <v>7016.72</v>
      </c>
      <c r="N581" s="3">
        <f t="shared" si="310"/>
        <v>36232.35</v>
      </c>
      <c r="O581" s="73" t="s">
        <v>95</v>
      </c>
    </row>
    <row r="582" spans="1:15" x14ac:dyDescent="0.25">
      <c r="A582" s="70"/>
      <c r="B582" s="72"/>
      <c r="C582" s="6" t="s">
        <v>13</v>
      </c>
      <c r="D582" s="7"/>
      <c r="E582" s="8"/>
      <c r="F582" s="8">
        <v>9383.66</v>
      </c>
      <c r="G582" s="8">
        <f>7016.72+5798.53</f>
        <v>12815.25</v>
      </c>
      <c r="H582" s="13"/>
      <c r="I582" s="13"/>
      <c r="J582" s="13"/>
      <c r="K582" s="13"/>
      <c r="L582" s="13">
        <v>7016.72</v>
      </c>
      <c r="M582" s="8">
        <v>7016.72</v>
      </c>
      <c r="N582" s="24">
        <f t="shared" si="310"/>
        <v>36232.35</v>
      </c>
      <c r="O582" s="74"/>
    </row>
    <row r="583" spans="1:15" x14ac:dyDescent="0.25">
      <c r="A583" s="70"/>
      <c r="B583" s="72"/>
      <c r="C583" s="6" t="s">
        <v>14</v>
      </c>
      <c r="D583" s="9"/>
      <c r="E583" s="10"/>
      <c r="F583" s="10"/>
      <c r="G583" s="10"/>
      <c r="H583" s="14"/>
      <c r="I583" s="14"/>
      <c r="J583" s="14"/>
      <c r="K583" s="14"/>
      <c r="L583" s="14"/>
      <c r="M583" s="10"/>
      <c r="N583" s="24">
        <f>SUM(D583:L583)</f>
        <v>0</v>
      </c>
      <c r="O583" s="74"/>
    </row>
    <row r="584" spans="1:15" x14ac:dyDescent="0.25">
      <c r="A584" s="70"/>
      <c r="B584" s="72"/>
      <c r="C584" s="6" t="s">
        <v>15</v>
      </c>
      <c r="D584" s="9"/>
      <c r="E584" s="10"/>
      <c r="F584" s="10"/>
      <c r="G584" s="10"/>
      <c r="H584" s="14"/>
      <c r="I584" s="14"/>
      <c r="J584" s="14"/>
      <c r="K584" s="14"/>
      <c r="L584" s="14"/>
      <c r="M584" s="10"/>
      <c r="N584" s="24">
        <f>SUM(D584:L584)</f>
        <v>0</v>
      </c>
      <c r="O584" s="74"/>
    </row>
    <row r="585" spans="1:15" x14ac:dyDescent="0.25">
      <c r="A585" s="70"/>
      <c r="B585" s="72"/>
      <c r="C585" s="6" t="s">
        <v>16</v>
      </c>
      <c r="D585" s="11"/>
      <c r="E585" s="12"/>
      <c r="F585" s="12"/>
      <c r="G585" s="12"/>
      <c r="H585" s="15"/>
      <c r="I585" s="15"/>
      <c r="J585" s="15"/>
      <c r="K585" s="15"/>
      <c r="L585" s="15"/>
      <c r="M585" s="12"/>
      <c r="N585" s="24">
        <f>SUM(D585:L585)</f>
        <v>0</v>
      </c>
      <c r="O585" s="74"/>
    </row>
    <row r="586" spans="1:15" ht="29.25" x14ac:dyDescent="0.25">
      <c r="A586" s="69" t="s">
        <v>234</v>
      </c>
      <c r="B586" s="71" t="s">
        <v>205</v>
      </c>
      <c r="C586" s="2" t="s">
        <v>6</v>
      </c>
      <c r="D586" s="3">
        <f>D587+D588+D589+D590</f>
        <v>0</v>
      </c>
      <c r="E586" s="3">
        <f t="shared" ref="E586" si="322">E587+E588+E589+E590</f>
        <v>0</v>
      </c>
      <c r="F586" s="3"/>
      <c r="G586" s="3">
        <f t="shared" ref="G586" si="323">G587+G588+G589+G590</f>
        <v>0</v>
      </c>
      <c r="H586" s="3"/>
      <c r="I586" s="3"/>
      <c r="J586" s="3"/>
      <c r="K586" s="3"/>
      <c r="L586" s="3">
        <f>L587+L588+L589+L590</f>
        <v>0</v>
      </c>
      <c r="M586" s="3">
        <f t="shared" ref="M586" si="324">M587+M588+M589+M590</f>
        <v>0</v>
      </c>
      <c r="N586" s="3">
        <f>SUM(D586:M586)</f>
        <v>0</v>
      </c>
      <c r="O586" s="73" t="s">
        <v>95</v>
      </c>
    </row>
    <row r="587" spans="1:15" x14ac:dyDescent="0.25">
      <c r="A587" s="70"/>
      <c r="B587" s="72"/>
      <c r="C587" s="6" t="s">
        <v>13</v>
      </c>
      <c r="D587" s="7"/>
      <c r="E587" s="8"/>
      <c r="F587" s="8"/>
      <c r="G587" s="8">
        <f>888.9-888.9</f>
        <v>0</v>
      </c>
      <c r="H587" s="13"/>
      <c r="I587" s="13"/>
      <c r="J587" s="13"/>
      <c r="K587" s="13"/>
      <c r="L587" s="13"/>
      <c r="M587" s="8"/>
      <c r="N587" s="24">
        <f>SUM(D587:M587)</f>
        <v>0</v>
      </c>
      <c r="O587" s="74"/>
    </row>
    <row r="588" spans="1:15" x14ac:dyDescent="0.25">
      <c r="A588" s="70"/>
      <c r="B588" s="72"/>
      <c r="C588" s="6" t="s">
        <v>14</v>
      </c>
      <c r="D588" s="9"/>
      <c r="E588" s="10"/>
      <c r="F588" s="10"/>
      <c r="G588" s="10"/>
      <c r="H588" s="14"/>
      <c r="I588" s="14"/>
      <c r="J588" s="14"/>
      <c r="K588" s="14"/>
      <c r="L588" s="14"/>
      <c r="M588" s="10"/>
      <c r="N588" s="24">
        <f t="shared" ref="N588:N590" si="325">SUM(D588:L588)</f>
        <v>0</v>
      </c>
      <c r="O588" s="74"/>
    </row>
    <row r="589" spans="1:15" x14ac:dyDescent="0.25">
      <c r="A589" s="70"/>
      <c r="B589" s="72"/>
      <c r="C589" s="6" t="s">
        <v>15</v>
      </c>
      <c r="D589" s="9"/>
      <c r="E589" s="10"/>
      <c r="F589" s="10"/>
      <c r="G589" s="10"/>
      <c r="H589" s="14"/>
      <c r="I589" s="14"/>
      <c r="J589" s="14"/>
      <c r="K589" s="14"/>
      <c r="L589" s="14"/>
      <c r="M589" s="10"/>
      <c r="N589" s="24">
        <f t="shared" si="325"/>
        <v>0</v>
      </c>
      <c r="O589" s="74"/>
    </row>
    <row r="590" spans="1:15" x14ac:dyDescent="0.25">
      <c r="A590" s="70"/>
      <c r="B590" s="72"/>
      <c r="C590" s="6" t="s">
        <v>16</v>
      </c>
      <c r="D590" s="11"/>
      <c r="E590" s="12"/>
      <c r="F590" s="12"/>
      <c r="G590" s="12"/>
      <c r="H590" s="15"/>
      <c r="I590" s="15"/>
      <c r="J590" s="15"/>
      <c r="K590" s="15"/>
      <c r="L590" s="15"/>
      <c r="M590" s="12"/>
      <c r="N590" s="24">
        <f t="shared" si="325"/>
        <v>0</v>
      </c>
      <c r="O590" s="74"/>
    </row>
  </sheetData>
  <mergeCells count="363">
    <mergeCell ref="O251:O255"/>
    <mergeCell ref="A256:A260"/>
    <mergeCell ref="B256:B260"/>
    <mergeCell ref="O256:O260"/>
    <mergeCell ref="A261:A265"/>
    <mergeCell ref="B261:B265"/>
    <mergeCell ref="O261:O265"/>
    <mergeCell ref="B326:B330"/>
    <mergeCell ref="A331:A335"/>
    <mergeCell ref="B331:B335"/>
    <mergeCell ref="A306:A310"/>
    <mergeCell ref="B306:B310"/>
    <mergeCell ref="A376:A380"/>
    <mergeCell ref="B376:B380"/>
    <mergeCell ref="A321:A325"/>
    <mergeCell ref="B321:B325"/>
    <mergeCell ref="A326:A330"/>
    <mergeCell ref="A526:A530"/>
    <mergeCell ref="B526:B530"/>
    <mergeCell ref="O526:O530"/>
    <mergeCell ref="B406:B410"/>
    <mergeCell ref="B346:B350"/>
    <mergeCell ref="A381:A385"/>
    <mergeCell ref="B381:B385"/>
    <mergeCell ref="A561:A565"/>
    <mergeCell ref="B561:B565"/>
    <mergeCell ref="A566:A570"/>
    <mergeCell ref="B566:B570"/>
    <mergeCell ref="O566:O570"/>
    <mergeCell ref="I196:I210"/>
    <mergeCell ref="J196:J210"/>
    <mergeCell ref="A241:A245"/>
    <mergeCell ref="B241:B245"/>
    <mergeCell ref="O241:O245"/>
    <mergeCell ref="A516:A520"/>
    <mergeCell ref="B516:B520"/>
    <mergeCell ref="O516:O520"/>
    <mergeCell ref="A521:A525"/>
    <mergeCell ref="B521:B525"/>
    <mergeCell ref="O521:O525"/>
    <mergeCell ref="A386:A390"/>
    <mergeCell ref="B386:B390"/>
    <mergeCell ref="A391:A395"/>
    <mergeCell ref="B391:B395"/>
    <mergeCell ref="A366:A370"/>
    <mergeCell ref="B366:B370"/>
    <mergeCell ref="A371:A375"/>
    <mergeCell ref="B371:B375"/>
    <mergeCell ref="A7:O7"/>
    <mergeCell ref="O11:O15"/>
    <mergeCell ref="O21:O25"/>
    <mergeCell ref="A581:A585"/>
    <mergeCell ref="B581:B585"/>
    <mergeCell ref="A451:A455"/>
    <mergeCell ref="B451:B455"/>
    <mergeCell ref="A426:A430"/>
    <mergeCell ref="B426:B430"/>
    <mergeCell ref="A431:A435"/>
    <mergeCell ref="B431:B435"/>
    <mergeCell ref="A436:A440"/>
    <mergeCell ref="B436:B440"/>
    <mergeCell ref="A411:A415"/>
    <mergeCell ref="B411:B415"/>
    <mergeCell ref="A416:A420"/>
    <mergeCell ref="B416:B420"/>
    <mergeCell ref="A421:A425"/>
    <mergeCell ref="B421:B425"/>
    <mergeCell ref="A396:A400"/>
    <mergeCell ref="B396:B400"/>
    <mergeCell ref="A401:A405"/>
    <mergeCell ref="B401:B405"/>
    <mergeCell ref="A406:A410"/>
    <mergeCell ref="A1:O1"/>
    <mergeCell ref="A2:O2"/>
    <mergeCell ref="A3:O3"/>
    <mergeCell ref="A4:O4"/>
    <mergeCell ref="A5:O5"/>
    <mergeCell ref="A6:O6"/>
    <mergeCell ref="A576:A580"/>
    <mergeCell ref="B576:B580"/>
    <mergeCell ref="A471:A475"/>
    <mergeCell ref="B471:B475"/>
    <mergeCell ref="A476:A480"/>
    <mergeCell ref="B476:B480"/>
    <mergeCell ref="A481:A485"/>
    <mergeCell ref="B481:B485"/>
    <mergeCell ref="A456:A460"/>
    <mergeCell ref="B456:B460"/>
    <mergeCell ref="A461:A465"/>
    <mergeCell ref="B461:B465"/>
    <mergeCell ref="A466:A470"/>
    <mergeCell ref="B466:B470"/>
    <mergeCell ref="A441:A445"/>
    <mergeCell ref="B441:B445"/>
    <mergeCell ref="A446:A450"/>
    <mergeCell ref="B446:B450"/>
    <mergeCell ref="A266:A270"/>
    <mergeCell ref="B266:B270"/>
    <mergeCell ref="A271:A275"/>
    <mergeCell ref="B271:B275"/>
    <mergeCell ref="A216:A220"/>
    <mergeCell ref="B216:B220"/>
    <mergeCell ref="A221:A225"/>
    <mergeCell ref="B221:B225"/>
    <mergeCell ref="B226:B230"/>
    <mergeCell ref="A231:A235"/>
    <mergeCell ref="B231:B235"/>
    <mergeCell ref="A236:A240"/>
    <mergeCell ref="B236:B240"/>
    <mergeCell ref="A246:A250"/>
    <mergeCell ref="B246:B250"/>
    <mergeCell ref="A251:A255"/>
    <mergeCell ref="B251:B255"/>
    <mergeCell ref="A136:A140"/>
    <mergeCell ref="B136:B140"/>
    <mergeCell ref="A141:A145"/>
    <mergeCell ref="B141:B145"/>
    <mergeCell ref="A146:A150"/>
    <mergeCell ref="B146:B150"/>
    <mergeCell ref="A156:A160"/>
    <mergeCell ref="B156:B160"/>
    <mergeCell ref="A191:A195"/>
    <mergeCell ref="B191:B195"/>
    <mergeCell ref="A186:A190"/>
    <mergeCell ref="B186:B190"/>
    <mergeCell ref="A181:A185"/>
    <mergeCell ref="B181:B185"/>
    <mergeCell ref="B176:B180"/>
    <mergeCell ref="A151:A155"/>
    <mergeCell ref="B151:B155"/>
    <mergeCell ref="A121:A125"/>
    <mergeCell ref="B121:B125"/>
    <mergeCell ref="A126:A130"/>
    <mergeCell ref="B126:B130"/>
    <mergeCell ref="A131:A135"/>
    <mergeCell ref="B131:B135"/>
    <mergeCell ref="A106:A110"/>
    <mergeCell ref="B106:B110"/>
    <mergeCell ref="A111:A115"/>
    <mergeCell ref="B111:B115"/>
    <mergeCell ref="A116:A120"/>
    <mergeCell ref="B116:B120"/>
    <mergeCell ref="A91:A95"/>
    <mergeCell ref="B91:B95"/>
    <mergeCell ref="A96:A100"/>
    <mergeCell ref="B96:B100"/>
    <mergeCell ref="A101:A105"/>
    <mergeCell ref="B101:B105"/>
    <mergeCell ref="A76:A80"/>
    <mergeCell ref="B76:B80"/>
    <mergeCell ref="A81:A85"/>
    <mergeCell ref="B81:B85"/>
    <mergeCell ref="A86:A90"/>
    <mergeCell ref="B86:B90"/>
    <mergeCell ref="A61:A65"/>
    <mergeCell ref="B61:B65"/>
    <mergeCell ref="A66:A70"/>
    <mergeCell ref="B66:B70"/>
    <mergeCell ref="A71:A75"/>
    <mergeCell ref="B71:B75"/>
    <mergeCell ref="A46:A50"/>
    <mergeCell ref="B46:B50"/>
    <mergeCell ref="A51:A55"/>
    <mergeCell ref="B51:B55"/>
    <mergeCell ref="A56:A60"/>
    <mergeCell ref="B56:B60"/>
    <mergeCell ref="A9:A10"/>
    <mergeCell ref="B9:B10"/>
    <mergeCell ref="C9:C10"/>
    <mergeCell ref="N9:N10"/>
    <mergeCell ref="O9:O10"/>
    <mergeCell ref="O26:O30"/>
    <mergeCell ref="O31:O35"/>
    <mergeCell ref="O36:O40"/>
    <mergeCell ref="A26:A30"/>
    <mergeCell ref="B26:B30"/>
    <mergeCell ref="A31:A35"/>
    <mergeCell ref="B31:B35"/>
    <mergeCell ref="A36:A40"/>
    <mergeCell ref="B36:B40"/>
    <mergeCell ref="A11:B15"/>
    <mergeCell ref="B21:B25"/>
    <mergeCell ref="A21:A25"/>
    <mergeCell ref="A16:A20"/>
    <mergeCell ref="B16:B20"/>
    <mergeCell ref="O16:O20"/>
    <mergeCell ref="D9:M9"/>
    <mergeCell ref="O46:O50"/>
    <mergeCell ref="O51:O55"/>
    <mergeCell ref="O56:O60"/>
    <mergeCell ref="O61:O65"/>
    <mergeCell ref="O66:O70"/>
    <mergeCell ref="O71:O75"/>
    <mergeCell ref="O76:O80"/>
    <mergeCell ref="O81:O85"/>
    <mergeCell ref="O86:O90"/>
    <mergeCell ref="O136:O140"/>
    <mergeCell ref="O141:O145"/>
    <mergeCell ref="O146:O150"/>
    <mergeCell ref="O151:O155"/>
    <mergeCell ref="O266:O270"/>
    <mergeCell ref="O271:O275"/>
    <mergeCell ref="O276:O280"/>
    <mergeCell ref="O281:O285"/>
    <mergeCell ref="O286:O290"/>
    <mergeCell ref="O156:O160"/>
    <mergeCell ref="O161:O165"/>
    <mergeCell ref="O196:O200"/>
    <mergeCell ref="O201:O205"/>
    <mergeCell ref="O206:O210"/>
    <mergeCell ref="O191:O195"/>
    <mergeCell ref="O211:O215"/>
    <mergeCell ref="O176:O180"/>
    <mergeCell ref="O181:O185"/>
    <mergeCell ref="O216:O220"/>
    <mergeCell ref="O221:O225"/>
    <mergeCell ref="O226:O230"/>
    <mergeCell ref="O231:O235"/>
    <mergeCell ref="O236:O240"/>
    <mergeCell ref="O246:O250"/>
    <mergeCell ref="O91:O95"/>
    <mergeCell ref="O96:O100"/>
    <mergeCell ref="O101:O105"/>
    <mergeCell ref="O106:O110"/>
    <mergeCell ref="O111:O115"/>
    <mergeCell ref="O116:O120"/>
    <mergeCell ref="O121:O125"/>
    <mergeCell ref="O126:O130"/>
    <mergeCell ref="O131:O135"/>
    <mergeCell ref="A311:A315"/>
    <mergeCell ref="B311:B315"/>
    <mergeCell ref="A316:A320"/>
    <mergeCell ref="B316:B320"/>
    <mergeCell ref="A571:A575"/>
    <mergeCell ref="B571:B575"/>
    <mergeCell ref="O571:O575"/>
    <mergeCell ref="A531:A535"/>
    <mergeCell ref="B531:B535"/>
    <mergeCell ref="O531:O535"/>
    <mergeCell ref="A536:A540"/>
    <mergeCell ref="B536:B540"/>
    <mergeCell ref="O536:O540"/>
    <mergeCell ref="A541:A545"/>
    <mergeCell ref="B541:B545"/>
    <mergeCell ref="O541:O545"/>
    <mergeCell ref="A546:A550"/>
    <mergeCell ref="B546:B550"/>
    <mergeCell ref="O546:O550"/>
    <mergeCell ref="A551:A555"/>
    <mergeCell ref="B551:B555"/>
    <mergeCell ref="O551:O555"/>
    <mergeCell ref="A556:A560"/>
    <mergeCell ref="B556:B560"/>
    <mergeCell ref="O576:O580"/>
    <mergeCell ref="O581:O585"/>
    <mergeCell ref="O426:O430"/>
    <mergeCell ref="O431:O435"/>
    <mergeCell ref="O436:O440"/>
    <mergeCell ref="O441:O445"/>
    <mergeCell ref="O446:O450"/>
    <mergeCell ref="O451:O455"/>
    <mergeCell ref="O456:O460"/>
    <mergeCell ref="O461:O465"/>
    <mergeCell ref="O466:O470"/>
    <mergeCell ref="O486:O490"/>
    <mergeCell ref="O561:O565"/>
    <mergeCell ref="O556:O560"/>
    <mergeCell ref="A501:A505"/>
    <mergeCell ref="B501:B505"/>
    <mergeCell ref="O501:O505"/>
    <mergeCell ref="A161:A165"/>
    <mergeCell ref="B161:B165"/>
    <mergeCell ref="A486:A490"/>
    <mergeCell ref="B486:B490"/>
    <mergeCell ref="A196:A200"/>
    <mergeCell ref="B196:B200"/>
    <mergeCell ref="A201:A205"/>
    <mergeCell ref="B201:B205"/>
    <mergeCell ref="A206:A210"/>
    <mergeCell ref="B206:B210"/>
    <mergeCell ref="O471:O475"/>
    <mergeCell ref="O476:O480"/>
    <mergeCell ref="O481:O485"/>
    <mergeCell ref="O381:O385"/>
    <mergeCell ref="O386:O390"/>
    <mergeCell ref="O391:O395"/>
    <mergeCell ref="O396:O400"/>
    <mergeCell ref="A291:A295"/>
    <mergeCell ref="B291:B295"/>
    <mergeCell ref="A296:A300"/>
    <mergeCell ref="B296:B300"/>
    <mergeCell ref="H196:H210"/>
    <mergeCell ref="A496:A500"/>
    <mergeCell ref="B496:B500"/>
    <mergeCell ref="O496:O500"/>
    <mergeCell ref="O421:O425"/>
    <mergeCell ref="O336:O340"/>
    <mergeCell ref="O341:O345"/>
    <mergeCell ref="O346:O350"/>
    <mergeCell ref="O351:O355"/>
    <mergeCell ref="O356:O360"/>
    <mergeCell ref="O361:O365"/>
    <mergeCell ref="O366:O370"/>
    <mergeCell ref="O371:O375"/>
    <mergeCell ref="O376:O380"/>
    <mergeCell ref="A351:A355"/>
    <mergeCell ref="B351:B355"/>
    <mergeCell ref="A356:A360"/>
    <mergeCell ref="B356:B360"/>
    <mergeCell ref="A361:A365"/>
    <mergeCell ref="B361:B365"/>
    <mergeCell ref="A336:A340"/>
    <mergeCell ref="B336:B340"/>
    <mergeCell ref="A341:A345"/>
    <mergeCell ref="B341:B345"/>
    <mergeCell ref="A41:A45"/>
    <mergeCell ref="B41:B45"/>
    <mergeCell ref="O41:O45"/>
    <mergeCell ref="A506:A510"/>
    <mergeCell ref="B506:B510"/>
    <mergeCell ref="O506:O510"/>
    <mergeCell ref="A511:A515"/>
    <mergeCell ref="B511:B515"/>
    <mergeCell ref="O511:O515"/>
    <mergeCell ref="A166:A170"/>
    <mergeCell ref="B166:B170"/>
    <mergeCell ref="O166:O170"/>
    <mergeCell ref="A171:A175"/>
    <mergeCell ref="B171:B175"/>
    <mergeCell ref="O171:O175"/>
    <mergeCell ref="A176:A180"/>
    <mergeCell ref="A226:A230"/>
    <mergeCell ref="O401:O405"/>
    <mergeCell ref="O406:O410"/>
    <mergeCell ref="O411:O415"/>
    <mergeCell ref="O416:O420"/>
    <mergeCell ref="O186:O190"/>
    <mergeCell ref="A491:A495"/>
    <mergeCell ref="B491:B495"/>
    <mergeCell ref="O331:O335"/>
    <mergeCell ref="O291:O295"/>
    <mergeCell ref="A211:A215"/>
    <mergeCell ref="B211:B215"/>
    <mergeCell ref="A586:A590"/>
    <mergeCell ref="B586:B590"/>
    <mergeCell ref="O586:O590"/>
    <mergeCell ref="O491:O495"/>
    <mergeCell ref="O316:O320"/>
    <mergeCell ref="O321:O325"/>
    <mergeCell ref="O326:O330"/>
    <mergeCell ref="O296:O300"/>
    <mergeCell ref="O301:O305"/>
    <mergeCell ref="O306:O310"/>
    <mergeCell ref="O311:O315"/>
    <mergeCell ref="A301:A305"/>
    <mergeCell ref="B301:B305"/>
    <mergeCell ref="A276:A280"/>
    <mergeCell ref="B276:B280"/>
    <mergeCell ref="A281:A285"/>
    <mergeCell ref="B281:B285"/>
    <mergeCell ref="A286:A290"/>
    <mergeCell ref="B286:B290"/>
    <mergeCell ref="A346:A350"/>
  </mergeCells>
  <pageMargins left="0.70866141732283472" right="0.11811023622047245" top="0.74803149606299213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91"/>
  <sheetViews>
    <sheetView topLeftCell="A544" zoomScale="86" zoomScaleNormal="86" workbookViewId="0">
      <selection activeCell="B566" sqref="B566:B570"/>
    </sheetView>
  </sheetViews>
  <sheetFormatPr defaultRowHeight="15" outlineLevelRow="2" outlineLevelCol="1" x14ac:dyDescent="0.25"/>
  <cols>
    <col min="1" max="1" width="10.140625" style="17" bestFit="1" customWidth="1"/>
    <col min="2" max="2" width="49.42578125" style="17" customWidth="1"/>
    <col min="3" max="3" width="15.5703125" style="17" customWidth="1"/>
    <col min="4" max="6" width="11.5703125" style="18" hidden="1" customWidth="1" outlineLevel="1"/>
    <col min="7" max="7" width="12.7109375" style="18" customWidth="1" collapsed="1"/>
    <col min="8" max="8" width="11.5703125" style="18" hidden="1" customWidth="1"/>
    <col min="9" max="12" width="11.5703125" style="18" hidden="1" customWidth="1" outlineLevel="1"/>
    <col min="13" max="13" width="11.5703125" style="18" hidden="1" customWidth="1" collapsed="1"/>
    <col min="14" max="14" width="11.5703125" style="18" hidden="1" customWidth="1"/>
    <col min="15" max="15" width="16.42578125" style="18" hidden="1" customWidth="1"/>
    <col min="16" max="16" width="31" style="17" hidden="1" customWidth="1"/>
    <col min="17" max="17" width="9.140625" style="17"/>
    <col min="18" max="18" width="10.42578125" style="17" customWidth="1"/>
    <col min="19" max="19" width="9.140625" style="17" customWidth="1"/>
    <col min="20" max="20" width="11.5703125" style="18" customWidth="1" collapsed="1"/>
    <col min="21" max="16384" width="9.140625" style="17"/>
  </cols>
  <sheetData>
    <row r="1" spans="1:20" hidden="1" x14ac:dyDescent="0.25">
      <c r="A1" s="122" t="s">
        <v>89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T1" s="17"/>
    </row>
    <row r="2" spans="1:20" hidden="1" x14ac:dyDescent="0.25">
      <c r="A2" s="122" t="s">
        <v>90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T2" s="17"/>
    </row>
    <row r="3" spans="1:20" hidden="1" x14ac:dyDescent="0.25">
      <c r="A3" s="122" t="s">
        <v>91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T3" s="17"/>
    </row>
    <row r="4" spans="1:20" hidden="1" x14ac:dyDescent="0.25">
      <c r="A4" s="122" t="s">
        <v>244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T4" s="17"/>
    </row>
    <row r="5" spans="1:20" ht="15.75" hidden="1" x14ac:dyDescent="0.25">
      <c r="A5" s="124" t="s">
        <v>92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T5" s="17"/>
    </row>
    <row r="6" spans="1:20" ht="18.75" hidden="1" x14ac:dyDescent="0.3">
      <c r="A6" s="126" t="s">
        <v>93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T6" s="17"/>
    </row>
    <row r="7" spans="1:20" ht="18.75" hidden="1" x14ac:dyDescent="0.3">
      <c r="A7" s="126" t="s">
        <v>97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T7" s="17"/>
    </row>
    <row r="8" spans="1:20" ht="5.25" customHeight="1" x14ac:dyDescent="0.25"/>
    <row r="9" spans="1:20" ht="22.5" customHeight="1" x14ac:dyDescent="0.25">
      <c r="A9" s="99" t="s">
        <v>0</v>
      </c>
      <c r="B9" s="99" t="s">
        <v>1</v>
      </c>
      <c r="C9" s="99" t="s">
        <v>2</v>
      </c>
      <c r="D9" s="100" t="s">
        <v>3</v>
      </c>
      <c r="E9" s="100"/>
      <c r="F9" s="100"/>
      <c r="G9" s="100"/>
      <c r="H9" s="100"/>
      <c r="I9" s="100"/>
      <c r="J9" s="100"/>
      <c r="K9" s="100"/>
      <c r="L9" s="100"/>
      <c r="M9" s="100"/>
      <c r="N9" s="102"/>
      <c r="O9" s="100" t="s">
        <v>4</v>
      </c>
      <c r="P9" s="99" t="s">
        <v>5</v>
      </c>
      <c r="T9" s="17"/>
    </row>
    <row r="10" spans="1:20" ht="36.75" customHeight="1" x14ac:dyDescent="0.25">
      <c r="A10" s="99"/>
      <c r="B10" s="99"/>
      <c r="C10" s="99"/>
      <c r="D10" s="19">
        <v>2019</v>
      </c>
      <c r="E10" s="19">
        <v>2020</v>
      </c>
      <c r="F10" s="19">
        <v>2021</v>
      </c>
      <c r="G10" s="19">
        <v>2022</v>
      </c>
      <c r="H10" s="20" t="s">
        <v>240</v>
      </c>
      <c r="I10" s="20"/>
      <c r="J10" s="20"/>
      <c r="K10" s="20"/>
      <c r="L10" s="20"/>
      <c r="M10" s="19">
        <v>2023</v>
      </c>
      <c r="N10" s="19" t="s">
        <v>168</v>
      </c>
      <c r="O10" s="100"/>
      <c r="P10" s="99"/>
      <c r="Q10" s="47" t="s">
        <v>255</v>
      </c>
      <c r="R10" s="41" t="s">
        <v>256</v>
      </c>
      <c r="S10" s="41" t="s">
        <v>259</v>
      </c>
      <c r="T10" s="19">
        <v>2022</v>
      </c>
    </row>
    <row r="11" spans="1:20" ht="29.25" hidden="1" x14ac:dyDescent="0.25">
      <c r="A11" s="101" t="s">
        <v>237</v>
      </c>
      <c r="B11" s="102"/>
      <c r="C11" s="2" t="s">
        <v>6</v>
      </c>
      <c r="D11" s="21">
        <f>D12+D13+D14+D15</f>
        <v>464172.99000000005</v>
      </c>
      <c r="E11" s="21">
        <f t="shared" ref="E11:N11" si="0">E12+E13+E14+E15</f>
        <v>944245.55</v>
      </c>
      <c r="F11" s="21">
        <f t="shared" si="0"/>
        <v>76641.067999999999</v>
      </c>
      <c r="G11" s="21">
        <f>G12+G13+G14+G15</f>
        <v>108628.304</v>
      </c>
      <c r="H11" s="21"/>
      <c r="I11" s="21"/>
      <c r="J11" s="21"/>
      <c r="K11" s="21"/>
      <c r="L11" s="21"/>
      <c r="M11" s="21">
        <f t="shared" si="0"/>
        <v>15779.720000000001</v>
      </c>
      <c r="N11" s="21">
        <f t="shared" si="0"/>
        <v>15779.720000000001</v>
      </c>
      <c r="O11" s="21">
        <f t="shared" ref="O11:O16" si="1">SUM(D11:N11)</f>
        <v>1625247.352</v>
      </c>
      <c r="P11" s="130" t="s">
        <v>94</v>
      </c>
      <c r="T11" s="21">
        <f>T12+T13+T14+T15</f>
        <v>108628.304</v>
      </c>
    </row>
    <row r="12" spans="1:20" ht="45" hidden="1" x14ac:dyDescent="0.25">
      <c r="A12" s="102"/>
      <c r="B12" s="102"/>
      <c r="C12" s="6" t="s">
        <v>7</v>
      </c>
      <c r="D12" s="21">
        <f t="shared" ref="D12:G15" si="2">D17+D577</f>
        <v>20116.399999999998</v>
      </c>
      <c r="E12" s="21">
        <f t="shared" si="2"/>
        <v>11647.869999999999</v>
      </c>
      <c r="F12" s="21">
        <f t="shared" si="2"/>
        <v>18967.477999999999</v>
      </c>
      <c r="G12" s="21">
        <f t="shared" si="2"/>
        <v>74497.444000000003</v>
      </c>
      <c r="H12" s="21"/>
      <c r="I12" s="21"/>
      <c r="J12" s="21"/>
      <c r="K12" s="21"/>
      <c r="L12" s="21"/>
      <c r="M12" s="21">
        <f t="shared" ref="M12:N15" si="3">M17+M577</f>
        <v>15779.720000000001</v>
      </c>
      <c r="N12" s="21">
        <f t="shared" si="3"/>
        <v>15779.720000000001</v>
      </c>
      <c r="O12" s="21">
        <f t="shared" si="1"/>
        <v>156788.63200000001</v>
      </c>
      <c r="P12" s="131"/>
      <c r="T12" s="21">
        <f>T17+T577</f>
        <v>74497.444000000003</v>
      </c>
    </row>
    <row r="13" spans="1:20" ht="45" hidden="1" x14ac:dyDescent="0.25">
      <c r="A13" s="102"/>
      <c r="B13" s="102"/>
      <c r="C13" s="6" t="s">
        <v>8</v>
      </c>
      <c r="D13" s="21">
        <f t="shared" si="2"/>
        <v>444056.59</v>
      </c>
      <c r="E13" s="21">
        <f t="shared" si="2"/>
        <v>902087.68000000005</v>
      </c>
      <c r="F13" s="21">
        <f t="shared" si="2"/>
        <v>13017</v>
      </c>
      <c r="G13" s="21">
        <f t="shared" si="2"/>
        <v>0</v>
      </c>
      <c r="H13" s="21"/>
      <c r="I13" s="21"/>
      <c r="J13" s="21"/>
      <c r="K13" s="21"/>
      <c r="L13" s="21"/>
      <c r="M13" s="21">
        <f t="shared" si="3"/>
        <v>0</v>
      </c>
      <c r="N13" s="21">
        <f t="shared" si="3"/>
        <v>0</v>
      </c>
      <c r="O13" s="21">
        <f t="shared" si="1"/>
        <v>1359161.27</v>
      </c>
      <c r="P13" s="131"/>
      <c r="T13" s="21">
        <f>T18+T578</f>
        <v>0</v>
      </c>
    </row>
    <row r="14" spans="1:20" ht="45" hidden="1" x14ac:dyDescent="0.25">
      <c r="A14" s="102"/>
      <c r="B14" s="102"/>
      <c r="C14" s="6" t="s">
        <v>9</v>
      </c>
      <c r="D14" s="21">
        <f t="shared" si="2"/>
        <v>0</v>
      </c>
      <c r="E14" s="21">
        <f t="shared" si="2"/>
        <v>0</v>
      </c>
      <c r="F14" s="21">
        <f t="shared" si="2"/>
        <v>0</v>
      </c>
      <c r="G14" s="21">
        <f t="shared" si="2"/>
        <v>0</v>
      </c>
      <c r="H14" s="21"/>
      <c r="I14" s="21"/>
      <c r="J14" s="21"/>
      <c r="K14" s="21"/>
      <c r="L14" s="21"/>
      <c r="M14" s="21">
        <f t="shared" si="3"/>
        <v>0</v>
      </c>
      <c r="N14" s="21">
        <f t="shared" si="3"/>
        <v>0</v>
      </c>
      <c r="O14" s="21">
        <f t="shared" si="1"/>
        <v>0</v>
      </c>
      <c r="P14" s="131"/>
      <c r="T14" s="21">
        <f>T19+T579</f>
        <v>0</v>
      </c>
    </row>
    <row r="15" spans="1:20" ht="30" hidden="1" x14ac:dyDescent="0.25">
      <c r="A15" s="102"/>
      <c r="B15" s="102"/>
      <c r="C15" s="22" t="s">
        <v>10</v>
      </c>
      <c r="D15" s="21">
        <f t="shared" si="2"/>
        <v>0</v>
      </c>
      <c r="E15" s="21">
        <f t="shared" si="2"/>
        <v>30510</v>
      </c>
      <c r="F15" s="21">
        <f t="shared" si="2"/>
        <v>44656.59</v>
      </c>
      <c r="G15" s="21">
        <f t="shared" si="2"/>
        <v>34130.86</v>
      </c>
      <c r="H15" s="21"/>
      <c r="I15" s="21"/>
      <c r="J15" s="21"/>
      <c r="K15" s="21"/>
      <c r="L15" s="21"/>
      <c r="M15" s="21">
        <f t="shared" si="3"/>
        <v>0</v>
      </c>
      <c r="N15" s="21">
        <f t="shared" si="3"/>
        <v>0</v>
      </c>
      <c r="O15" s="21">
        <f t="shared" si="1"/>
        <v>109297.45</v>
      </c>
      <c r="P15" s="132"/>
      <c r="T15" s="21">
        <f>T20+T580</f>
        <v>34130.86</v>
      </c>
    </row>
    <row r="16" spans="1:20" ht="30" hidden="1" x14ac:dyDescent="0.25">
      <c r="A16" s="101" t="s">
        <v>11</v>
      </c>
      <c r="B16" s="113" t="s">
        <v>98</v>
      </c>
      <c r="C16" s="22" t="s">
        <v>6</v>
      </c>
      <c r="D16" s="21">
        <f>D17+D18+D19+D20</f>
        <v>464172.99000000005</v>
      </c>
      <c r="E16" s="21">
        <f t="shared" ref="E16:N16" si="4">E17+E18+E19+E20</f>
        <v>944245.55</v>
      </c>
      <c r="F16" s="21">
        <f t="shared" si="4"/>
        <v>67257.407999999996</v>
      </c>
      <c r="G16" s="21">
        <f t="shared" si="4"/>
        <v>95813.054000000004</v>
      </c>
      <c r="H16" s="21"/>
      <c r="I16" s="21"/>
      <c r="J16" s="21"/>
      <c r="K16" s="21"/>
      <c r="L16" s="21"/>
      <c r="M16" s="21">
        <f t="shared" si="4"/>
        <v>8763</v>
      </c>
      <c r="N16" s="21">
        <f t="shared" si="4"/>
        <v>8763</v>
      </c>
      <c r="O16" s="21">
        <f t="shared" si="1"/>
        <v>1589015.0020000001</v>
      </c>
      <c r="P16" s="116" t="s">
        <v>95</v>
      </c>
      <c r="T16" s="21">
        <f t="shared" ref="T16" si="5">T17+T18+T19+T20</f>
        <v>95813.054000000004</v>
      </c>
    </row>
    <row r="17" spans="1:20" hidden="1" x14ac:dyDescent="0.25">
      <c r="A17" s="101"/>
      <c r="B17" s="114"/>
      <c r="C17" s="22" t="s">
        <v>13</v>
      </c>
      <c r="D17" s="21">
        <f t="shared" ref="D17:G20" si="6">D22+D47+D267</f>
        <v>20116.399999999998</v>
      </c>
      <c r="E17" s="21">
        <f t="shared" si="6"/>
        <v>11647.869999999999</v>
      </c>
      <c r="F17" s="21">
        <f t="shared" si="6"/>
        <v>9583.8179999999993</v>
      </c>
      <c r="G17" s="21">
        <f t="shared" si="6"/>
        <v>61682.194000000003</v>
      </c>
      <c r="H17" s="21"/>
      <c r="I17" s="21"/>
      <c r="J17" s="21"/>
      <c r="K17" s="21"/>
      <c r="L17" s="21"/>
      <c r="M17" s="21">
        <f t="shared" ref="M17:N20" si="7">M22+M47+M267</f>
        <v>8763</v>
      </c>
      <c r="N17" s="21">
        <f t="shared" si="7"/>
        <v>8763</v>
      </c>
      <c r="O17" s="21">
        <f t="shared" ref="O17:O20" si="8">SUM(D17:N17)</f>
        <v>120556.28200000001</v>
      </c>
      <c r="P17" s="117"/>
      <c r="T17" s="21">
        <f>T22+T47+T267</f>
        <v>61682.194000000003</v>
      </c>
    </row>
    <row r="18" spans="1:20" hidden="1" x14ac:dyDescent="0.25">
      <c r="A18" s="101"/>
      <c r="B18" s="114"/>
      <c r="C18" s="22" t="s">
        <v>14</v>
      </c>
      <c r="D18" s="21">
        <f t="shared" si="6"/>
        <v>444056.59</v>
      </c>
      <c r="E18" s="21">
        <f t="shared" si="6"/>
        <v>902087.68000000005</v>
      </c>
      <c r="F18" s="21">
        <f t="shared" si="6"/>
        <v>13017</v>
      </c>
      <c r="G18" s="21">
        <f t="shared" si="6"/>
        <v>0</v>
      </c>
      <c r="H18" s="21"/>
      <c r="I18" s="21"/>
      <c r="J18" s="21"/>
      <c r="K18" s="21"/>
      <c r="L18" s="21"/>
      <c r="M18" s="21">
        <f t="shared" si="7"/>
        <v>0</v>
      </c>
      <c r="N18" s="21">
        <f t="shared" si="7"/>
        <v>0</v>
      </c>
      <c r="O18" s="21">
        <f t="shared" si="8"/>
        <v>1359161.27</v>
      </c>
      <c r="P18" s="117"/>
      <c r="T18" s="21">
        <f>T23+T48+T268</f>
        <v>0</v>
      </c>
    </row>
    <row r="19" spans="1:20" hidden="1" x14ac:dyDescent="0.25">
      <c r="A19" s="101"/>
      <c r="B19" s="114"/>
      <c r="C19" s="22" t="s">
        <v>15</v>
      </c>
      <c r="D19" s="21">
        <f t="shared" si="6"/>
        <v>0</v>
      </c>
      <c r="E19" s="21">
        <f t="shared" si="6"/>
        <v>0</v>
      </c>
      <c r="F19" s="21">
        <f t="shared" si="6"/>
        <v>0</v>
      </c>
      <c r="G19" s="21">
        <f t="shared" si="6"/>
        <v>0</v>
      </c>
      <c r="H19" s="21"/>
      <c r="I19" s="21"/>
      <c r="J19" s="21"/>
      <c r="K19" s="21"/>
      <c r="L19" s="21"/>
      <c r="M19" s="21">
        <f t="shared" si="7"/>
        <v>0</v>
      </c>
      <c r="N19" s="21">
        <f t="shared" si="7"/>
        <v>0</v>
      </c>
      <c r="O19" s="21">
        <f t="shared" si="8"/>
        <v>0</v>
      </c>
      <c r="P19" s="117"/>
      <c r="T19" s="21">
        <f>T24+T49+T269</f>
        <v>0</v>
      </c>
    </row>
    <row r="20" spans="1:20" hidden="1" x14ac:dyDescent="0.25">
      <c r="A20" s="101"/>
      <c r="B20" s="115"/>
      <c r="C20" s="22" t="s">
        <v>16</v>
      </c>
      <c r="D20" s="21">
        <f t="shared" si="6"/>
        <v>0</v>
      </c>
      <c r="E20" s="21">
        <f t="shared" si="6"/>
        <v>30510</v>
      </c>
      <c r="F20" s="21">
        <f t="shared" si="6"/>
        <v>44656.59</v>
      </c>
      <c r="G20" s="21">
        <f t="shared" si="6"/>
        <v>34130.86</v>
      </c>
      <c r="H20" s="21"/>
      <c r="I20" s="21"/>
      <c r="J20" s="21"/>
      <c r="K20" s="21"/>
      <c r="L20" s="21"/>
      <c r="M20" s="21">
        <f t="shared" si="7"/>
        <v>0</v>
      </c>
      <c r="N20" s="21">
        <f t="shared" si="7"/>
        <v>0</v>
      </c>
      <c r="O20" s="21">
        <f t="shared" si="8"/>
        <v>109297.45</v>
      </c>
      <c r="P20" s="118"/>
      <c r="T20" s="21">
        <f>T25+T50+T270</f>
        <v>34130.86</v>
      </c>
    </row>
    <row r="21" spans="1:20" ht="29.25" hidden="1" x14ac:dyDescent="0.25">
      <c r="A21" s="111" t="s">
        <v>17</v>
      </c>
      <c r="B21" s="109" t="s">
        <v>12</v>
      </c>
      <c r="C21" s="23" t="s">
        <v>6</v>
      </c>
      <c r="D21" s="1">
        <f>D22+D23+D24+D25</f>
        <v>50</v>
      </c>
      <c r="E21" s="1">
        <f t="shared" ref="E21:N21" si="9">E22+E23+E24+E25</f>
        <v>600</v>
      </c>
      <c r="F21" s="1">
        <f t="shared" si="9"/>
        <v>1359.92</v>
      </c>
      <c r="G21" s="1">
        <f t="shared" si="9"/>
        <v>9457.0199999999986</v>
      </c>
      <c r="H21" s="1"/>
      <c r="I21" s="1"/>
      <c r="J21" s="1"/>
      <c r="K21" s="1"/>
      <c r="L21" s="1"/>
      <c r="M21" s="1">
        <f t="shared" si="9"/>
        <v>0</v>
      </c>
      <c r="N21" s="1">
        <f t="shared" si="9"/>
        <v>0</v>
      </c>
      <c r="O21" s="1">
        <f>SUM(D21:N21)</f>
        <v>11466.939999999999</v>
      </c>
      <c r="P21" s="64" t="s">
        <v>95</v>
      </c>
      <c r="T21" s="1">
        <f t="shared" ref="T21" si="10">T22+T23+T24+T25</f>
        <v>9457.0199999999986</v>
      </c>
    </row>
    <row r="22" spans="1:20" hidden="1" x14ac:dyDescent="0.25">
      <c r="A22" s="112"/>
      <c r="B22" s="110"/>
      <c r="C22" s="23" t="s">
        <v>13</v>
      </c>
      <c r="D22" s="3">
        <f>D27+D32+D37</f>
        <v>50</v>
      </c>
      <c r="E22" s="3">
        <f t="shared" ref="E22:N25" si="11">E27+E32+E37</f>
        <v>600</v>
      </c>
      <c r="F22" s="3">
        <f t="shared" si="11"/>
        <v>1359.92</v>
      </c>
      <c r="G22" s="3">
        <f>G27+G32+G37+G42</f>
        <v>9457.0199999999986</v>
      </c>
      <c r="H22" s="3"/>
      <c r="I22" s="3"/>
      <c r="J22" s="3"/>
      <c r="K22" s="3"/>
      <c r="L22" s="3"/>
      <c r="M22" s="3">
        <f t="shared" si="11"/>
        <v>0</v>
      </c>
      <c r="N22" s="3">
        <f t="shared" si="11"/>
        <v>0</v>
      </c>
      <c r="O22" s="3">
        <f>SUM(D22:N22)</f>
        <v>11466.939999999999</v>
      </c>
      <c r="P22" s="65"/>
      <c r="T22" s="3">
        <f>T27+T32+T37+T42</f>
        <v>9457.0199999999986</v>
      </c>
    </row>
    <row r="23" spans="1:20" hidden="1" x14ac:dyDescent="0.25">
      <c r="A23" s="112"/>
      <c r="B23" s="110"/>
      <c r="C23" s="23" t="s">
        <v>14</v>
      </c>
      <c r="D23" s="3">
        <f t="shared" ref="D23:M25" si="12">D28+D33+D38</f>
        <v>0</v>
      </c>
      <c r="E23" s="3">
        <f t="shared" si="12"/>
        <v>0</v>
      </c>
      <c r="F23" s="3">
        <f t="shared" si="12"/>
        <v>0</v>
      </c>
      <c r="G23" s="3">
        <f t="shared" si="12"/>
        <v>0</v>
      </c>
      <c r="H23" s="3"/>
      <c r="I23" s="3"/>
      <c r="J23" s="3"/>
      <c r="K23" s="3"/>
      <c r="L23" s="3"/>
      <c r="M23" s="3">
        <f t="shared" si="12"/>
        <v>0</v>
      </c>
      <c r="N23" s="3">
        <f t="shared" si="11"/>
        <v>0</v>
      </c>
      <c r="O23" s="3">
        <f t="shared" ref="O23:O25" si="13">SUM(D23:M23)</f>
        <v>0</v>
      </c>
      <c r="P23" s="65"/>
      <c r="T23" s="3">
        <f t="shared" ref="T23" si="14">T28+T33+T38</f>
        <v>0</v>
      </c>
    </row>
    <row r="24" spans="1:20" hidden="1" x14ac:dyDescent="0.25">
      <c r="A24" s="112"/>
      <c r="B24" s="110"/>
      <c r="C24" s="23" t="s">
        <v>15</v>
      </c>
      <c r="D24" s="3">
        <f t="shared" si="12"/>
        <v>0</v>
      </c>
      <c r="E24" s="3">
        <f t="shared" si="12"/>
        <v>0</v>
      </c>
      <c r="F24" s="3">
        <f t="shared" si="12"/>
        <v>0</v>
      </c>
      <c r="G24" s="3">
        <f t="shared" si="12"/>
        <v>0</v>
      </c>
      <c r="H24" s="3"/>
      <c r="I24" s="3"/>
      <c r="J24" s="3"/>
      <c r="K24" s="3"/>
      <c r="L24" s="3"/>
      <c r="M24" s="3">
        <f t="shared" si="12"/>
        <v>0</v>
      </c>
      <c r="N24" s="3">
        <f t="shared" si="11"/>
        <v>0</v>
      </c>
      <c r="O24" s="3">
        <f t="shared" si="13"/>
        <v>0</v>
      </c>
      <c r="P24" s="65"/>
      <c r="T24" s="3">
        <f t="shared" ref="T24" si="15">T29+T34+T39</f>
        <v>0</v>
      </c>
    </row>
    <row r="25" spans="1:20" hidden="1" x14ac:dyDescent="0.25">
      <c r="A25" s="112"/>
      <c r="B25" s="110"/>
      <c r="C25" s="23" t="s">
        <v>16</v>
      </c>
      <c r="D25" s="3">
        <f t="shared" si="12"/>
        <v>0</v>
      </c>
      <c r="E25" s="3">
        <f t="shared" si="12"/>
        <v>0</v>
      </c>
      <c r="F25" s="3">
        <f t="shared" si="12"/>
        <v>0</v>
      </c>
      <c r="G25" s="3">
        <f t="shared" si="12"/>
        <v>0</v>
      </c>
      <c r="H25" s="3"/>
      <c r="I25" s="3"/>
      <c r="J25" s="3"/>
      <c r="K25" s="3"/>
      <c r="L25" s="3"/>
      <c r="M25" s="3">
        <f t="shared" si="12"/>
        <v>0</v>
      </c>
      <c r="N25" s="3">
        <f t="shared" si="11"/>
        <v>0</v>
      </c>
      <c r="O25" s="3">
        <f t="shared" si="13"/>
        <v>0</v>
      </c>
      <c r="P25" s="65"/>
      <c r="T25" s="3">
        <f t="shared" ref="T25" si="16">T30+T35+T40</f>
        <v>0</v>
      </c>
    </row>
    <row r="26" spans="1:20" ht="29.25" hidden="1" x14ac:dyDescent="0.25">
      <c r="A26" s="101" t="s">
        <v>99</v>
      </c>
      <c r="B26" s="71" t="s">
        <v>21</v>
      </c>
      <c r="C26" s="2" t="s">
        <v>6</v>
      </c>
      <c r="D26" s="3">
        <f>D27+D28+D29+D30</f>
        <v>50</v>
      </c>
      <c r="E26" s="3">
        <f t="shared" ref="E26:G26" si="17">E27+E28+E29+E30</f>
        <v>0</v>
      </c>
      <c r="F26" s="3">
        <f t="shared" si="17"/>
        <v>0</v>
      </c>
      <c r="G26" s="3">
        <f t="shared" si="17"/>
        <v>0</v>
      </c>
      <c r="H26" s="3"/>
      <c r="I26" s="3"/>
      <c r="J26" s="3"/>
      <c r="K26" s="3"/>
      <c r="L26" s="3"/>
      <c r="M26" s="3">
        <f>M27+M28+M29+M30</f>
        <v>0</v>
      </c>
      <c r="N26" s="3">
        <f t="shared" ref="N26" si="18">N27+N28+N29+N30</f>
        <v>0</v>
      </c>
      <c r="O26" s="3">
        <f>SUM(D26:N26)</f>
        <v>50</v>
      </c>
      <c r="P26" s="64"/>
      <c r="T26" s="3">
        <f t="shared" ref="T26" si="19">T27+T28+T29+T30</f>
        <v>0</v>
      </c>
    </row>
    <row r="27" spans="1:20" hidden="1" x14ac:dyDescent="0.25">
      <c r="A27" s="102"/>
      <c r="B27" s="72"/>
      <c r="C27" s="6" t="s">
        <v>13</v>
      </c>
      <c r="D27" s="7">
        <v>50</v>
      </c>
      <c r="E27" s="8"/>
      <c r="F27" s="8"/>
      <c r="G27" s="8"/>
      <c r="H27" s="13"/>
      <c r="I27" s="13"/>
      <c r="J27" s="13"/>
      <c r="K27" s="13"/>
      <c r="L27" s="13"/>
      <c r="M27" s="13"/>
      <c r="N27" s="8"/>
      <c r="O27" s="24">
        <f>SUM(D27:N27)</f>
        <v>50</v>
      </c>
      <c r="P27" s="65"/>
      <c r="T27" s="8"/>
    </row>
    <row r="28" spans="1:20" hidden="1" x14ac:dyDescent="0.25">
      <c r="A28" s="102"/>
      <c r="B28" s="72"/>
      <c r="C28" s="6" t="s">
        <v>14</v>
      </c>
      <c r="D28" s="9"/>
      <c r="E28" s="10"/>
      <c r="F28" s="10"/>
      <c r="G28" s="10"/>
      <c r="H28" s="14"/>
      <c r="I28" s="14"/>
      <c r="J28" s="14"/>
      <c r="K28" s="14"/>
      <c r="L28" s="14"/>
      <c r="M28" s="14"/>
      <c r="N28" s="10"/>
      <c r="O28" s="24">
        <f t="shared" ref="O28:O30" si="20">SUM(D28:N28)</f>
        <v>0</v>
      </c>
      <c r="P28" s="65"/>
      <c r="T28" s="10"/>
    </row>
    <row r="29" spans="1:20" hidden="1" x14ac:dyDescent="0.25">
      <c r="A29" s="102"/>
      <c r="B29" s="72"/>
      <c r="C29" s="6" t="s">
        <v>15</v>
      </c>
      <c r="D29" s="9"/>
      <c r="E29" s="10"/>
      <c r="F29" s="10"/>
      <c r="G29" s="10"/>
      <c r="H29" s="14"/>
      <c r="I29" s="14"/>
      <c r="J29" s="14"/>
      <c r="K29" s="14"/>
      <c r="L29" s="14"/>
      <c r="M29" s="14"/>
      <c r="N29" s="10"/>
      <c r="O29" s="24">
        <f t="shared" si="20"/>
        <v>0</v>
      </c>
      <c r="P29" s="65"/>
      <c r="T29" s="10"/>
    </row>
    <row r="30" spans="1:20" hidden="1" x14ac:dyDescent="0.25">
      <c r="A30" s="102"/>
      <c r="B30" s="72"/>
      <c r="C30" s="6" t="s">
        <v>16</v>
      </c>
      <c r="D30" s="11"/>
      <c r="E30" s="12"/>
      <c r="F30" s="12"/>
      <c r="G30" s="12"/>
      <c r="H30" s="15"/>
      <c r="I30" s="15"/>
      <c r="J30" s="15"/>
      <c r="K30" s="15"/>
      <c r="L30" s="15"/>
      <c r="M30" s="15"/>
      <c r="N30" s="12"/>
      <c r="O30" s="24">
        <f t="shared" si="20"/>
        <v>0</v>
      </c>
      <c r="P30" s="65"/>
      <c r="T30" s="12"/>
    </row>
    <row r="31" spans="1:20" ht="29.25" hidden="1" x14ac:dyDescent="0.25">
      <c r="A31" s="103" t="s">
        <v>100</v>
      </c>
      <c r="B31" s="106" t="s">
        <v>22</v>
      </c>
      <c r="C31" s="2" t="s">
        <v>6</v>
      </c>
      <c r="D31" s="3">
        <f>D32+D33+D34+D35</f>
        <v>0</v>
      </c>
      <c r="E31" s="3">
        <f t="shared" ref="E31:G31" si="21">E32+E33+E34+E35</f>
        <v>600</v>
      </c>
      <c r="F31" s="3">
        <f t="shared" si="21"/>
        <v>600</v>
      </c>
      <c r="G31" s="3">
        <f t="shared" si="21"/>
        <v>509.31</v>
      </c>
      <c r="H31" s="3"/>
      <c r="I31" s="3"/>
      <c r="J31" s="3"/>
      <c r="K31" s="3"/>
      <c r="L31" s="3"/>
      <c r="M31" s="3">
        <f>M32+M33+M34+M35</f>
        <v>0</v>
      </c>
      <c r="N31" s="3">
        <f t="shared" ref="N31" si="22">N32+N33+N34+N35</f>
        <v>0</v>
      </c>
      <c r="O31" s="3">
        <f>SUM(D31:N31)</f>
        <v>1709.31</v>
      </c>
      <c r="P31" s="64" t="s">
        <v>95</v>
      </c>
      <c r="T31" s="3">
        <f t="shared" ref="T31" si="23">T32+T33+T34+T35</f>
        <v>509.31</v>
      </c>
    </row>
    <row r="32" spans="1:20" hidden="1" x14ac:dyDescent="0.25">
      <c r="A32" s="104"/>
      <c r="B32" s="107"/>
      <c r="C32" s="6" t="s">
        <v>13</v>
      </c>
      <c r="D32" s="7"/>
      <c r="E32" s="8">
        <v>600</v>
      </c>
      <c r="F32" s="8">
        <v>600</v>
      </c>
      <c r="G32" s="8">
        <f>688.11-178.8</f>
        <v>509.31</v>
      </c>
      <c r="H32" s="13"/>
      <c r="I32" s="13"/>
      <c r="J32" s="13"/>
      <c r="K32" s="13"/>
      <c r="L32" s="13"/>
      <c r="M32" s="13"/>
      <c r="N32" s="8"/>
      <c r="O32" s="24">
        <f>SUM(D32:N32)</f>
        <v>1709.31</v>
      </c>
      <c r="P32" s="65"/>
      <c r="T32" s="8">
        <f>688.11-178.8</f>
        <v>509.31</v>
      </c>
    </row>
    <row r="33" spans="1:20" hidden="1" x14ac:dyDescent="0.25">
      <c r="A33" s="104"/>
      <c r="B33" s="107"/>
      <c r="C33" s="6" t="s">
        <v>14</v>
      </c>
      <c r="D33" s="9"/>
      <c r="E33" s="10"/>
      <c r="F33" s="10"/>
      <c r="G33" s="10"/>
      <c r="H33" s="14"/>
      <c r="I33" s="14"/>
      <c r="J33" s="14"/>
      <c r="K33" s="14"/>
      <c r="L33" s="14"/>
      <c r="M33" s="14"/>
      <c r="N33" s="10"/>
      <c r="O33" s="24">
        <f t="shared" ref="O33:O35" si="24">SUM(D33:N33)</f>
        <v>0</v>
      </c>
      <c r="P33" s="65"/>
      <c r="T33" s="10"/>
    </row>
    <row r="34" spans="1:20" hidden="1" x14ac:dyDescent="0.25">
      <c r="A34" s="104"/>
      <c r="B34" s="107"/>
      <c r="C34" s="6" t="s">
        <v>15</v>
      </c>
      <c r="D34" s="9"/>
      <c r="E34" s="10"/>
      <c r="F34" s="10"/>
      <c r="G34" s="10"/>
      <c r="H34" s="14"/>
      <c r="I34" s="14"/>
      <c r="J34" s="14"/>
      <c r="K34" s="14"/>
      <c r="L34" s="14"/>
      <c r="M34" s="14"/>
      <c r="N34" s="10"/>
      <c r="O34" s="24">
        <f t="shared" si="24"/>
        <v>0</v>
      </c>
      <c r="P34" s="65"/>
      <c r="T34" s="10"/>
    </row>
    <row r="35" spans="1:20" hidden="1" x14ac:dyDescent="0.25">
      <c r="A35" s="105"/>
      <c r="B35" s="108"/>
      <c r="C35" s="6" t="s">
        <v>16</v>
      </c>
      <c r="D35" s="11"/>
      <c r="E35" s="12"/>
      <c r="F35" s="12"/>
      <c r="G35" s="12"/>
      <c r="H35" s="15"/>
      <c r="I35" s="15"/>
      <c r="J35" s="15"/>
      <c r="K35" s="15"/>
      <c r="L35" s="15"/>
      <c r="M35" s="15"/>
      <c r="N35" s="12"/>
      <c r="O35" s="24">
        <f t="shared" si="24"/>
        <v>0</v>
      </c>
      <c r="P35" s="65"/>
      <c r="T35" s="12"/>
    </row>
    <row r="36" spans="1:20" ht="29.25" hidden="1" x14ac:dyDescent="0.25">
      <c r="A36" s="101" t="s">
        <v>101</v>
      </c>
      <c r="B36" s="71" t="s">
        <v>23</v>
      </c>
      <c r="C36" s="2" t="s">
        <v>6</v>
      </c>
      <c r="D36" s="3">
        <f>D37+D38+D39+D40</f>
        <v>0</v>
      </c>
      <c r="E36" s="3">
        <f t="shared" ref="E36:G36" si="25">E37+E38+E39+E40</f>
        <v>0</v>
      </c>
      <c r="F36" s="3">
        <f t="shared" si="25"/>
        <v>759.92</v>
      </c>
      <c r="G36" s="3">
        <f t="shared" si="25"/>
        <v>0</v>
      </c>
      <c r="H36" s="3"/>
      <c r="I36" s="3"/>
      <c r="J36" s="3"/>
      <c r="K36" s="3"/>
      <c r="L36" s="3"/>
      <c r="M36" s="3">
        <f>M37+M38+M39+M40</f>
        <v>0</v>
      </c>
      <c r="N36" s="3">
        <f t="shared" ref="N36" si="26">N37+N38+N39+N40</f>
        <v>0</v>
      </c>
      <c r="O36" s="3">
        <f>SUM(D36:N36)</f>
        <v>759.92</v>
      </c>
      <c r="P36" s="64" t="s">
        <v>95</v>
      </c>
      <c r="T36" s="3">
        <f t="shared" ref="T36" si="27">T37+T38+T39+T40</f>
        <v>0</v>
      </c>
    </row>
    <row r="37" spans="1:20" hidden="1" x14ac:dyDescent="0.25">
      <c r="A37" s="102"/>
      <c r="B37" s="72"/>
      <c r="C37" s="6" t="s">
        <v>13</v>
      </c>
      <c r="D37" s="7"/>
      <c r="E37" s="8"/>
      <c r="F37" s="8">
        <v>759.92</v>
      </c>
      <c r="G37" s="8"/>
      <c r="H37" s="13"/>
      <c r="I37" s="13"/>
      <c r="J37" s="13"/>
      <c r="K37" s="13"/>
      <c r="L37" s="13"/>
      <c r="M37" s="13"/>
      <c r="N37" s="8"/>
      <c r="O37" s="24">
        <f>SUM(D37:N37)</f>
        <v>759.92</v>
      </c>
      <c r="P37" s="65"/>
      <c r="T37" s="8"/>
    </row>
    <row r="38" spans="1:20" hidden="1" x14ac:dyDescent="0.25">
      <c r="A38" s="102"/>
      <c r="B38" s="72"/>
      <c r="C38" s="6" t="s">
        <v>14</v>
      </c>
      <c r="D38" s="9"/>
      <c r="E38" s="10"/>
      <c r="F38" s="10"/>
      <c r="G38" s="10"/>
      <c r="H38" s="14"/>
      <c r="I38" s="14"/>
      <c r="J38" s="14"/>
      <c r="K38" s="14"/>
      <c r="L38" s="14"/>
      <c r="M38" s="14"/>
      <c r="N38" s="10"/>
      <c r="O38" s="24">
        <f t="shared" ref="O38:O40" si="28">SUM(D38:N38)</f>
        <v>0</v>
      </c>
      <c r="P38" s="65"/>
      <c r="T38" s="10"/>
    </row>
    <row r="39" spans="1:20" hidden="1" x14ac:dyDescent="0.25">
      <c r="A39" s="102"/>
      <c r="B39" s="72"/>
      <c r="C39" s="6" t="s">
        <v>15</v>
      </c>
      <c r="D39" s="9"/>
      <c r="E39" s="10"/>
      <c r="F39" s="10"/>
      <c r="G39" s="10"/>
      <c r="H39" s="14"/>
      <c r="I39" s="14"/>
      <c r="J39" s="14"/>
      <c r="K39" s="14"/>
      <c r="L39" s="14"/>
      <c r="M39" s="14"/>
      <c r="N39" s="10"/>
      <c r="O39" s="24">
        <f t="shared" si="28"/>
        <v>0</v>
      </c>
      <c r="P39" s="65"/>
      <c r="T39" s="10"/>
    </row>
    <row r="40" spans="1:20" hidden="1" x14ac:dyDescent="0.25">
      <c r="A40" s="102"/>
      <c r="B40" s="72"/>
      <c r="C40" s="6" t="s">
        <v>16</v>
      </c>
      <c r="D40" s="11"/>
      <c r="E40" s="12"/>
      <c r="F40" s="12"/>
      <c r="G40" s="12"/>
      <c r="H40" s="15"/>
      <c r="I40" s="15"/>
      <c r="J40" s="15"/>
      <c r="K40" s="15"/>
      <c r="L40" s="15"/>
      <c r="M40" s="15"/>
      <c r="N40" s="12"/>
      <c r="O40" s="24">
        <f t="shared" si="28"/>
        <v>0</v>
      </c>
      <c r="P40" s="65"/>
      <c r="T40" s="12"/>
    </row>
    <row r="41" spans="1:20" ht="30" hidden="1" x14ac:dyDescent="0.25">
      <c r="A41" s="79" t="s">
        <v>202</v>
      </c>
      <c r="B41" s="79" t="s">
        <v>204</v>
      </c>
      <c r="C41" s="6" t="s">
        <v>6</v>
      </c>
      <c r="D41" s="4"/>
      <c r="E41" s="4"/>
      <c r="F41" s="4"/>
      <c r="G41" s="4">
        <v>8947.7099999999991</v>
      </c>
      <c r="H41" s="4"/>
      <c r="I41" s="4"/>
      <c r="J41" s="4"/>
      <c r="K41" s="4"/>
      <c r="L41" s="4"/>
      <c r="M41" s="4"/>
      <c r="N41" s="4"/>
      <c r="O41" s="3">
        <f>SUM(D41:N41)</f>
        <v>8947.7099999999991</v>
      </c>
      <c r="P41" s="82" t="s">
        <v>95</v>
      </c>
      <c r="T41" s="4">
        <v>8947.7099999999991</v>
      </c>
    </row>
    <row r="42" spans="1:20" hidden="1" x14ac:dyDescent="0.25">
      <c r="A42" s="80"/>
      <c r="B42" s="80"/>
      <c r="C42" s="6" t="s">
        <v>13</v>
      </c>
      <c r="D42" s="7"/>
      <c r="E42" s="8"/>
      <c r="F42" s="8"/>
      <c r="G42" s="8">
        <v>8947.7099999999991</v>
      </c>
      <c r="H42" s="13"/>
      <c r="I42" s="13"/>
      <c r="J42" s="13"/>
      <c r="K42" s="13"/>
      <c r="L42" s="13"/>
      <c r="M42" s="13"/>
      <c r="N42" s="8"/>
      <c r="O42" s="24">
        <f>SUM(D42:N42)</f>
        <v>8947.7099999999991</v>
      </c>
      <c r="P42" s="83"/>
      <c r="T42" s="8">
        <v>8947.7099999999991</v>
      </c>
    </row>
    <row r="43" spans="1:20" hidden="1" x14ac:dyDescent="0.25">
      <c r="A43" s="80"/>
      <c r="B43" s="80"/>
      <c r="C43" s="6" t="s">
        <v>14</v>
      </c>
      <c r="D43" s="9"/>
      <c r="E43" s="10"/>
      <c r="F43" s="10"/>
      <c r="G43" s="10"/>
      <c r="H43" s="14"/>
      <c r="I43" s="14"/>
      <c r="J43" s="14"/>
      <c r="K43" s="14"/>
      <c r="L43" s="14"/>
      <c r="M43" s="14"/>
      <c r="N43" s="10"/>
      <c r="O43" s="24">
        <f t="shared" ref="O43:O45" si="29">SUM(D43:N43)</f>
        <v>0</v>
      </c>
      <c r="P43" s="83"/>
      <c r="T43" s="10"/>
    </row>
    <row r="44" spans="1:20" hidden="1" x14ac:dyDescent="0.25">
      <c r="A44" s="80"/>
      <c r="B44" s="80"/>
      <c r="C44" s="6" t="s">
        <v>15</v>
      </c>
      <c r="D44" s="9"/>
      <c r="E44" s="10"/>
      <c r="F44" s="10"/>
      <c r="G44" s="10"/>
      <c r="H44" s="14"/>
      <c r="I44" s="14"/>
      <c r="J44" s="14"/>
      <c r="K44" s="14"/>
      <c r="L44" s="14"/>
      <c r="M44" s="14"/>
      <c r="N44" s="10"/>
      <c r="O44" s="24">
        <f t="shared" si="29"/>
        <v>0</v>
      </c>
      <c r="P44" s="83"/>
      <c r="T44" s="10"/>
    </row>
    <row r="45" spans="1:20" hidden="1" x14ac:dyDescent="0.25">
      <c r="A45" s="81"/>
      <c r="B45" s="81"/>
      <c r="C45" s="6" t="s">
        <v>16</v>
      </c>
      <c r="D45" s="11"/>
      <c r="E45" s="12"/>
      <c r="F45" s="12"/>
      <c r="G45" s="12"/>
      <c r="H45" s="15"/>
      <c r="I45" s="15"/>
      <c r="J45" s="15"/>
      <c r="K45" s="15"/>
      <c r="L45" s="15"/>
      <c r="M45" s="15"/>
      <c r="N45" s="12"/>
      <c r="O45" s="24">
        <f t="shared" si="29"/>
        <v>0</v>
      </c>
      <c r="P45" s="84"/>
      <c r="T45" s="12"/>
    </row>
    <row r="46" spans="1:20" ht="29.25" hidden="1" x14ac:dyDescent="0.25">
      <c r="A46" s="111" t="s">
        <v>19</v>
      </c>
      <c r="B46" s="109" t="s">
        <v>24</v>
      </c>
      <c r="C46" s="23" t="s">
        <v>6</v>
      </c>
      <c r="D46" s="1">
        <f>D47+D48+D49+D50</f>
        <v>464122.99000000005</v>
      </c>
      <c r="E46" s="1">
        <f t="shared" ref="E46:N46" si="30">E47+E48+E49+E50</f>
        <v>909745.3</v>
      </c>
      <c r="F46" s="1">
        <v>16279.05</v>
      </c>
      <c r="G46" s="1">
        <f t="shared" si="30"/>
        <v>48432.844000000005</v>
      </c>
      <c r="H46" s="1"/>
      <c r="I46" s="1"/>
      <c r="J46" s="1"/>
      <c r="K46" s="1"/>
      <c r="L46" s="1"/>
      <c r="M46" s="1">
        <f t="shared" si="30"/>
        <v>8763</v>
      </c>
      <c r="N46" s="1">
        <f t="shared" si="30"/>
        <v>8763</v>
      </c>
      <c r="O46" s="1">
        <f>SUM(D46:N46)</f>
        <v>1456106.1840000001</v>
      </c>
      <c r="P46" s="64"/>
      <c r="T46" s="1">
        <f t="shared" ref="T46" si="31">T47+T48+T49+T50</f>
        <v>48432.844000000005</v>
      </c>
    </row>
    <row r="47" spans="1:20" hidden="1" x14ac:dyDescent="0.25">
      <c r="A47" s="112"/>
      <c r="B47" s="110"/>
      <c r="C47" s="23" t="s">
        <v>13</v>
      </c>
      <c r="D47" s="1">
        <f t="shared" ref="D47:E50" si="32">D52+D57+D62+D67+D72+D77+D82+D87+D92+D97+D102+D107+D112+D117+D122+D127+D132+D137+D142+D147+D152</f>
        <v>20066.399999999998</v>
      </c>
      <c r="E47" s="1">
        <f t="shared" si="32"/>
        <v>7657.62</v>
      </c>
      <c r="F47" s="1">
        <f>F52+F57+F62+F67+F72+F77+F82+F87+F92+F97+F102+F107+F112+F117+F122+F127+F132+F137+F142+F147+F152+F157+F162+F167+F172+F177+F182+F187+F192+F197+F202+F207</f>
        <v>3262.0480000000002</v>
      </c>
      <c r="G47" s="1">
        <f>G52+G57+G62+G67+G72+G77+G82+G87+G92+G97+G102+G107+G112+G117+G122+G127+G132+G137+G142+G147+G152+G157+G162+G167+G172+G177+G182+G187+G192+G197+G202+G207+G212+G217+G222+G227+G232+G237+G242+G247+G252+G257+G262</f>
        <v>48432.844000000005</v>
      </c>
      <c r="H47" s="1"/>
      <c r="I47" s="1"/>
      <c r="J47" s="1"/>
      <c r="K47" s="1"/>
      <c r="L47" s="1"/>
      <c r="M47" s="1">
        <f>M52+M57+M62+M67+M72+M77+M82+M87+M92+M97+M102+M107+M112+M117+M122+M127+M132+M137+M142+M147+M152+M157+M162+M167+M172+M177+M182+M187+M192+M197+M202+M207</f>
        <v>8763</v>
      </c>
      <c r="N47" s="1">
        <f>N52+N57+N62+N67+N72+N77+N82+N87+N92+N97+N102+N107+N112+N117+N122+N127+N132+N137+N142+N147+N152+N157+N162+N167+N172+N177+N182+N187+N192+N197+N202+N207</f>
        <v>8763</v>
      </c>
      <c r="O47" s="1">
        <f>SUM(D47:N47)</f>
        <v>96944.911999999997</v>
      </c>
      <c r="P47" s="65"/>
      <c r="T47" s="1">
        <f>T52+T57+T62+T67+T72+T77+T82+T87+T92+T97+T102+T107+T112+T117+T122+T127+T132+T137+T142+T147+T152+T157+T162+T167+T172+T177+T182+T187+T192+T197+T202+T207+T212+T217+T222+T227+T232+T237+T242+T247+T252+T257+T262</f>
        <v>48432.844000000005</v>
      </c>
    </row>
    <row r="48" spans="1:20" hidden="1" x14ac:dyDescent="0.25">
      <c r="A48" s="112"/>
      <c r="B48" s="110"/>
      <c r="C48" s="23" t="s">
        <v>14</v>
      </c>
      <c r="D48" s="1">
        <f t="shared" si="32"/>
        <v>444056.59</v>
      </c>
      <c r="E48" s="1">
        <f t="shared" si="32"/>
        <v>902087.68000000005</v>
      </c>
      <c r="F48" s="1">
        <f>F53+F58+F63+F68+F73+F78+F83+F88+F93+F98+F103+F108+F113+F118+F123+F128+F133+F138+F143+F148+F153</f>
        <v>13017</v>
      </c>
      <c r="G48" s="1">
        <f t="shared" ref="G48:G50" si="33">G53+G58+G63+G68+G73+G78+G83+G88+G93+G98+G103+G108+G113+G118+G123+G128+G133+G138+G143+G148+G153+G158+G163+G168+G173+G178+G183+G188+G193+G198+G203+G208</f>
        <v>0</v>
      </c>
      <c r="H48" s="1"/>
      <c r="I48" s="1"/>
      <c r="J48" s="1"/>
      <c r="K48" s="1"/>
      <c r="L48" s="1"/>
      <c r="M48" s="1">
        <f t="shared" ref="M48:N50" si="34">M53+M58+M63+M68+M73+M78+M83+M88+M93+M98+M103+M108+M113+M118+M123+M128+M133+M138+M143+M148+M153</f>
        <v>0</v>
      </c>
      <c r="N48" s="1">
        <f t="shared" si="34"/>
        <v>0</v>
      </c>
      <c r="O48" s="1">
        <f>SUM(D48:N48)</f>
        <v>1359161.27</v>
      </c>
      <c r="P48" s="65"/>
      <c r="T48" s="1">
        <f t="shared" ref="T48:T50" si="35">T53+T58+T63+T68+T73+T78+T83+T88+T93+T98+T103+T108+T113+T118+T123+T128+T133+T138+T143+T148+T153+T158+T163+T168+T173+T178+T183+T188+T193+T198+T203+T208</f>
        <v>0</v>
      </c>
    </row>
    <row r="49" spans="1:20" hidden="1" x14ac:dyDescent="0.25">
      <c r="A49" s="112"/>
      <c r="B49" s="110"/>
      <c r="C49" s="23" t="s">
        <v>15</v>
      </c>
      <c r="D49" s="1">
        <f t="shared" si="32"/>
        <v>0</v>
      </c>
      <c r="E49" s="1">
        <f t="shared" si="32"/>
        <v>0</v>
      </c>
      <c r="F49" s="1">
        <f>F54+F59+F64+F69+F74+F79+F84+F89+F94+F99+F104+F109+F114+F119+F124+F129+F134+F139+F144+F149+F154</f>
        <v>0</v>
      </c>
      <c r="G49" s="1">
        <f t="shared" si="33"/>
        <v>0</v>
      </c>
      <c r="H49" s="1"/>
      <c r="I49" s="1"/>
      <c r="J49" s="1"/>
      <c r="K49" s="1"/>
      <c r="L49" s="1"/>
      <c r="M49" s="1">
        <f t="shared" si="34"/>
        <v>0</v>
      </c>
      <c r="N49" s="1">
        <f t="shared" si="34"/>
        <v>0</v>
      </c>
      <c r="O49" s="1">
        <f t="shared" ref="O49:O50" si="36">SUM(D49:N49)</f>
        <v>0</v>
      </c>
      <c r="P49" s="65"/>
      <c r="T49" s="1">
        <f t="shared" si="35"/>
        <v>0</v>
      </c>
    </row>
    <row r="50" spans="1:20" hidden="1" x14ac:dyDescent="0.25">
      <c r="A50" s="112"/>
      <c r="B50" s="110"/>
      <c r="C50" s="23" t="s">
        <v>16</v>
      </c>
      <c r="D50" s="1">
        <f t="shared" si="32"/>
        <v>0</v>
      </c>
      <c r="E50" s="1">
        <f t="shared" si="32"/>
        <v>0</v>
      </c>
      <c r="F50" s="1">
        <f>F55+F60+F65+F70+F75+F80+F85+F90+F95+F100+F105+F110+F115+F120+F125+F130+F135+F140+F145+F150+F155</f>
        <v>0</v>
      </c>
      <c r="G50" s="1">
        <f t="shared" si="33"/>
        <v>0</v>
      </c>
      <c r="H50" s="1"/>
      <c r="I50" s="1"/>
      <c r="J50" s="1"/>
      <c r="K50" s="1"/>
      <c r="L50" s="1"/>
      <c r="M50" s="1">
        <f t="shared" si="34"/>
        <v>0</v>
      </c>
      <c r="N50" s="1">
        <f t="shared" si="34"/>
        <v>0</v>
      </c>
      <c r="O50" s="1">
        <f t="shared" si="36"/>
        <v>0</v>
      </c>
      <c r="P50" s="65"/>
      <c r="T50" s="1">
        <f t="shared" si="35"/>
        <v>0</v>
      </c>
    </row>
    <row r="51" spans="1:20" ht="29.25" hidden="1" outlineLevel="1" x14ac:dyDescent="0.25">
      <c r="A51" s="101" t="s">
        <v>102</v>
      </c>
      <c r="B51" s="71" t="s">
        <v>25</v>
      </c>
      <c r="C51" s="2" t="s">
        <v>6</v>
      </c>
      <c r="D51" s="3">
        <f>D52+D53+D54+D55</f>
        <v>4521.07</v>
      </c>
      <c r="E51" s="3">
        <f t="shared" ref="E51:G51" si="37">E52+E53+E54+E55</f>
        <v>0</v>
      </c>
      <c r="F51" s="3">
        <f t="shared" si="37"/>
        <v>0</v>
      </c>
      <c r="G51" s="3">
        <f t="shared" si="37"/>
        <v>0</v>
      </c>
      <c r="H51" s="3"/>
      <c r="I51" s="3"/>
      <c r="J51" s="3"/>
      <c r="K51" s="3"/>
      <c r="L51" s="3"/>
      <c r="M51" s="3">
        <f>M52+M53+M54+M55</f>
        <v>0</v>
      </c>
      <c r="N51" s="3">
        <f t="shared" ref="N51" si="38">N52+N53+N54+N55</f>
        <v>0</v>
      </c>
      <c r="O51" s="3">
        <f>SUM(D51:M51)</f>
        <v>4521.07</v>
      </c>
      <c r="P51" s="64"/>
      <c r="T51" s="3">
        <f t="shared" ref="T51" si="39">T52+T53+T54+T55</f>
        <v>0</v>
      </c>
    </row>
    <row r="52" spans="1:20" hidden="1" outlineLevel="1" x14ac:dyDescent="0.25">
      <c r="A52" s="102"/>
      <c r="B52" s="72"/>
      <c r="C52" s="6" t="s">
        <v>13</v>
      </c>
      <c r="D52" s="7">
        <v>4521.07</v>
      </c>
      <c r="E52" s="8"/>
      <c r="F52" s="8"/>
      <c r="G52" s="8"/>
      <c r="H52" s="13"/>
      <c r="I52" s="13"/>
      <c r="J52" s="13"/>
      <c r="K52" s="13"/>
      <c r="L52" s="13"/>
      <c r="M52" s="13"/>
      <c r="N52" s="8"/>
      <c r="O52" s="24">
        <f>SUM(D52:M52)</f>
        <v>4521.07</v>
      </c>
      <c r="P52" s="65"/>
      <c r="T52" s="8"/>
    </row>
    <row r="53" spans="1:20" hidden="1" outlineLevel="1" x14ac:dyDescent="0.25">
      <c r="A53" s="102"/>
      <c r="B53" s="72"/>
      <c r="C53" s="6" t="s">
        <v>14</v>
      </c>
      <c r="D53" s="9"/>
      <c r="E53" s="10"/>
      <c r="F53" s="10"/>
      <c r="G53" s="10"/>
      <c r="H53" s="14"/>
      <c r="I53" s="14"/>
      <c r="J53" s="14"/>
      <c r="K53" s="14"/>
      <c r="L53" s="14"/>
      <c r="M53" s="14"/>
      <c r="N53" s="10"/>
      <c r="O53" s="24">
        <f t="shared" ref="O53:O55" si="40">SUM(D53:M53)</f>
        <v>0</v>
      </c>
      <c r="P53" s="65"/>
      <c r="T53" s="10"/>
    </row>
    <row r="54" spans="1:20" hidden="1" outlineLevel="1" x14ac:dyDescent="0.25">
      <c r="A54" s="102"/>
      <c r="B54" s="72"/>
      <c r="C54" s="6" t="s">
        <v>15</v>
      </c>
      <c r="D54" s="9"/>
      <c r="E54" s="10"/>
      <c r="F54" s="10"/>
      <c r="G54" s="10"/>
      <c r="H54" s="14"/>
      <c r="I54" s="14"/>
      <c r="J54" s="14"/>
      <c r="K54" s="14"/>
      <c r="L54" s="14"/>
      <c r="M54" s="14"/>
      <c r="N54" s="10"/>
      <c r="O54" s="24">
        <f t="shared" si="40"/>
        <v>0</v>
      </c>
      <c r="P54" s="65"/>
      <c r="T54" s="10"/>
    </row>
    <row r="55" spans="1:20" hidden="1" outlineLevel="1" x14ac:dyDescent="0.25">
      <c r="A55" s="102"/>
      <c r="B55" s="72"/>
      <c r="C55" s="6" t="s">
        <v>16</v>
      </c>
      <c r="D55" s="11"/>
      <c r="E55" s="12"/>
      <c r="F55" s="12"/>
      <c r="G55" s="12"/>
      <c r="H55" s="15"/>
      <c r="I55" s="15"/>
      <c r="J55" s="15"/>
      <c r="K55" s="15"/>
      <c r="L55" s="15"/>
      <c r="M55" s="15"/>
      <c r="N55" s="12"/>
      <c r="O55" s="24">
        <f t="shared" si="40"/>
        <v>0</v>
      </c>
      <c r="P55" s="65"/>
      <c r="T55" s="12"/>
    </row>
    <row r="56" spans="1:20" ht="29.25" hidden="1" customHeight="1" outlineLevel="1" x14ac:dyDescent="0.25">
      <c r="A56" s="101" t="s">
        <v>103</v>
      </c>
      <c r="B56" s="71" t="s">
        <v>26</v>
      </c>
      <c r="C56" s="2" t="s">
        <v>6</v>
      </c>
      <c r="D56" s="3">
        <f>D57+D58+D59+D60</f>
        <v>1244.47</v>
      </c>
      <c r="E56" s="3">
        <f t="shared" ref="E56:G56" si="41">E57+E58+E59+E60</f>
        <v>0</v>
      </c>
      <c r="F56" s="3">
        <f t="shared" si="41"/>
        <v>0</v>
      </c>
      <c r="G56" s="3">
        <f t="shared" si="41"/>
        <v>0</v>
      </c>
      <c r="H56" s="3"/>
      <c r="I56" s="3"/>
      <c r="J56" s="3"/>
      <c r="K56" s="3"/>
      <c r="L56" s="3"/>
      <c r="M56" s="3">
        <f>M57+M58+M59+M60</f>
        <v>0</v>
      </c>
      <c r="N56" s="3">
        <f t="shared" ref="N56" si="42">N57+N58+N59+N60</f>
        <v>0</v>
      </c>
      <c r="O56" s="3">
        <f>SUM(D56:M56)</f>
        <v>1244.47</v>
      </c>
      <c r="P56" s="64"/>
      <c r="T56" s="3">
        <f t="shared" ref="T56" si="43">T57+T58+T59+T60</f>
        <v>0</v>
      </c>
    </row>
    <row r="57" spans="1:20" hidden="1" outlineLevel="1" x14ac:dyDescent="0.25">
      <c r="A57" s="102"/>
      <c r="B57" s="72"/>
      <c r="C57" s="6" t="s">
        <v>13</v>
      </c>
      <c r="D57" s="7">
        <v>1244.47</v>
      </c>
      <c r="E57" s="8"/>
      <c r="F57" s="8"/>
      <c r="G57" s="8"/>
      <c r="H57" s="13"/>
      <c r="I57" s="13"/>
      <c r="J57" s="13"/>
      <c r="K57" s="13"/>
      <c r="L57" s="13"/>
      <c r="M57" s="13"/>
      <c r="N57" s="8"/>
      <c r="O57" s="24">
        <f>SUM(D57:M57)</f>
        <v>1244.47</v>
      </c>
      <c r="P57" s="65"/>
      <c r="T57" s="8"/>
    </row>
    <row r="58" spans="1:20" hidden="1" outlineLevel="1" x14ac:dyDescent="0.25">
      <c r="A58" s="102"/>
      <c r="B58" s="72"/>
      <c r="C58" s="6" t="s">
        <v>14</v>
      </c>
      <c r="D58" s="9"/>
      <c r="E58" s="10"/>
      <c r="F58" s="10"/>
      <c r="G58" s="10"/>
      <c r="H58" s="14"/>
      <c r="I58" s="14"/>
      <c r="J58" s="14"/>
      <c r="K58" s="14"/>
      <c r="L58" s="14"/>
      <c r="M58" s="14"/>
      <c r="N58" s="10"/>
      <c r="O58" s="24">
        <f t="shared" ref="O58:O60" si="44">SUM(D58:M58)</f>
        <v>0</v>
      </c>
      <c r="P58" s="65"/>
      <c r="T58" s="10"/>
    </row>
    <row r="59" spans="1:20" hidden="1" outlineLevel="1" x14ac:dyDescent="0.25">
      <c r="A59" s="102"/>
      <c r="B59" s="72"/>
      <c r="C59" s="6" t="s">
        <v>15</v>
      </c>
      <c r="D59" s="9"/>
      <c r="E59" s="10"/>
      <c r="F59" s="10"/>
      <c r="G59" s="10"/>
      <c r="H59" s="14"/>
      <c r="I59" s="14"/>
      <c r="J59" s="14"/>
      <c r="K59" s="14"/>
      <c r="L59" s="14"/>
      <c r="M59" s="14"/>
      <c r="N59" s="10"/>
      <c r="O59" s="24">
        <f t="shared" si="44"/>
        <v>0</v>
      </c>
      <c r="P59" s="65"/>
      <c r="T59" s="10"/>
    </row>
    <row r="60" spans="1:20" hidden="1" outlineLevel="1" x14ac:dyDescent="0.25">
      <c r="A60" s="102"/>
      <c r="B60" s="72"/>
      <c r="C60" s="6" t="s">
        <v>16</v>
      </c>
      <c r="D60" s="11"/>
      <c r="E60" s="12"/>
      <c r="F60" s="12"/>
      <c r="G60" s="12"/>
      <c r="H60" s="15"/>
      <c r="I60" s="15"/>
      <c r="J60" s="15"/>
      <c r="K60" s="15"/>
      <c r="L60" s="15"/>
      <c r="M60" s="15"/>
      <c r="N60" s="12"/>
      <c r="O60" s="24">
        <f t="shared" si="44"/>
        <v>0</v>
      </c>
      <c r="P60" s="65"/>
      <c r="T60" s="12"/>
    </row>
    <row r="61" spans="1:20" ht="29.25" hidden="1" outlineLevel="1" x14ac:dyDescent="0.25">
      <c r="A61" s="101" t="s">
        <v>104</v>
      </c>
      <c r="B61" s="71" t="s">
        <v>27</v>
      </c>
      <c r="C61" s="2" t="s">
        <v>6</v>
      </c>
      <c r="D61" s="3">
        <f>D62+D63+D64+D65</f>
        <v>875.07</v>
      </c>
      <c r="E61" s="3">
        <f t="shared" ref="E61:G61" si="45">E62+E63+E64+E65</f>
        <v>0</v>
      </c>
      <c r="F61" s="3">
        <f t="shared" si="45"/>
        <v>0</v>
      </c>
      <c r="G61" s="3">
        <f t="shared" si="45"/>
        <v>0</v>
      </c>
      <c r="H61" s="3"/>
      <c r="I61" s="3"/>
      <c r="J61" s="3"/>
      <c r="K61" s="3"/>
      <c r="L61" s="3"/>
      <c r="M61" s="3">
        <f>M62+M63+M64+M65</f>
        <v>0</v>
      </c>
      <c r="N61" s="3">
        <f t="shared" ref="N61" si="46">N62+N63+N64+N65</f>
        <v>0</v>
      </c>
      <c r="O61" s="3">
        <f>SUM(D61:M61)</f>
        <v>875.07</v>
      </c>
      <c r="P61" s="64"/>
      <c r="T61" s="3">
        <f t="shared" ref="T61" si="47">T62+T63+T64+T65</f>
        <v>0</v>
      </c>
    </row>
    <row r="62" spans="1:20" hidden="1" outlineLevel="1" x14ac:dyDescent="0.25">
      <c r="A62" s="102"/>
      <c r="B62" s="72"/>
      <c r="C62" s="6" t="s">
        <v>13</v>
      </c>
      <c r="D62" s="7">
        <v>875.07</v>
      </c>
      <c r="E62" s="8"/>
      <c r="F62" s="8"/>
      <c r="G62" s="8"/>
      <c r="H62" s="13"/>
      <c r="I62" s="13"/>
      <c r="J62" s="13"/>
      <c r="K62" s="13"/>
      <c r="L62" s="13"/>
      <c r="M62" s="13"/>
      <c r="N62" s="8"/>
      <c r="O62" s="24">
        <f>SUM(D62:M62)</f>
        <v>875.07</v>
      </c>
      <c r="P62" s="65"/>
      <c r="T62" s="8"/>
    </row>
    <row r="63" spans="1:20" hidden="1" outlineLevel="1" x14ac:dyDescent="0.25">
      <c r="A63" s="102"/>
      <c r="B63" s="72"/>
      <c r="C63" s="6" t="s">
        <v>14</v>
      </c>
      <c r="D63" s="9"/>
      <c r="E63" s="10"/>
      <c r="F63" s="10"/>
      <c r="G63" s="10"/>
      <c r="H63" s="14"/>
      <c r="I63" s="14"/>
      <c r="J63" s="14"/>
      <c r="K63" s="14"/>
      <c r="L63" s="14"/>
      <c r="M63" s="14"/>
      <c r="N63" s="10"/>
      <c r="O63" s="24">
        <f t="shared" ref="O63:O65" si="48">SUM(D63:M63)</f>
        <v>0</v>
      </c>
      <c r="P63" s="65"/>
      <c r="T63" s="10"/>
    </row>
    <row r="64" spans="1:20" hidden="1" outlineLevel="1" x14ac:dyDescent="0.25">
      <c r="A64" s="102"/>
      <c r="B64" s="72"/>
      <c r="C64" s="6" t="s">
        <v>15</v>
      </c>
      <c r="D64" s="9"/>
      <c r="E64" s="10"/>
      <c r="F64" s="10"/>
      <c r="G64" s="10"/>
      <c r="H64" s="14"/>
      <c r="I64" s="14"/>
      <c r="J64" s="14"/>
      <c r="K64" s="14"/>
      <c r="L64" s="14"/>
      <c r="M64" s="14"/>
      <c r="N64" s="10"/>
      <c r="O64" s="24">
        <f t="shared" si="48"/>
        <v>0</v>
      </c>
      <c r="P64" s="65"/>
      <c r="T64" s="10"/>
    </row>
    <row r="65" spans="1:20" hidden="1" outlineLevel="1" x14ac:dyDescent="0.25">
      <c r="A65" s="102"/>
      <c r="B65" s="72"/>
      <c r="C65" s="6" t="s">
        <v>16</v>
      </c>
      <c r="D65" s="11"/>
      <c r="E65" s="12"/>
      <c r="F65" s="12"/>
      <c r="G65" s="12"/>
      <c r="H65" s="15"/>
      <c r="I65" s="15"/>
      <c r="J65" s="15"/>
      <c r="K65" s="15"/>
      <c r="L65" s="15"/>
      <c r="M65" s="15"/>
      <c r="N65" s="12"/>
      <c r="O65" s="24">
        <f t="shared" si="48"/>
        <v>0</v>
      </c>
      <c r="P65" s="65"/>
      <c r="T65" s="12"/>
    </row>
    <row r="66" spans="1:20" ht="29.25" hidden="1" outlineLevel="1" x14ac:dyDescent="0.25">
      <c r="A66" s="101" t="s">
        <v>105</v>
      </c>
      <c r="B66" s="71" t="s">
        <v>28</v>
      </c>
      <c r="C66" s="2" t="s">
        <v>6</v>
      </c>
      <c r="D66" s="3">
        <f>D67+D68+D69+D70</f>
        <v>1975.09</v>
      </c>
      <c r="E66" s="3">
        <f t="shared" ref="E66:G66" si="49">E67+E68+E69+E70</f>
        <v>0</v>
      </c>
      <c r="F66" s="3">
        <f t="shared" si="49"/>
        <v>0</v>
      </c>
      <c r="G66" s="3">
        <f t="shared" si="49"/>
        <v>0</v>
      </c>
      <c r="H66" s="3"/>
      <c r="I66" s="3"/>
      <c r="J66" s="3"/>
      <c r="K66" s="3"/>
      <c r="L66" s="3"/>
      <c r="M66" s="3">
        <f>M67+M68+M69+M70</f>
        <v>0</v>
      </c>
      <c r="N66" s="3">
        <f t="shared" ref="N66" si="50">N67+N68+N69+N70</f>
        <v>0</v>
      </c>
      <c r="O66" s="3">
        <f>SUM(D66:M66)</f>
        <v>1975.09</v>
      </c>
      <c r="P66" s="64"/>
      <c r="T66" s="3">
        <f t="shared" ref="T66" si="51">T67+T68+T69+T70</f>
        <v>0</v>
      </c>
    </row>
    <row r="67" spans="1:20" hidden="1" outlineLevel="1" x14ac:dyDescent="0.25">
      <c r="A67" s="102"/>
      <c r="B67" s="72"/>
      <c r="C67" s="6" t="s">
        <v>13</v>
      </c>
      <c r="D67" s="7">
        <v>1975.09</v>
      </c>
      <c r="E67" s="8"/>
      <c r="F67" s="8"/>
      <c r="G67" s="8"/>
      <c r="H67" s="13"/>
      <c r="I67" s="13"/>
      <c r="J67" s="13"/>
      <c r="K67" s="13"/>
      <c r="L67" s="13"/>
      <c r="M67" s="13"/>
      <c r="N67" s="8"/>
      <c r="O67" s="24">
        <f>SUM(D67:M67)</f>
        <v>1975.09</v>
      </c>
      <c r="P67" s="65"/>
      <c r="T67" s="8"/>
    </row>
    <row r="68" spans="1:20" hidden="1" outlineLevel="1" x14ac:dyDescent="0.25">
      <c r="A68" s="102"/>
      <c r="B68" s="72"/>
      <c r="C68" s="6" t="s">
        <v>14</v>
      </c>
      <c r="D68" s="9"/>
      <c r="E68" s="10"/>
      <c r="F68" s="10"/>
      <c r="G68" s="10"/>
      <c r="H68" s="14"/>
      <c r="I68" s="14"/>
      <c r="J68" s="14"/>
      <c r="K68" s="14"/>
      <c r="L68" s="14"/>
      <c r="M68" s="14"/>
      <c r="N68" s="10"/>
      <c r="O68" s="24">
        <f t="shared" ref="O68:O70" si="52">SUM(D68:M68)</f>
        <v>0</v>
      </c>
      <c r="P68" s="65"/>
      <c r="T68" s="10"/>
    </row>
    <row r="69" spans="1:20" hidden="1" outlineLevel="1" x14ac:dyDescent="0.25">
      <c r="A69" s="102"/>
      <c r="B69" s="72"/>
      <c r="C69" s="6" t="s">
        <v>15</v>
      </c>
      <c r="D69" s="9"/>
      <c r="E69" s="10"/>
      <c r="F69" s="10"/>
      <c r="G69" s="10"/>
      <c r="H69" s="14"/>
      <c r="I69" s="14"/>
      <c r="J69" s="14"/>
      <c r="K69" s="14"/>
      <c r="L69" s="14"/>
      <c r="M69" s="14"/>
      <c r="N69" s="10"/>
      <c r="O69" s="24">
        <f t="shared" si="52"/>
        <v>0</v>
      </c>
      <c r="P69" s="65"/>
      <c r="T69" s="10"/>
    </row>
    <row r="70" spans="1:20" hidden="1" outlineLevel="1" x14ac:dyDescent="0.25">
      <c r="A70" s="102"/>
      <c r="B70" s="72"/>
      <c r="C70" s="6" t="s">
        <v>16</v>
      </c>
      <c r="D70" s="11"/>
      <c r="E70" s="12"/>
      <c r="F70" s="12"/>
      <c r="G70" s="12"/>
      <c r="H70" s="15"/>
      <c r="I70" s="15"/>
      <c r="J70" s="15"/>
      <c r="K70" s="15"/>
      <c r="L70" s="15"/>
      <c r="M70" s="15"/>
      <c r="N70" s="12"/>
      <c r="O70" s="24">
        <f t="shared" si="52"/>
        <v>0</v>
      </c>
      <c r="P70" s="65"/>
      <c r="T70" s="12"/>
    </row>
    <row r="71" spans="1:20" ht="29.25" hidden="1" outlineLevel="1" x14ac:dyDescent="0.25">
      <c r="A71" s="101" t="s">
        <v>106</v>
      </c>
      <c r="B71" s="71" t="s">
        <v>29</v>
      </c>
      <c r="C71" s="2" t="s">
        <v>6</v>
      </c>
      <c r="D71" s="3">
        <f>D72+D73+D74+D75</f>
        <v>1525.56</v>
      </c>
      <c r="E71" s="3">
        <f t="shared" ref="E71:G71" si="53">E72+E73+E74+E75</f>
        <v>0</v>
      </c>
      <c r="F71" s="3">
        <f t="shared" si="53"/>
        <v>0</v>
      </c>
      <c r="G71" s="3">
        <f t="shared" si="53"/>
        <v>0</v>
      </c>
      <c r="H71" s="3"/>
      <c r="I71" s="3"/>
      <c r="J71" s="3"/>
      <c r="K71" s="3"/>
      <c r="L71" s="3"/>
      <c r="M71" s="3">
        <f>M72+M73+M74+M75</f>
        <v>0</v>
      </c>
      <c r="N71" s="3">
        <f t="shared" ref="N71" si="54">N72+N73+N74+N75</f>
        <v>0</v>
      </c>
      <c r="O71" s="3">
        <f>SUM(D71:M71)</f>
        <v>1525.56</v>
      </c>
      <c r="P71" s="64"/>
      <c r="T71" s="3">
        <f t="shared" ref="T71" si="55">T72+T73+T74+T75</f>
        <v>0</v>
      </c>
    </row>
    <row r="72" spans="1:20" hidden="1" outlineLevel="1" x14ac:dyDescent="0.25">
      <c r="A72" s="102"/>
      <c r="B72" s="72"/>
      <c r="C72" s="6" t="s">
        <v>13</v>
      </c>
      <c r="D72" s="7">
        <v>1525.56</v>
      </c>
      <c r="E72" s="8"/>
      <c r="F72" s="8"/>
      <c r="G72" s="8"/>
      <c r="H72" s="13"/>
      <c r="I72" s="13"/>
      <c r="J72" s="13"/>
      <c r="K72" s="13"/>
      <c r="L72" s="13"/>
      <c r="M72" s="13"/>
      <c r="N72" s="8"/>
      <c r="O72" s="24">
        <f>SUM(D72:M72)</f>
        <v>1525.56</v>
      </c>
      <c r="P72" s="65"/>
      <c r="T72" s="8"/>
    </row>
    <row r="73" spans="1:20" hidden="1" outlineLevel="1" x14ac:dyDescent="0.25">
      <c r="A73" s="102"/>
      <c r="B73" s="72"/>
      <c r="C73" s="6" t="s">
        <v>14</v>
      </c>
      <c r="D73" s="9"/>
      <c r="E73" s="10"/>
      <c r="F73" s="10"/>
      <c r="G73" s="10"/>
      <c r="H73" s="14"/>
      <c r="I73" s="14"/>
      <c r="J73" s="14"/>
      <c r="K73" s="14"/>
      <c r="L73" s="14"/>
      <c r="M73" s="14"/>
      <c r="N73" s="10"/>
      <c r="O73" s="24">
        <f t="shared" ref="O73:O75" si="56">SUM(D73:M73)</f>
        <v>0</v>
      </c>
      <c r="P73" s="65"/>
      <c r="T73" s="10"/>
    </row>
    <row r="74" spans="1:20" hidden="1" outlineLevel="1" x14ac:dyDescent="0.25">
      <c r="A74" s="102"/>
      <c r="B74" s="72"/>
      <c r="C74" s="6" t="s">
        <v>15</v>
      </c>
      <c r="D74" s="9"/>
      <c r="E74" s="10"/>
      <c r="F74" s="10"/>
      <c r="G74" s="10"/>
      <c r="H74" s="14"/>
      <c r="I74" s="14"/>
      <c r="J74" s="14"/>
      <c r="K74" s="14"/>
      <c r="L74" s="14"/>
      <c r="M74" s="14"/>
      <c r="N74" s="10"/>
      <c r="O74" s="24">
        <f t="shared" si="56"/>
        <v>0</v>
      </c>
      <c r="P74" s="65"/>
      <c r="T74" s="10"/>
    </row>
    <row r="75" spans="1:20" hidden="1" outlineLevel="1" x14ac:dyDescent="0.25">
      <c r="A75" s="102"/>
      <c r="B75" s="72"/>
      <c r="C75" s="6" t="s">
        <v>16</v>
      </c>
      <c r="D75" s="11"/>
      <c r="E75" s="12"/>
      <c r="F75" s="12"/>
      <c r="G75" s="12"/>
      <c r="H75" s="15"/>
      <c r="I75" s="15"/>
      <c r="J75" s="15"/>
      <c r="K75" s="15"/>
      <c r="L75" s="15"/>
      <c r="M75" s="15"/>
      <c r="N75" s="12"/>
      <c r="O75" s="24">
        <f t="shared" si="56"/>
        <v>0</v>
      </c>
      <c r="P75" s="65"/>
      <c r="T75" s="12"/>
    </row>
    <row r="76" spans="1:20" ht="29.25" hidden="1" outlineLevel="1" x14ac:dyDescent="0.25">
      <c r="A76" s="101" t="s">
        <v>107</v>
      </c>
      <c r="B76" s="71" t="s">
        <v>30</v>
      </c>
      <c r="C76" s="2" t="s">
        <v>6</v>
      </c>
      <c r="D76" s="3">
        <f>D77+D78+D79+D80</f>
        <v>732.92</v>
      </c>
      <c r="E76" s="3">
        <f t="shared" ref="E76:G76" si="57">E77+E78+E79+E80</f>
        <v>0</v>
      </c>
      <c r="F76" s="3">
        <f t="shared" si="57"/>
        <v>0</v>
      </c>
      <c r="G76" s="3">
        <f t="shared" si="57"/>
        <v>0</v>
      </c>
      <c r="H76" s="3"/>
      <c r="I76" s="3"/>
      <c r="J76" s="3"/>
      <c r="K76" s="3"/>
      <c r="L76" s="3"/>
      <c r="M76" s="3">
        <f>M77+M78+M79+M80</f>
        <v>0</v>
      </c>
      <c r="N76" s="3">
        <f t="shared" ref="N76" si="58">N77+N78+N79+N80</f>
        <v>0</v>
      </c>
      <c r="O76" s="3">
        <f>SUM(D76:M76)</f>
        <v>732.92</v>
      </c>
      <c r="P76" s="64"/>
      <c r="T76" s="3">
        <f t="shared" ref="T76" si="59">T77+T78+T79+T80</f>
        <v>0</v>
      </c>
    </row>
    <row r="77" spans="1:20" hidden="1" outlineLevel="1" x14ac:dyDescent="0.25">
      <c r="A77" s="102"/>
      <c r="B77" s="72"/>
      <c r="C77" s="6" t="s">
        <v>13</v>
      </c>
      <c r="D77" s="7">
        <v>732.92</v>
      </c>
      <c r="E77" s="8"/>
      <c r="F77" s="8"/>
      <c r="G77" s="8"/>
      <c r="H77" s="13"/>
      <c r="I77" s="13"/>
      <c r="J77" s="13"/>
      <c r="K77" s="13"/>
      <c r="L77" s="13"/>
      <c r="M77" s="13"/>
      <c r="N77" s="8"/>
      <c r="O77" s="24">
        <f>SUM(D77:M77)</f>
        <v>732.92</v>
      </c>
      <c r="P77" s="65"/>
      <c r="T77" s="8"/>
    </row>
    <row r="78" spans="1:20" hidden="1" outlineLevel="1" x14ac:dyDescent="0.25">
      <c r="A78" s="102"/>
      <c r="B78" s="72"/>
      <c r="C78" s="6" t="s">
        <v>14</v>
      </c>
      <c r="D78" s="9"/>
      <c r="E78" s="10"/>
      <c r="F78" s="10"/>
      <c r="G78" s="10"/>
      <c r="H78" s="14"/>
      <c r="I78" s="14"/>
      <c r="J78" s="14"/>
      <c r="K78" s="14"/>
      <c r="L78" s="14"/>
      <c r="M78" s="14"/>
      <c r="N78" s="10"/>
      <c r="O78" s="24">
        <f t="shared" ref="O78:O80" si="60">SUM(D78:M78)</f>
        <v>0</v>
      </c>
      <c r="P78" s="65"/>
      <c r="T78" s="10"/>
    </row>
    <row r="79" spans="1:20" hidden="1" outlineLevel="1" x14ac:dyDescent="0.25">
      <c r="A79" s="102"/>
      <c r="B79" s="72"/>
      <c r="C79" s="6" t="s">
        <v>15</v>
      </c>
      <c r="D79" s="9"/>
      <c r="E79" s="10"/>
      <c r="F79" s="10"/>
      <c r="G79" s="10"/>
      <c r="H79" s="14"/>
      <c r="I79" s="14"/>
      <c r="J79" s="14"/>
      <c r="K79" s="14"/>
      <c r="L79" s="14"/>
      <c r="M79" s="14"/>
      <c r="N79" s="10"/>
      <c r="O79" s="24">
        <f t="shared" si="60"/>
        <v>0</v>
      </c>
      <c r="P79" s="65"/>
      <c r="T79" s="10"/>
    </row>
    <row r="80" spans="1:20" hidden="1" outlineLevel="1" x14ac:dyDescent="0.25">
      <c r="A80" s="102"/>
      <c r="B80" s="72"/>
      <c r="C80" s="6" t="s">
        <v>16</v>
      </c>
      <c r="D80" s="11"/>
      <c r="E80" s="12"/>
      <c r="F80" s="12"/>
      <c r="G80" s="12"/>
      <c r="H80" s="15"/>
      <c r="I80" s="15"/>
      <c r="J80" s="15"/>
      <c r="K80" s="15"/>
      <c r="L80" s="15"/>
      <c r="M80" s="15"/>
      <c r="N80" s="12"/>
      <c r="O80" s="24">
        <f t="shared" si="60"/>
        <v>0</v>
      </c>
      <c r="P80" s="65"/>
      <c r="T80" s="12"/>
    </row>
    <row r="81" spans="1:20" ht="29.25" hidden="1" outlineLevel="1" x14ac:dyDescent="0.25">
      <c r="A81" s="101" t="s">
        <v>108</v>
      </c>
      <c r="B81" s="71" t="s">
        <v>31</v>
      </c>
      <c r="C81" s="2" t="s">
        <v>6</v>
      </c>
      <c r="D81" s="3">
        <f>D82+D83+D84+D85</f>
        <v>1622.09</v>
      </c>
      <c r="E81" s="3">
        <f t="shared" ref="E81:G81" si="61">E82+E83+E84+E85</f>
        <v>0</v>
      </c>
      <c r="F81" s="3">
        <f t="shared" si="61"/>
        <v>0</v>
      </c>
      <c r="G81" s="3">
        <f t="shared" si="61"/>
        <v>0</v>
      </c>
      <c r="H81" s="3"/>
      <c r="I81" s="3"/>
      <c r="J81" s="3"/>
      <c r="K81" s="3"/>
      <c r="L81" s="3"/>
      <c r="M81" s="3">
        <f>M82+M83+M84+M85</f>
        <v>0</v>
      </c>
      <c r="N81" s="3">
        <f t="shared" ref="N81" si="62">N82+N83+N84+N85</f>
        <v>0</v>
      </c>
      <c r="O81" s="3">
        <f>SUM(D81:M81)</f>
        <v>1622.09</v>
      </c>
      <c r="P81" s="64"/>
      <c r="T81" s="3">
        <f t="shared" ref="T81" si="63">T82+T83+T84+T85</f>
        <v>0</v>
      </c>
    </row>
    <row r="82" spans="1:20" hidden="1" outlineLevel="1" x14ac:dyDescent="0.25">
      <c r="A82" s="102"/>
      <c r="B82" s="72"/>
      <c r="C82" s="6" t="s">
        <v>13</v>
      </c>
      <c r="D82" s="7">
        <v>1622.09</v>
      </c>
      <c r="E82" s="8"/>
      <c r="F82" s="8"/>
      <c r="G82" s="8"/>
      <c r="H82" s="13"/>
      <c r="I82" s="13"/>
      <c r="J82" s="13"/>
      <c r="K82" s="13"/>
      <c r="L82" s="13"/>
      <c r="M82" s="13"/>
      <c r="N82" s="8"/>
      <c r="O82" s="24">
        <f>SUM(D82:M82)</f>
        <v>1622.09</v>
      </c>
      <c r="P82" s="65"/>
      <c r="T82" s="8"/>
    </row>
    <row r="83" spans="1:20" hidden="1" outlineLevel="1" x14ac:dyDescent="0.25">
      <c r="A83" s="102"/>
      <c r="B83" s="72"/>
      <c r="C83" s="6" t="s">
        <v>14</v>
      </c>
      <c r="D83" s="9"/>
      <c r="E83" s="10"/>
      <c r="F83" s="10"/>
      <c r="G83" s="10"/>
      <c r="H83" s="14"/>
      <c r="I83" s="14"/>
      <c r="J83" s="14"/>
      <c r="K83" s="14"/>
      <c r="L83" s="14"/>
      <c r="M83" s="14"/>
      <c r="N83" s="10"/>
      <c r="O83" s="24">
        <f t="shared" ref="O83:O85" si="64">SUM(D83:M83)</f>
        <v>0</v>
      </c>
      <c r="P83" s="65"/>
      <c r="T83" s="10"/>
    </row>
    <row r="84" spans="1:20" hidden="1" outlineLevel="1" x14ac:dyDescent="0.25">
      <c r="A84" s="102"/>
      <c r="B84" s="72"/>
      <c r="C84" s="6" t="s">
        <v>15</v>
      </c>
      <c r="D84" s="9"/>
      <c r="E84" s="10"/>
      <c r="F84" s="10"/>
      <c r="G84" s="10"/>
      <c r="H84" s="14"/>
      <c r="I84" s="14"/>
      <c r="J84" s="14"/>
      <c r="K84" s="14"/>
      <c r="L84" s="14"/>
      <c r="M84" s="14"/>
      <c r="N84" s="10"/>
      <c r="O84" s="24">
        <f t="shared" si="64"/>
        <v>0</v>
      </c>
      <c r="P84" s="65"/>
      <c r="T84" s="10"/>
    </row>
    <row r="85" spans="1:20" hidden="1" outlineLevel="1" x14ac:dyDescent="0.25">
      <c r="A85" s="102"/>
      <c r="B85" s="72"/>
      <c r="C85" s="6" t="s">
        <v>16</v>
      </c>
      <c r="D85" s="11"/>
      <c r="E85" s="12"/>
      <c r="F85" s="12"/>
      <c r="G85" s="12"/>
      <c r="H85" s="15"/>
      <c r="I85" s="15"/>
      <c r="J85" s="15"/>
      <c r="K85" s="15"/>
      <c r="L85" s="15"/>
      <c r="M85" s="15"/>
      <c r="N85" s="12"/>
      <c r="O85" s="24">
        <f t="shared" si="64"/>
        <v>0</v>
      </c>
      <c r="P85" s="65"/>
      <c r="T85" s="12"/>
    </row>
    <row r="86" spans="1:20" ht="29.25" hidden="1" outlineLevel="1" x14ac:dyDescent="0.25">
      <c r="A86" s="101" t="s">
        <v>109</v>
      </c>
      <c r="B86" s="71" t="s">
        <v>32</v>
      </c>
      <c r="C86" s="2" t="s">
        <v>6</v>
      </c>
      <c r="D86" s="3">
        <f>D87+D88+D89+D90</f>
        <v>4624.08</v>
      </c>
      <c r="E86" s="3">
        <f t="shared" ref="E86:G86" si="65">E87+E88+E89+E90</f>
        <v>0</v>
      </c>
      <c r="F86" s="3">
        <f t="shared" si="65"/>
        <v>0</v>
      </c>
      <c r="G86" s="3">
        <f t="shared" si="65"/>
        <v>0</v>
      </c>
      <c r="H86" s="3"/>
      <c r="I86" s="3"/>
      <c r="J86" s="3"/>
      <c r="K86" s="3"/>
      <c r="L86" s="3"/>
      <c r="M86" s="3">
        <f>M87+M88+M89+M90</f>
        <v>0</v>
      </c>
      <c r="N86" s="3">
        <f t="shared" ref="N86" si="66">N87+N88+N89+N90</f>
        <v>0</v>
      </c>
      <c r="O86" s="3">
        <f>SUM(D86:M86)</f>
        <v>4624.08</v>
      </c>
      <c r="P86" s="64"/>
      <c r="T86" s="3">
        <f t="shared" ref="T86" si="67">T87+T88+T89+T90</f>
        <v>0</v>
      </c>
    </row>
    <row r="87" spans="1:20" hidden="1" outlineLevel="1" x14ac:dyDescent="0.25">
      <c r="A87" s="102"/>
      <c r="B87" s="72"/>
      <c r="C87" s="6" t="s">
        <v>13</v>
      </c>
      <c r="D87" s="7">
        <v>4624.08</v>
      </c>
      <c r="E87" s="8"/>
      <c r="F87" s="8"/>
      <c r="G87" s="8"/>
      <c r="H87" s="13"/>
      <c r="I87" s="13"/>
      <c r="J87" s="13"/>
      <c r="K87" s="13"/>
      <c r="L87" s="13"/>
      <c r="M87" s="13"/>
      <c r="N87" s="8"/>
      <c r="O87" s="24">
        <f>SUM(D87:M87)</f>
        <v>4624.08</v>
      </c>
      <c r="P87" s="65"/>
      <c r="T87" s="8"/>
    </row>
    <row r="88" spans="1:20" hidden="1" outlineLevel="1" x14ac:dyDescent="0.25">
      <c r="A88" s="102"/>
      <c r="B88" s="72"/>
      <c r="C88" s="6" t="s">
        <v>14</v>
      </c>
      <c r="D88" s="9"/>
      <c r="E88" s="10"/>
      <c r="F88" s="10"/>
      <c r="G88" s="10"/>
      <c r="H88" s="14"/>
      <c r="I88" s="14"/>
      <c r="J88" s="14"/>
      <c r="K88" s="14"/>
      <c r="L88" s="14"/>
      <c r="M88" s="14"/>
      <c r="N88" s="10"/>
      <c r="O88" s="24">
        <f t="shared" ref="O88:O90" si="68">SUM(D88:M88)</f>
        <v>0</v>
      </c>
      <c r="P88" s="65"/>
      <c r="T88" s="10"/>
    </row>
    <row r="89" spans="1:20" hidden="1" outlineLevel="1" x14ac:dyDescent="0.25">
      <c r="A89" s="102"/>
      <c r="B89" s="72"/>
      <c r="C89" s="6" t="s">
        <v>15</v>
      </c>
      <c r="D89" s="9"/>
      <c r="E89" s="10"/>
      <c r="F89" s="10"/>
      <c r="G89" s="10"/>
      <c r="H89" s="14"/>
      <c r="I89" s="14"/>
      <c r="J89" s="14"/>
      <c r="K89" s="14"/>
      <c r="L89" s="14"/>
      <c r="M89" s="14"/>
      <c r="N89" s="10"/>
      <c r="O89" s="24">
        <f t="shared" si="68"/>
        <v>0</v>
      </c>
      <c r="P89" s="65"/>
      <c r="T89" s="10"/>
    </row>
    <row r="90" spans="1:20" hidden="1" outlineLevel="1" x14ac:dyDescent="0.25">
      <c r="A90" s="102"/>
      <c r="B90" s="72"/>
      <c r="C90" s="6" t="s">
        <v>16</v>
      </c>
      <c r="D90" s="11"/>
      <c r="E90" s="12"/>
      <c r="F90" s="12"/>
      <c r="G90" s="12"/>
      <c r="H90" s="15"/>
      <c r="I90" s="15"/>
      <c r="J90" s="15"/>
      <c r="K90" s="15"/>
      <c r="L90" s="15"/>
      <c r="M90" s="15"/>
      <c r="N90" s="12"/>
      <c r="O90" s="24">
        <f t="shared" si="68"/>
        <v>0</v>
      </c>
      <c r="P90" s="65"/>
      <c r="T90" s="12"/>
    </row>
    <row r="91" spans="1:20" ht="29.25" hidden="1" outlineLevel="1" x14ac:dyDescent="0.25">
      <c r="A91" s="101" t="s">
        <v>110</v>
      </c>
      <c r="B91" s="71" t="s">
        <v>33</v>
      </c>
      <c r="C91" s="2" t="s">
        <v>6</v>
      </c>
      <c r="D91" s="3">
        <f>D92+D93+D94+D95</f>
        <v>689.5</v>
      </c>
      <c r="E91" s="3">
        <f t="shared" ref="E91:G91" si="69">E92+E93+E94+E95</f>
        <v>0</v>
      </c>
      <c r="F91" s="3">
        <f t="shared" si="69"/>
        <v>0</v>
      </c>
      <c r="G91" s="3">
        <f t="shared" si="69"/>
        <v>0</v>
      </c>
      <c r="H91" s="3"/>
      <c r="I91" s="3"/>
      <c r="J91" s="3"/>
      <c r="K91" s="3"/>
      <c r="L91" s="3"/>
      <c r="M91" s="3">
        <f>M92+M93+M94+M95</f>
        <v>0</v>
      </c>
      <c r="N91" s="3">
        <f t="shared" ref="N91" si="70">N92+N93+N94+N95</f>
        <v>0</v>
      </c>
      <c r="O91" s="3">
        <f>SUM(D91:M91)</f>
        <v>689.5</v>
      </c>
      <c r="P91" s="64"/>
      <c r="T91" s="3">
        <f t="shared" ref="T91" si="71">T92+T93+T94+T95</f>
        <v>0</v>
      </c>
    </row>
    <row r="92" spans="1:20" hidden="1" outlineLevel="1" x14ac:dyDescent="0.25">
      <c r="A92" s="102"/>
      <c r="B92" s="72"/>
      <c r="C92" s="6" t="s">
        <v>13</v>
      </c>
      <c r="D92" s="7">
        <v>689.5</v>
      </c>
      <c r="E92" s="8"/>
      <c r="F92" s="8"/>
      <c r="G92" s="8"/>
      <c r="H92" s="13"/>
      <c r="I92" s="13"/>
      <c r="J92" s="13"/>
      <c r="K92" s="13"/>
      <c r="L92" s="13"/>
      <c r="M92" s="13"/>
      <c r="N92" s="8"/>
      <c r="O92" s="24">
        <f>SUM(D92:M92)</f>
        <v>689.5</v>
      </c>
      <c r="P92" s="65"/>
      <c r="T92" s="8"/>
    </row>
    <row r="93" spans="1:20" hidden="1" outlineLevel="1" x14ac:dyDescent="0.25">
      <c r="A93" s="102"/>
      <c r="B93" s="72"/>
      <c r="C93" s="6" t="s">
        <v>14</v>
      </c>
      <c r="D93" s="9"/>
      <c r="E93" s="10"/>
      <c r="F93" s="10"/>
      <c r="G93" s="10"/>
      <c r="H93" s="14"/>
      <c r="I93" s="14"/>
      <c r="J93" s="14"/>
      <c r="K93" s="14"/>
      <c r="L93" s="14"/>
      <c r="M93" s="14"/>
      <c r="N93" s="10"/>
      <c r="O93" s="24">
        <f t="shared" ref="O93:O95" si="72">SUM(D93:M93)</f>
        <v>0</v>
      </c>
      <c r="P93" s="65"/>
      <c r="T93" s="10"/>
    </row>
    <row r="94" spans="1:20" hidden="1" outlineLevel="1" x14ac:dyDescent="0.25">
      <c r="A94" s="102"/>
      <c r="B94" s="72"/>
      <c r="C94" s="6" t="s">
        <v>15</v>
      </c>
      <c r="D94" s="9"/>
      <c r="E94" s="10"/>
      <c r="F94" s="10"/>
      <c r="G94" s="10"/>
      <c r="H94" s="14"/>
      <c r="I94" s="14"/>
      <c r="J94" s="14"/>
      <c r="K94" s="14"/>
      <c r="L94" s="14"/>
      <c r="M94" s="14"/>
      <c r="N94" s="10"/>
      <c r="O94" s="24">
        <f t="shared" si="72"/>
        <v>0</v>
      </c>
      <c r="P94" s="65"/>
      <c r="T94" s="10"/>
    </row>
    <row r="95" spans="1:20" hidden="1" outlineLevel="1" x14ac:dyDescent="0.25">
      <c r="A95" s="102"/>
      <c r="B95" s="72"/>
      <c r="C95" s="6" t="s">
        <v>16</v>
      </c>
      <c r="D95" s="11"/>
      <c r="E95" s="12"/>
      <c r="F95" s="12"/>
      <c r="G95" s="12"/>
      <c r="H95" s="15"/>
      <c r="I95" s="15"/>
      <c r="J95" s="15"/>
      <c r="K95" s="15"/>
      <c r="L95" s="15"/>
      <c r="M95" s="15"/>
      <c r="N95" s="12"/>
      <c r="O95" s="24">
        <f t="shared" si="72"/>
        <v>0</v>
      </c>
      <c r="P95" s="65"/>
      <c r="T95" s="12"/>
    </row>
    <row r="96" spans="1:20" ht="29.25" hidden="1" outlineLevel="1" x14ac:dyDescent="0.25">
      <c r="A96" s="101" t="s">
        <v>111</v>
      </c>
      <c r="B96" s="71" t="s">
        <v>34</v>
      </c>
      <c r="C96" s="2" t="s">
        <v>6</v>
      </c>
      <c r="D96" s="3">
        <f>D97+D98+D99+D100</f>
        <v>680.27</v>
      </c>
      <c r="E96" s="3">
        <f t="shared" ref="E96:G96" si="73">E97+E98+E99+E100</f>
        <v>0</v>
      </c>
      <c r="F96" s="3">
        <f t="shared" si="73"/>
        <v>0</v>
      </c>
      <c r="G96" s="3">
        <f t="shared" si="73"/>
        <v>0</v>
      </c>
      <c r="H96" s="3"/>
      <c r="I96" s="3"/>
      <c r="J96" s="3"/>
      <c r="K96" s="3"/>
      <c r="L96" s="3"/>
      <c r="M96" s="3">
        <f>M97+M98+M99+M100</f>
        <v>0</v>
      </c>
      <c r="N96" s="3">
        <f t="shared" ref="N96" si="74">N97+N98+N99+N100</f>
        <v>0</v>
      </c>
      <c r="O96" s="3">
        <f>SUM(D96:M96)</f>
        <v>680.27</v>
      </c>
      <c r="P96" s="64"/>
      <c r="T96" s="3">
        <f t="shared" ref="T96" si="75">T97+T98+T99+T100</f>
        <v>0</v>
      </c>
    </row>
    <row r="97" spans="1:20" hidden="1" outlineLevel="1" x14ac:dyDescent="0.25">
      <c r="A97" s="102"/>
      <c r="B97" s="72"/>
      <c r="C97" s="6" t="s">
        <v>13</v>
      </c>
      <c r="D97" s="7">
        <v>680.27</v>
      </c>
      <c r="E97" s="8"/>
      <c r="F97" s="8"/>
      <c r="G97" s="8"/>
      <c r="H97" s="13"/>
      <c r="I97" s="13"/>
      <c r="J97" s="13"/>
      <c r="K97" s="13"/>
      <c r="L97" s="13"/>
      <c r="M97" s="13"/>
      <c r="N97" s="8"/>
      <c r="O97" s="24">
        <f>SUM(D97:M97)</f>
        <v>680.27</v>
      </c>
      <c r="P97" s="65"/>
      <c r="T97" s="8"/>
    </row>
    <row r="98" spans="1:20" hidden="1" outlineLevel="1" x14ac:dyDescent="0.25">
      <c r="A98" s="102"/>
      <c r="B98" s="72"/>
      <c r="C98" s="6" t="s">
        <v>14</v>
      </c>
      <c r="D98" s="9"/>
      <c r="E98" s="10"/>
      <c r="F98" s="10"/>
      <c r="G98" s="10"/>
      <c r="H98" s="14"/>
      <c r="I98" s="14"/>
      <c r="J98" s="14"/>
      <c r="K98" s="14"/>
      <c r="L98" s="14"/>
      <c r="M98" s="14"/>
      <c r="N98" s="10"/>
      <c r="O98" s="24">
        <f t="shared" ref="O98:O100" si="76">SUM(D98:M98)</f>
        <v>0</v>
      </c>
      <c r="P98" s="65"/>
      <c r="T98" s="10"/>
    </row>
    <row r="99" spans="1:20" hidden="1" outlineLevel="1" x14ac:dyDescent="0.25">
      <c r="A99" s="102"/>
      <c r="B99" s="72"/>
      <c r="C99" s="6" t="s">
        <v>15</v>
      </c>
      <c r="D99" s="9"/>
      <c r="E99" s="10"/>
      <c r="F99" s="10"/>
      <c r="G99" s="10"/>
      <c r="H99" s="14"/>
      <c r="I99" s="14"/>
      <c r="J99" s="14"/>
      <c r="K99" s="14"/>
      <c r="L99" s="14"/>
      <c r="M99" s="14"/>
      <c r="N99" s="10"/>
      <c r="O99" s="24">
        <f t="shared" si="76"/>
        <v>0</v>
      </c>
      <c r="P99" s="65"/>
      <c r="T99" s="10"/>
    </row>
    <row r="100" spans="1:20" hidden="1" outlineLevel="1" x14ac:dyDescent="0.25">
      <c r="A100" s="102"/>
      <c r="B100" s="72"/>
      <c r="C100" s="6" t="s">
        <v>16</v>
      </c>
      <c r="D100" s="11"/>
      <c r="E100" s="12"/>
      <c r="F100" s="12"/>
      <c r="G100" s="12"/>
      <c r="H100" s="15"/>
      <c r="I100" s="15"/>
      <c r="J100" s="15"/>
      <c r="K100" s="15"/>
      <c r="L100" s="15"/>
      <c r="M100" s="15"/>
      <c r="N100" s="12"/>
      <c r="O100" s="24">
        <f t="shared" si="76"/>
        <v>0</v>
      </c>
      <c r="P100" s="65"/>
      <c r="T100" s="12"/>
    </row>
    <row r="101" spans="1:20" ht="29.25" hidden="1" outlineLevel="1" x14ac:dyDescent="0.25">
      <c r="A101" s="101" t="s">
        <v>112</v>
      </c>
      <c r="B101" s="71" t="s">
        <v>203</v>
      </c>
      <c r="C101" s="2" t="s">
        <v>6</v>
      </c>
      <c r="D101" s="3">
        <f>D102+D103+D104+D105</f>
        <v>139.77000000000001</v>
      </c>
      <c r="E101" s="3">
        <f t="shared" ref="E101:G101" si="77">E102+E103+E104+E105</f>
        <v>0</v>
      </c>
      <c r="F101" s="3">
        <f t="shared" si="77"/>
        <v>0</v>
      </c>
      <c r="G101" s="3">
        <f t="shared" si="77"/>
        <v>0</v>
      </c>
      <c r="H101" s="3"/>
      <c r="I101" s="3"/>
      <c r="J101" s="3"/>
      <c r="K101" s="3"/>
      <c r="L101" s="3"/>
      <c r="M101" s="3">
        <f>M102+M103+M104+M105</f>
        <v>0</v>
      </c>
      <c r="N101" s="3">
        <f t="shared" ref="N101" si="78">N102+N103+N104+N105</f>
        <v>0</v>
      </c>
      <c r="O101" s="3">
        <f>SUM(D101:M101)</f>
        <v>139.77000000000001</v>
      </c>
      <c r="P101" s="64"/>
      <c r="T101" s="3">
        <f t="shared" ref="T101" si="79">T102+T103+T104+T105</f>
        <v>0</v>
      </c>
    </row>
    <row r="102" spans="1:20" hidden="1" outlineLevel="1" x14ac:dyDescent="0.25">
      <c r="A102" s="102"/>
      <c r="B102" s="72"/>
      <c r="C102" s="6" t="s">
        <v>13</v>
      </c>
      <c r="D102" s="7">
        <v>139.77000000000001</v>
      </c>
      <c r="E102" s="8"/>
      <c r="F102" s="8"/>
      <c r="G102" s="8"/>
      <c r="H102" s="13"/>
      <c r="I102" s="13"/>
      <c r="J102" s="13"/>
      <c r="K102" s="13"/>
      <c r="L102" s="13"/>
      <c r="M102" s="13"/>
      <c r="N102" s="8"/>
      <c r="O102" s="24">
        <f>SUM(D102:M102)</f>
        <v>139.77000000000001</v>
      </c>
      <c r="P102" s="65"/>
      <c r="T102" s="8"/>
    </row>
    <row r="103" spans="1:20" hidden="1" outlineLevel="1" x14ac:dyDescent="0.25">
      <c r="A103" s="102"/>
      <c r="B103" s="72"/>
      <c r="C103" s="6" t="s">
        <v>14</v>
      </c>
      <c r="D103" s="9"/>
      <c r="E103" s="10"/>
      <c r="F103" s="10"/>
      <c r="G103" s="10"/>
      <c r="H103" s="14"/>
      <c r="I103" s="14"/>
      <c r="J103" s="14"/>
      <c r="K103" s="14"/>
      <c r="L103" s="14"/>
      <c r="M103" s="14"/>
      <c r="N103" s="10"/>
      <c r="O103" s="24">
        <f t="shared" ref="O103:O105" si="80">SUM(D103:M103)</f>
        <v>0</v>
      </c>
      <c r="P103" s="65"/>
      <c r="T103" s="10"/>
    </row>
    <row r="104" spans="1:20" hidden="1" outlineLevel="1" x14ac:dyDescent="0.25">
      <c r="A104" s="102"/>
      <c r="B104" s="72"/>
      <c r="C104" s="6" t="s">
        <v>15</v>
      </c>
      <c r="D104" s="9"/>
      <c r="E104" s="10"/>
      <c r="F104" s="10"/>
      <c r="G104" s="10"/>
      <c r="H104" s="14"/>
      <c r="I104" s="14"/>
      <c r="J104" s="14"/>
      <c r="K104" s="14"/>
      <c r="L104" s="14"/>
      <c r="M104" s="14"/>
      <c r="N104" s="10"/>
      <c r="O104" s="24">
        <f t="shared" si="80"/>
        <v>0</v>
      </c>
      <c r="P104" s="65"/>
      <c r="T104" s="10"/>
    </row>
    <row r="105" spans="1:20" hidden="1" outlineLevel="1" x14ac:dyDescent="0.25">
      <c r="A105" s="102"/>
      <c r="B105" s="72"/>
      <c r="C105" s="6" t="s">
        <v>16</v>
      </c>
      <c r="D105" s="11"/>
      <c r="E105" s="12"/>
      <c r="F105" s="12"/>
      <c r="G105" s="12"/>
      <c r="H105" s="15"/>
      <c r="I105" s="15"/>
      <c r="J105" s="15"/>
      <c r="K105" s="15"/>
      <c r="L105" s="15"/>
      <c r="M105" s="15"/>
      <c r="N105" s="12"/>
      <c r="O105" s="24">
        <f t="shared" si="80"/>
        <v>0</v>
      </c>
      <c r="P105" s="65"/>
      <c r="T105" s="12"/>
    </row>
    <row r="106" spans="1:20" ht="29.25" hidden="1" outlineLevel="1" x14ac:dyDescent="0.25">
      <c r="A106" s="101" t="s">
        <v>113</v>
      </c>
      <c r="B106" s="71" t="s">
        <v>35</v>
      </c>
      <c r="C106" s="2" t="s">
        <v>6</v>
      </c>
      <c r="D106" s="3">
        <f>D107+D108+D109+D110</f>
        <v>1392.1</v>
      </c>
      <c r="E106" s="3">
        <f t="shared" ref="E106:G106" si="81">E107+E108+E109+E110</f>
        <v>0</v>
      </c>
      <c r="F106" s="3">
        <f t="shared" si="81"/>
        <v>0</v>
      </c>
      <c r="G106" s="3">
        <f t="shared" si="81"/>
        <v>0</v>
      </c>
      <c r="H106" s="3"/>
      <c r="I106" s="3"/>
      <c r="J106" s="3"/>
      <c r="K106" s="3"/>
      <c r="L106" s="3"/>
      <c r="M106" s="3">
        <f>M107+M108+M109+M110</f>
        <v>0</v>
      </c>
      <c r="N106" s="3">
        <f t="shared" ref="N106" si="82">N107+N108+N109+N110</f>
        <v>0</v>
      </c>
      <c r="O106" s="3">
        <f>SUM(D106:M106)</f>
        <v>1392.1</v>
      </c>
      <c r="P106" s="64"/>
      <c r="T106" s="3">
        <f t="shared" ref="T106" si="83">T107+T108+T109+T110</f>
        <v>0</v>
      </c>
    </row>
    <row r="107" spans="1:20" hidden="1" outlineLevel="1" x14ac:dyDescent="0.25">
      <c r="A107" s="102"/>
      <c r="B107" s="72"/>
      <c r="C107" s="6" t="s">
        <v>13</v>
      </c>
      <c r="D107" s="7">
        <v>1392.1</v>
      </c>
      <c r="E107" s="8"/>
      <c r="F107" s="8"/>
      <c r="G107" s="8"/>
      <c r="H107" s="13"/>
      <c r="I107" s="13"/>
      <c r="J107" s="13"/>
      <c r="K107" s="13"/>
      <c r="L107" s="13"/>
      <c r="M107" s="13"/>
      <c r="N107" s="8"/>
      <c r="O107" s="24">
        <f>SUM(D107:M107)</f>
        <v>1392.1</v>
      </c>
      <c r="P107" s="65"/>
      <c r="T107" s="8"/>
    </row>
    <row r="108" spans="1:20" hidden="1" outlineLevel="1" x14ac:dyDescent="0.25">
      <c r="A108" s="102"/>
      <c r="B108" s="72"/>
      <c r="C108" s="6" t="s">
        <v>14</v>
      </c>
      <c r="D108" s="9"/>
      <c r="E108" s="10"/>
      <c r="F108" s="10"/>
      <c r="G108" s="10"/>
      <c r="H108" s="14"/>
      <c r="I108" s="14"/>
      <c r="J108" s="14"/>
      <c r="K108" s="14"/>
      <c r="L108" s="14"/>
      <c r="M108" s="14"/>
      <c r="N108" s="10"/>
      <c r="O108" s="24">
        <f t="shared" ref="O108:O110" si="84">SUM(D108:M108)</f>
        <v>0</v>
      </c>
      <c r="P108" s="65"/>
      <c r="T108" s="10"/>
    </row>
    <row r="109" spans="1:20" hidden="1" outlineLevel="1" x14ac:dyDescent="0.25">
      <c r="A109" s="102"/>
      <c r="B109" s="72"/>
      <c r="C109" s="6" t="s">
        <v>15</v>
      </c>
      <c r="D109" s="9"/>
      <c r="E109" s="10"/>
      <c r="F109" s="10"/>
      <c r="G109" s="10"/>
      <c r="H109" s="14"/>
      <c r="I109" s="14"/>
      <c r="J109" s="14"/>
      <c r="K109" s="14"/>
      <c r="L109" s="14"/>
      <c r="M109" s="14"/>
      <c r="N109" s="10"/>
      <c r="O109" s="24">
        <f t="shared" si="84"/>
        <v>0</v>
      </c>
      <c r="P109" s="65"/>
      <c r="T109" s="10"/>
    </row>
    <row r="110" spans="1:20" hidden="1" outlineLevel="1" x14ac:dyDescent="0.25">
      <c r="A110" s="102"/>
      <c r="B110" s="72"/>
      <c r="C110" s="6" t="s">
        <v>16</v>
      </c>
      <c r="D110" s="11"/>
      <c r="E110" s="12"/>
      <c r="F110" s="12"/>
      <c r="G110" s="12"/>
      <c r="H110" s="15"/>
      <c r="I110" s="15"/>
      <c r="J110" s="15"/>
      <c r="K110" s="15"/>
      <c r="L110" s="15"/>
      <c r="M110" s="15"/>
      <c r="N110" s="12"/>
      <c r="O110" s="24">
        <f t="shared" si="84"/>
        <v>0</v>
      </c>
      <c r="P110" s="65"/>
      <c r="T110" s="12"/>
    </row>
    <row r="111" spans="1:20" ht="29.25" hidden="1" outlineLevel="1" x14ac:dyDescent="0.25">
      <c r="A111" s="101" t="s">
        <v>114</v>
      </c>
      <c r="B111" s="71" t="s">
        <v>36</v>
      </c>
      <c r="C111" s="2" t="s">
        <v>6</v>
      </c>
      <c r="D111" s="3">
        <f>D112+D113+D114+D115</f>
        <v>444101</v>
      </c>
      <c r="E111" s="3">
        <f t="shared" ref="E111:G111" si="85">E112+E113+E114+E115</f>
        <v>862700.25</v>
      </c>
      <c r="F111" s="3">
        <f t="shared" si="85"/>
        <v>0</v>
      </c>
      <c r="G111" s="3">
        <f t="shared" si="85"/>
        <v>0</v>
      </c>
      <c r="H111" s="3"/>
      <c r="I111" s="3"/>
      <c r="J111" s="3"/>
      <c r="K111" s="3"/>
      <c r="L111" s="3"/>
      <c r="M111" s="3">
        <f>M112+M113+M114+M115</f>
        <v>0</v>
      </c>
      <c r="N111" s="3">
        <f t="shared" ref="N111" si="86">N112+N113+N114+N115</f>
        <v>0</v>
      </c>
      <c r="O111" s="3">
        <f>SUM(D111:M111)</f>
        <v>1306801.25</v>
      </c>
      <c r="P111" s="64"/>
      <c r="T111" s="3">
        <f t="shared" ref="T111" si="87">T112+T113+T114+T115</f>
        <v>0</v>
      </c>
    </row>
    <row r="112" spans="1:20" hidden="1" outlineLevel="1" x14ac:dyDescent="0.25">
      <c r="A112" s="102"/>
      <c r="B112" s="72"/>
      <c r="C112" s="6" t="s">
        <v>13</v>
      </c>
      <c r="D112" s="7">
        <v>44.41</v>
      </c>
      <c r="E112" s="8">
        <v>86.27</v>
      </c>
      <c r="F112" s="8"/>
      <c r="G112" s="8"/>
      <c r="H112" s="13"/>
      <c r="I112" s="13"/>
      <c r="J112" s="13"/>
      <c r="K112" s="13"/>
      <c r="L112" s="13"/>
      <c r="M112" s="13"/>
      <c r="N112" s="8"/>
      <c r="O112" s="24">
        <f>SUM(D112:M112)</f>
        <v>130.68</v>
      </c>
      <c r="P112" s="65"/>
      <c r="T112" s="8"/>
    </row>
    <row r="113" spans="1:20" hidden="1" outlineLevel="1" x14ac:dyDescent="0.25">
      <c r="A113" s="102"/>
      <c r="B113" s="72"/>
      <c r="C113" s="6" t="s">
        <v>14</v>
      </c>
      <c r="D113" s="9">
        <v>444056.59</v>
      </c>
      <c r="E113" s="10">
        <v>862613.98</v>
      </c>
      <c r="F113" s="10"/>
      <c r="G113" s="10"/>
      <c r="H113" s="14"/>
      <c r="I113" s="14"/>
      <c r="J113" s="14"/>
      <c r="K113" s="14"/>
      <c r="L113" s="14"/>
      <c r="M113" s="14"/>
      <c r="N113" s="10"/>
      <c r="O113" s="24">
        <f t="shared" ref="O113:O115" si="88">SUM(D113:M113)</f>
        <v>1306670.57</v>
      </c>
      <c r="P113" s="65"/>
      <c r="T113" s="10"/>
    </row>
    <row r="114" spans="1:20" hidden="1" outlineLevel="1" x14ac:dyDescent="0.25">
      <c r="A114" s="102"/>
      <c r="B114" s="72"/>
      <c r="C114" s="6" t="s">
        <v>15</v>
      </c>
      <c r="D114" s="9"/>
      <c r="E114" s="10"/>
      <c r="F114" s="10"/>
      <c r="G114" s="10"/>
      <c r="H114" s="14"/>
      <c r="I114" s="14"/>
      <c r="J114" s="14"/>
      <c r="K114" s="14"/>
      <c r="L114" s="14"/>
      <c r="M114" s="14"/>
      <c r="N114" s="10"/>
      <c r="O114" s="24">
        <f t="shared" si="88"/>
        <v>0</v>
      </c>
      <c r="P114" s="65"/>
      <c r="T114" s="10"/>
    </row>
    <row r="115" spans="1:20" hidden="1" outlineLevel="1" x14ac:dyDescent="0.25">
      <c r="A115" s="102"/>
      <c r="B115" s="72"/>
      <c r="C115" s="6" t="s">
        <v>16</v>
      </c>
      <c r="D115" s="11"/>
      <c r="E115" s="12"/>
      <c r="F115" s="12"/>
      <c r="G115" s="12"/>
      <c r="H115" s="15"/>
      <c r="I115" s="15"/>
      <c r="J115" s="15"/>
      <c r="K115" s="15"/>
      <c r="L115" s="15"/>
      <c r="M115" s="15"/>
      <c r="N115" s="12"/>
      <c r="O115" s="24">
        <f t="shared" si="88"/>
        <v>0</v>
      </c>
      <c r="P115" s="65"/>
      <c r="T115" s="12"/>
    </row>
    <row r="116" spans="1:20" ht="29.25" hidden="1" outlineLevel="1" x14ac:dyDescent="0.25">
      <c r="A116" s="101" t="s">
        <v>115</v>
      </c>
      <c r="B116" s="71" t="s">
        <v>37</v>
      </c>
      <c r="C116" s="2" t="s">
        <v>6</v>
      </c>
      <c r="D116" s="3">
        <f>D117+D118+D119+D120</f>
        <v>0</v>
      </c>
      <c r="E116" s="3">
        <f t="shared" ref="E116:G116" si="89">E117+E118+E119+E120</f>
        <v>618.03</v>
      </c>
      <c r="F116" s="3">
        <f t="shared" si="89"/>
        <v>505.83</v>
      </c>
      <c r="G116" s="3">
        <f t="shared" si="89"/>
        <v>0</v>
      </c>
      <c r="H116" s="3"/>
      <c r="I116" s="3"/>
      <c r="J116" s="3"/>
      <c r="K116" s="3"/>
      <c r="L116" s="3"/>
      <c r="M116" s="3">
        <f>M117+M118+M119+M120</f>
        <v>0</v>
      </c>
      <c r="N116" s="3">
        <f t="shared" ref="N116" si="90">N117+N118+N119+N120</f>
        <v>0</v>
      </c>
      <c r="O116" s="3">
        <f>SUM(D116:M116)</f>
        <v>1123.8599999999999</v>
      </c>
      <c r="P116" s="64" t="s">
        <v>95</v>
      </c>
      <c r="T116" s="3">
        <f t="shared" ref="T116" si="91">T117+T118+T119+T120</f>
        <v>0</v>
      </c>
    </row>
    <row r="117" spans="1:20" hidden="1" outlineLevel="1" x14ac:dyDescent="0.25">
      <c r="A117" s="102"/>
      <c r="B117" s="72"/>
      <c r="C117" s="6" t="s">
        <v>13</v>
      </c>
      <c r="D117" s="7"/>
      <c r="E117" s="8">
        <v>618.03</v>
      </c>
      <c r="F117" s="8">
        <v>505.83</v>
      </c>
      <c r="G117" s="8"/>
      <c r="H117" s="13"/>
      <c r="I117" s="13"/>
      <c r="J117" s="13"/>
      <c r="K117" s="13"/>
      <c r="L117" s="13"/>
      <c r="M117" s="13"/>
      <c r="N117" s="8"/>
      <c r="O117" s="24">
        <f>SUM(D117:M117)</f>
        <v>1123.8599999999999</v>
      </c>
      <c r="P117" s="65"/>
      <c r="T117" s="8"/>
    </row>
    <row r="118" spans="1:20" hidden="1" outlineLevel="1" x14ac:dyDescent="0.25">
      <c r="A118" s="102"/>
      <c r="B118" s="72"/>
      <c r="C118" s="6" t="s">
        <v>14</v>
      </c>
      <c r="D118" s="9"/>
      <c r="E118" s="10"/>
      <c r="F118" s="10"/>
      <c r="G118" s="10"/>
      <c r="H118" s="14"/>
      <c r="I118" s="14"/>
      <c r="J118" s="14"/>
      <c r="K118" s="14"/>
      <c r="L118" s="14"/>
      <c r="M118" s="14"/>
      <c r="N118" s="10"/>
      <c r="O118" s="24">
        <f t="shared" ref="O118:O120" si="92">SUM(D118:M118)</f>
        <v>0</v>
      </c>
      <c r="P118" s="65"/>
      <c r="T118" s="10"/>
    </row>
    <row r="119" spans="1:20" hidden="1" outlineLevel="1" x14ac:dyDescent="0.25">
      <c r="A119" s="102"/>
      <c r="B119" s="72"/>
      <c r="C119" s="6" t="s">
        <v>15</v>
      </c>
      <c r="D119" s="9"/>
      <c r="E119" s="10"/>
      <c r="F119" s="10"/>
      <c r="G119" s="10"/>
      <c r="H119" s="14"/>
      <c r="I119" s="14"/>
      <c r="J119" s="14"/>
      <c r="K119" s="14"/>
      <c r="L119" s="14"/>
      <c r="M119" s="14"/>
      <c r="N119" s="10"/>
      <c r="O119" s="24">
        <f t="shared" si="92"/>
        <v>0</v>
      </c>
      <c r="P119" s="65"/>
      <c r="T119" s="10"/>
    </row>
    <row r="120" spans="1:20" hidden="1" outlineLevel="1" x14ac:dyDescent="0.25">
      <c r="A120" s="102"/>
      <c r="B120" s="72"/>
      <c r="C120" s="6" t="s">
        <v>16</v>
      </c>
      <c r="D120" s="11"/>
      <c r="E120" s="12"/>
      <c r="F120" s="12"/>
      <c r="G120" s="12"/>
      <c r="H120" s="15"/>
      <c r="I120" s="15"/>
      <c r="J120" s="15"/>
      <c r="K120" s="15"/>
      <c r="L120" s="15"/>
      <c r="M120" s="15"/>
      <c r="N120" s="12"/>
      <c r="O120" s="24">
        <f t="shared" si="92"/>
        <v>0</v>
      </c>
      <c r="P120" s="65"/>
      <c r="T120" s="12"/>
    </row>
    <row r="121" spans="1:20" ht="29.25" hidden="1" outlineLevel="1" x14ac:dyDescent="0.25">
      <c r="A121" s="101" t="s">
        <v>116</v>
      </c>
      <c r="B121" s="71" t="s">
        <v>38</v>
      </c>
      <c r="C121" s="2" t="s">
        <v>6</v>
      </c>
      <c r="D121" s="3">
        <f>D122+D123+D124+D125</f>
        <v>0</v>
      </c>
      <c r="E121" s="3">
        <f t="shared" ref="E121:G121" si="93">E122+E123+E124+E125</f>
        <v>10972.07</v>
      </c>
      <c r="F121" s="3">
        <f t="shared" si="93"/>
        <v>0</v>
      </c>
      <c r="G121" s="3">
        <f t="shared" si="93"/>
        <v>0</v>
      </c>
      <c r="H121" s="3"/>
      <c r="I121" s="3"/>
      <c r="J121" s="3"/>
      <c r="K121" s="3"/>
      <c r="L121" s="3"/>
      <c r="M121" s="3">
        <f>M122+M123+M124+M125</f>
        <v>0</v>
      </c>
      <c r="N121" s="3">
        <f t="shared" ref="N121" si="94">N122+N123+N124+N125</f>
        <v>0</v>
      </c>
      <c r="O121" s="3">
        <f>SUM(D121:M121)</f>
        <v>10972.07</v>
      </c>
      <c r="P121" s="64"/>
      <c r="T121" s="3">
        <f t="shared" ref="T121" si="95">T122+T123+T124+T125</f>
        <v>0</v>
      </c>
    </row>
    <row r="122" spans="1:20" hidden="1" outlineLevel="1" x14ac:dyDescent="0.25">
      <c r="A122" s="102"/>
      <c r="B122" s="72"/>
      <c r="C122" s="6" t="s">
        <v>13</v>
      </c>
      <c r="D122" s="7"/>
      <c r="E122" s="8">
        <v>526.19000000000005</v>
      </c>
      <c r="F122" s="8"/>
      <c r="G122" s="8"/>
      <c r="H122" s="13"/>
      <c r="I122" s="13"/>
      <c r="J122" s="13"/>
      <c r="K122" s="13"/>
      <c r="L122" s="13"/>
      <c r="M122" s="13"/>
      <c r="N122" s="8"/>
      <c r="O122" s="24">
        <f>SUM(D122:M122)</f>
        <v>526.19000000000005</v>
      </c>
      <c r="P122" s="65"/>
      <c r="T122" s="8"/>
    </row>
    <row r="123" spans="1:20" hidden="1" outlineLevel="1" x14ac:dyDescent="0.25">
      <c r="A123" s="102"/>
      <c r="B123" s="72"/>
      <c r="C123" s="6" t="s">
        <v>14</v>
      </c>
      <c r="D123" s="9"/>
      <c r="E123" s="10">
        <v>10445.879999999999</v>
      </c>
      <c r="F123" s="10"/>
      <c r="G123" s="10"/>
      <c r="H123" s="14"/>
      <c r="I123" s="14"/>
      <c r="J123" s="14"/>
      <c r="K123" s="14"/>
      <c r="L123" s="14"/>
      <c r="M123" s="14"/>
      <c r="N123" s="10"/>
      <c r="O123" s="24">
        <f t="shared" ref="O123:O125" si="96">SUM(D123:M123)</f>
        <v>10445.879999999999</v>
      </c>
      <c r="P123" s="65"/>
      <c r="T123" s="10"/>
    </row>
    <row r="124" spans="1:20" hidden="1" outlineLevel="1" x14ac:dyDescent="0.25">
      <c r="A124" s="102"/>
      <c r="B124" s="72"/>
      <c r="C124" s="6" t="s">
        <v>15</v>
      </c>
      <c r="D124" s="9"/>
      <c r="E124" s="10"/>
      <c r="F124" s="10"/>
      <c r="G124" s="10"/>
      <c r="H124" s="14"/>
      <c r="I124" s="14"/>
      <c r="J124" s="14"/>
      <c r="K124" s="14"/>
      <c r="L124" s="14"/>
      <c r="M124" s="14"/>
      <c r="N124" s="10"/>
      <c r="O124" s="24">
        <f t="shared" si="96"/>
        <v>0</v>
      </c>
      <c r="P124" s="65"/>
      <c r="T124" s="10"/>
    </row>
    <row r="125" spans="1:20" hidden="1" outlineLevel="1" x14ac:dyDescent="0.25">
      <c r="A125" s="102"/>
      <c r="B125" s="72"/>
      <c r="C125" s="6" t="s">
        <v>16</v>
      </c>
      <c r="D125" s="11"/>
      <c r="E125" s="12"/>
      <c r="F125" s="12"/>
      <c r="G125" s="12"/>
      <c r="H125" s="15"/>
      <c r="I125" s="15"/>
      <c r="J125" s="15"/>
      <c r="K125" s="15"/>
      <c r="L125" s="15"/>
      <c r="M125" s="15"/>
      <c r="N125" s="12"/>
      <c r="O125" s="24">
        <f t="shared" si="96"/>
        <v>0</v>
      </c>
      <c r="P125" s="65"/>
      <c r="T125" s="12"/>
    </row>
    <row r="126" spans="1:20" ht="29.25" hidden="1" outlineLevel="1" x14ac:dyDescent="0.25">
      <c r="A126" s="101" t="s">
        <v>117</v>
      </c>
      <c r="B126" s="71" t="s">
        <v>39</v>
      </c>
      <c r="C126" s="2" t="s">
        <v>6</v>
      </c>
      <c r="D126" s="3">
        <f>D127+D128+D129+D130</f>
        <v>0</v>
      </c>
      <c r="E126" s="3">
        <f t="shared" ref="E126:G126" si="97">E127+E128+E129+E130</f>
        <v>4847.29</v>
      </c>
      <c r="F126" s="3">
        <f t="shared" si="97"/>
        <v>0</v>
      </c>
      <c r="G126" s="3">
        <f t="shared" si="97"/>
        <v>0</v>
      </c>
      <c r="H126" s="3"/>
      <c r="I126" s="3"/>
      <c r="J126" s="3"/>
      <c r="K126" s="3"/>
      <c r="L126" s="3"/>
      <c r="M126" s="3">
        <f>M127+M128+M129+M130</f>
        <v>0</v>
      </c>
      <c r="N126" s="3">
        <f t="shared" ref="N126" si="98">N127+N128+N129+N130</f>
        <v>0</v>
      </c>
      <c r="O126" s="3">
        <f>SUM(D126:M126)</f>
        <v>4847.29</v>
      </c>
      <c r="P126" s="64"/>
      <c r="T126" s="3">
        <f t="shared" ref="T126" si="99">T127+T128+T129+T130</f>
        <v>0</v>
      </c>
    </row>
    <row r="127" spans="1:20" hidden="1" outlineLevel="1" x14ac:dyDescent="0.25">
      <c r="A127" s="102"/>
      <c r="B127" s="72"/>
      <c r="C127" s="6" t="s">
        <v>13</v>
      </c>
      <c r="D127" s="7"/>
      <c r="E127" s="8"/>
      <c r="F127" s="8"/>
      <c r="G127" s="8"/>
      <c r="H127" s="13"/>
      <c r="I127" s="13"/>
      <c r="J127" s="13"/>
      <c r="K127" s="13"/>
      <c r="L127" s="13"/>
      <c r="M127" s="13"/>
      <c r="N127" s="8"/>
      <c r="O127" s="24">
        <f>SUM(D127:M127)</f>
        <v>0</v>
      </c>
      <c r="P127" s="65"/>
      <c r="T127" s="8"/>
    </row>
    <row r="128" spans="1:20" hidden="1" outlineLevel="1" x14ac:dyDescent="0.25">
      <c r="A128" s="102"/>
      <c r="B128" s="72"/>
      <c r="C128" s="6" t="s">
        <v>14</v>
      </c>
      <c r="D128" s="9"/>
      <c r="E128" s="10">
        <v>4847.29</v>
      </c>
      <c r="F128" s="10"/>
      <c r="G128" s="10"/>
      <c r="H128" s="14"/>
      <c r="I128" s="14"/>
      <c r="J128" s="14"/>
      <c r="K128" s="14"/>
      <c r="L128" s="14"/>
      <c r="M128" s="14"/>
      <c r="N128" s="10"/>
      <c r="O128" s="24">
        <f t="shared" ref="O128:O130" si="100">SUM(D128:M128)</f>
        <v>4847.29</v>
      </c>
      <c r="P128" s="65"/>
      <c r="T128" s="10"/>
    </row>
    <row r="129" spans="1:20" hidden="1" outlineLevel="1" x14ac:dyDescent="0.25">
      <c r="A129" s="102"/>
      <c r="B129" s="72"/>
      <c r="C129" s="6" t="s">
        <v>15</v>
      </c>
      <c r="D129" s="9"/>
      <c r="E129" s="10"/>
      <c r="F129" s="10"/>
      <c r="G129" s="10"/>
      <c r="H129" s="14"/>
      <c r="I129" s="14"/>
      <c r="J129" s="14"/>
      <c r="K129" s="14"/>
      <c r="L129" s="14"/>
      <c r="M129" s="14"/>
      <c r="N129" s="10"/>
      <c r="O129" s="24">
        <f t="shared" si="100"/>
        <v>0</v>
      </c>
      <c r="P129" s="65"/>
      <c r="T129" s="10"/>
    </row>
    <row r="130" spans="1:20" hidden="1" outlineLevel="1" x14ac:dyDescent="0.25">
      <c r="A130" s="102"/>
      <c r="B130" s="72"/>
      <c r="C130" s="6" t="s">
        <v>16</v>
      </c>
      <c r="D130" s="11"/>
      <c r="E130" s="12"/>
      <c r="F130" s="12"/>
      <c r="G130" s="12"/>
      <c r="H130" s="15"/>
      <c r="I130" s="15"/>
      <c r="J130" s="15"/>
      <c r="K130" s="15"/>
      <c r="L130" s="15"/>
      <c r="M130" s="15"/>
      <c r="N130" s="12"/>
      <c r="O130" s="24">
        <f t="shared" si="100"/>
        <v>0</v>
      </c>
      <c r="P130" s="65"/>
      <c r="T130" s="12"/>
    </row>
    <row r="131" spans="1:20" ht="29.25" hidden="1" outlineLevel="1" x14ac:dyDescent="0.25">
      <c r="A131" s="101" t="s">
        <v>118</v>
      </c>
      <c r="B131" s="71" t="s">
        <v>40</v>
      </c>
      <c r="C131" s="2" t="s">
        <v>6</v>
      </c>
      <c r="D131" s="3">
        <f>D132+D133+D134+D135</f>
        <v>0</v>
      </c>
      <c r="E131" s="3">
        <f t="shared" ref="E131:G131" si="101">E132+E133+E134+E135</f>
        <v>300</v>
      </c>
      <c r="F131" s="3">
        <f t="shared" si="101"/>
        <v>0</v>
      </c>
      <c r="G131" s="3">
        <f t="shared" si="101"/>
        <v>0</v>
      </c>
      <c r="H131" s="3"/>
      <c r="I131" s="3"/>
      <c r="J131" s="3"/>
      <c r="K131" s="3"/>
      <c r="L131" s="3"/>
      <c r="M131" s="3">
        <f>M132+M133+M134+M135</f>
        <v>0</v>
      </c>
      <c r="N131" s="3">
        <f t="shared" ref="N131" si="102">N132+N133+N134+N135</f>
        <v>0</v>
      </c>
      <c r="O131" s="3">
        <f>SUM(D131:M131)</f>
        <v>300</v>
      </c>
      <c r="P131" s="64"/>
      <c r="T131" s="3">
        <f t="shared" ref="T131" si="103">T132+T133+T134+T135</f>
        <v>0</v>
      </c>
    </row>
    <row r="132" spans="1:20" hidden="1" outlineLevel="1" x14ac:dyDescent="0.25">
      <c r="A132" s="102"/>
      <c r="B132" s="72"/>
      <c r="C132" s="6" t="s">
        <v>13</v>
      </c>
      <c r="D132" s="7"/>
      <c r="E132" s="8">
        <v>300</v>
      </c>
      <c r="F132" s="8"/>
      <c r="G132" s="8"/>
      <c r="H132" s="13"/>
      <c r="I132" s="13"/>
      <c r="J132" s="13"/>
      <c r="K132" s="13"/>
      <c r="L132" s="13"/>
      <c r="M132" s="13"/>
      <c r="N132" s="8"/>
      <c r="O132" s="24">
        <f>SUM(D132:M132)</f>
        <v>300</v>
      </c>
      <c r="P132" s="65"/>
      <c r="T132" s="8"/>
    </row>
    <row r="133" spans="1:20" hidden="1" outlineLevel="1" x14ac:dyDescent="0.25">
      <c r="A133" s="102"/>
      <c r="B133" s="72"/>
      <c r="C133" s="6" t="s">
        <v>14</v>
      </c>
      <c r="D133" s="9"/>
      <c r="E133" s="10"/>
      <c r="F133" s="10"/>
      <c r="G133" s="10"/>
      <c r="H133" s="14"/>
      <c r="I133" s="14"/>
      <c r="J133" s="14"/>
      <c r="K133" s="14"/>
      <c r="L133" s="14"/>
      <c r="M133" s="14"/>
      <c r="N133" s="10"/>
      <c r="O133" s="24">
        <f t="shared" ref="O133:O135" si="104">SUM(D133:M133)</f>
        <v>0</v>
      </c>
      <c r="P133" s="65"/>
      <c r="T133" s="10"/>
    </row>
    <row r="134" spans="1:20" hidden="1" outlineLevel="1" x14ac:dyDescent="0.25">
      <c r="A134" s="102"/>
      <c r="B134" s="72"/>
      <c r="C134" s="6" t="s">
        <v>15</v>
      </c>
      <c r="D134" s="9"/>
      <c r="E134" s="10"/>
      <c r="F134" s="10"/>
      <c r="G134" s="10"/>
      <c r="H134" s="14"/>
      <c r="I134" s="14"/>
      <c r="J134" s="14"/>
      <c r="K134" s="14"/>
      <c r="L134" s="14"/>
      <c r="M134" s="14"/>
      <c r="N134" s="10"/>
      <c r="O134" s="24">
        <f t="shared" si="104"/>
        <v>0</v>
      </c>
      <c r="P134" s="65"/>
      <c r="T134" s="10"/>
    </row>
    <row r="135" spans="1:20" hidden="1" outlineLevel="1" x14ac:dyDescent="0.25">
      <c r="A135" s="102"/>
      <c r="B135" s="72"/>
      <c r="C135" s="6" t="s">
        <v>16</v>
      </c>
      <c r="D135" s="11"/>
      <c r="E135" s="12"/>
      <c r="F135" s="12"/>
      <c r="G135" s="12"/>
      <c r="H135" s="15"/>
      <c r="I135" s="15"/>
      <c r="J135" s="15"/>
      <c r="K135" s="15"/>
      <c r="L135" s="15"/>
      <c r="M135" s="15"/>
      <c r="N135" s="12"/>
      <c r="O135" s="24">
        <f t="shared" si="104"/>
        <v>0</v>
      </c>
      <c r="P135" s="65"/>
      <c r="T135" s="12"/>
    </row>
    <row r="136" spans="1:20" ht="29.25" hidden="1" outlineLevel="1" x14ac:dyDescent="0.25">
      <c r="A136" s="101" t="s">
        <v>119</v>
      </c>
      <c r="B136" s="71" t="s">
        <v>41</v>
      </c>
      <c r="C136" s="2" t="s">
        <v>6</v>
      </c>
      <c r="D136" s="3">
        <f>D137+D138+D139+D140</f>
        <v>0</v>
      </c>
      <c r="E136" s="3">
        <f t="shared" ref="E136:G136" si="105">E137+E138+E139+E140</f>
        <v>29707.66</v>
      </c>
      <c r="F136" s="3">
        <f t="shared" si="105"/>
        <v>0</v>
      </c>
      <c r="G136" s="3">
        <f t="shared" si="105"/>
        <v>0</v>
      </c>
      <c r="H136" s="3"/>
      <c r="I136" s="3"/>
      <c r="J136" s="3"/>
      <c r="K136" s="3"/>
      <c r="L136" s="3"/>
      <c r="M136" s="3">
        <f>M137+M138+M139+M140</f>
        <v>0</v>
      </c>
      <c r="N136" s="3">
        <f t="shared" ref="N136" si="106">N137+N138+N139+N140</f>
        <v>0</v>
      </c>
      <c r="O136" s="3">
        <f>SUM(D136:M136)</f>
        <v>29707.66</v>
      </c>
      <c r="P136" s="64"/>
      <c r="T136" s="3">
        <f t="shared" ref="T136" si="107">T137+T138+T139+T140</f>
        <v>0</v>
      </c>
    </row>
    <row r="137" spans="1:20" hidden="1" outlineLevel="1" x14ac:dyDescent="0.25">
      <c r="A137" s="102"/>
      <c r="B137" s="72"/>
      <c r="C137" s="6" t="s">
        <v>13</v>
      </c>
      <c r="D137" s="7"/>
      <c r="E137" s="8">
        <v>5527.13</v>
      </c>
      <c r="F137" s="8"/>
      <c r="G137" s="8"/>
      <c r="H137" s="13"/>
      <c r="I137" s="13"/>
      <c r="J137" s="13"/>
      <c r="K137" s="13"/>
      <c r="L137" s="13"/>
      <c r="M137" s="13"/>
      <c r="N137" s="8"/>
      <c r="O137" s="24">
        <f>SUM(D137:M137)</f>
        <v>5527.13</v>
      </c>
      <c r="P137" s="65"/>
      <c r="T137" s="8"/>
    </row>
    <row r="138" spans="1:20" hidden="1" outlineLevel="1" x14ac:dyDescent="0.25">
      <c r="A138" s="102"/>
      <c r="B138" s="72"/>
      <c r="C138" s="6" t="s">
        <v>14</v>
      </c>
      <c r="D138" s="9"/>
      <c r="E138" s="10">
        <v>24180.53</v>
      </c>
      <c r="F138" s="10"/>
      <c r="G138" s="10"/>
      <c r="H138" s="14"/>
      <c r="I138" s="14"/>
      <c r="J138" s="14"/>
      <c r="K138" s="14"/>
      <c r="L138" s="14"/>
      <c r="M138" s="14"/>
      <c r="N138" s="10"/>
      <c r="O138" s="24">
        <f t="shared" ref="O138:O140" si="108">SUM(D138:M138)</f>
        <v>24180.53</v>
      </c>
      <c r="P138" s="65"/>
      <c r="T138" s="10"/>
    </row>
    <row r="139" spans="1:20" hidden="1" outlineLevel="1" x14ac:dyDescent="0.25">
      <c r="A139" s="102"/>
      <c r="B139" s="72"/>
      <c r="C139" s="6" t="s">
        <v>15</v>
      </c>
      <c r="D139" s="9"/>
      <c r="E139" s="10"/>
      <c r="F139" s="10"/>
      <c r="G139" s="10"/>
      <c r="H139" s="14"/>
      <c r="I139" s="14"/>
      <c r="J139" s="14"/>
      <c r="K139" s="14"/>
      <c r="L139" s="14"/>
      <c r="M139" s="14"/>
      <c r="N139" s="10"/>
      <c r="O139" s="24">
        <f t="shared" si="108"/>
        <v>0</v>
      </c>
      <c r="P139" s="65"/>
      <c r="T139" s="10"/>
    </row>
    <row r="140" spans="1:20" hidden="1" outlineLevel="1" x14ac:dyDescent="0.25">
      <c r="A140" s="102"/>
      <c r="B140" s="72"/>
      <c r="C140" s="6" t="s">
        <v>16</v>
      </c>
      <c r="D140" s="11"/>
      <c r="E140" s="12"/>
      <c r="F140" s="12"/>
      <c r="G140" s="12"/>
      <c r="H140" s="15"/>
      <c r="I140" s="15"/>
      <c r="J140" s="15"/>
      <c r="K140" s="15"/>
      <c r="L140" s="15"/>
      <c r="M140" s="15"/>
      <c r="N140" s="12"/>
      <c r="O140" s="24">
        <f t="shared" si="108"/>
        <v>0</v>
      </c>
      <c r="P140" s="65"/>
      <c r="T140" s="12"/>
    </row>
    <row r="141" spans="1:20" ht="29.25" hidden="1" outlineLevel="1" x14ac:dyDescent="0.25">
      <c r="A141" s="101" t="s">
        <v>120</v>
      </c>
      <c r="B141" s="71" t="s">
        <v>42</v>
      </c>
      <c r="C141" s="2" t="s">
        <v>6</v>
      </c>
      <c r="D141" s="3">
        <f>D142+D143+D144+D145</f>
        <v>0</v>
      </c>
      <c r="E141" s="3">
        <f t="shared" ref="E141:G141" si="109">E142+E143+E144+E145</f>
        <v>600</v>
      </c>
      <c r="F141" s="3">
        <f t="shared" si="109"/>
        <v>0</v>
      </c>
      <c r="G141" s="3">
        <f t="shared" si="109"/>
        <v>0</v>
      </c>
      <c r="H141" s="3"/>
      <c r="I141" s="3"/>
      <c r="J141" s="3"/>
      <c r="K141" s="3"/>
      <c r="L141" s="3"/>
      <c r="M141" s="3">
        <f>M142+M143+M144+M145</f>
        <v>0</v>
      </c>
      <c r="N141" s="3">
        <f t="shared" ref="N141" si="110">N142+N143+N144+N145</f>
        <v>0</v>
      </c>
      <c r="O141" s="3">
        <f>SUM(D141:M141)</f>
        <v>600</v>
      </c>
      <c r="P141" s="64"/>
      <c r="T141" s="3">
        <f t="shared" ref="T141" si="111">T142+T143+T144+T145</f>
        <v>0</v>
      </c>
    </row>
    <row r="142" spans="1:20" hidden="1" outlineLevel="1" x14ac:dyDescent="0.25">
      <c r="A142" s="102"/>
      <c r="B142" s="72"/>
      <c r="C142" s="6" t="s">
        <v>13</v>
      </c>
      <c r="D142" s="7"/>
      <c r="E142" s="8">
        <v>600</v>
      </c>
      <c r="F142" s="8"/>
      <c r="G142" s="8"/>
      <c r="H142" s="13"/>
      <c r="I142" s="13"/>
      <c r="J142" s="13"/>
      <c r="K142" s="13"/>
      <c r="L142" s="13"/>
      <c r="M142" s="13"/>
      <c r="N142" s="8"/>
      <c r="O142" s="24">
        <f>SUM(D142:M142)</f>
        <v>600</v>
      </c>
      <c r="P142" s="65"/>
      <c r="T142" s="8"/>
    </row>
    <row r="143" spans="1:20" hidden="1" outlineLevel="1" x14ac:dyDescent="0.25">
      <c r="A143" s="102"/>
      <c r="B143" s="72"/>
      <c r="C143" s="6" t="s">
        <v>14</v>
      </c>
      <c r="D143" s="9"/>
      <c r="E143" s="10"/>
      <c r="F143" s="10"/>
      <c r="G143" s="10"/>
      <c r="H143" s="14"/>
      <c r="I143" s="14"/>
      <c r="J143" s="14"/>
      <c r="K143" s="14"/>
      <c r="L143" s="14"/>
      <c r="M143" s="14"/>
      <c r="N143" s="10"/>
      <c r="O143" s="24">
        <f t="shared" ref="O143:O145" si="112">SUM(D143:M143)</f>
        <v>0</v>
      </c>
      <c r="P143" s="65"/>
      <c r="T143" s="10"/>
    </row>
    <row r="144" spans="1:20" hidden="1" outlineLevel="1" x14ac:dyDescent="0.25">
      <c r="A144" s="102"/>
      <c r="B144" s="72"/>
      <c r="C144" s="6" t="s">
        <v>15</v>
      </c>
      <c r="D144" s="9"/>
      <c r="E144" s="10"/>
      <c r="F144" s="10"/>
      <c r="G144" s="10"/>
      <c r="H144" s="14"/>
      <c r="I144" s="14"/>
      <c r="J144" s="14"/>
      <c r="K144" s="14"/>
      <c r="L144" s="14"/>
      <c r="M144" s="14"/>
      <c r="N144" s="10"/>
      <c r="O144" s="24">
        <f t="shared" si="112"/>
        <v>0</v>
      </c>
      <c r="P144" s="65"/>
      <c r="T144" s="10"/>
    </row>
    <row r="145" spans="1:23" hidden="1" outlineLevel="1" x14ac:dyDescent="0.25">
      <c r="A145" s="102"/>
      <c r="B145" s="72"/>
      <c r="C145" s="6" t="s">
        <v>16</v>
      </c>
      <c r="D145" s="11"/>
      <c r="E145" s="12"/>
      <c r="F145" s="12"/>
      <c r="G145" s="12"/>
      <c r="H145" s="15"/>
      <c r="I145" s="15"/>
      <c r="J145" s="15"/>
      <c r="K145" s="15"/>
      <c r="L145" s="15"/>
      <c r="M145" s="15"/>
      <c r="N145" s="12"/>
      <c r="O145" s="24">
        <f t="shared" si="112"/>
        <v>0</v>
      </c>
      <c r="P145" s="65"/>
      <c r="T145" s="12"/>
    </row>
    <row r="146" spans="1:23" ht="29.25" hidden="1" collapsed="1" x14ac:dyDescent="0.25">
      <c r="A146" s="101" t="s">
        <v>121</v>
      </c>
      <c r="B146" s="71" t="s">
        <v>43</v>
      </c>
      <c r="C146" s="2" t="s">
        <v>6</v>
      </c>
      <c r="D146" s="3">
        <f>D147+D148+D149+D150</f>
        <v>0</v>
      </c>
      <c r="E146" s="3">
        <f t="shared" ref="E146:G146" si="113">E147+E148+E149+E150</f>
        <v>0</v>
      </c>
      <c r="F146" s="3">
        <f t="shared" si="113"/>
        <v>13148.48</v>
      </c>
      <c r="G146" s="3">
        <f t="shared" si="113"/>
        <v>0</v>
      </c>
      <c r="H146" s="3"/>
      <c r="I146" s="3"/>
      <c r="J146" s="3"/>
      <c r="K146" s="3"/>
      <c r="L146" s="3"/>
      <c r="M146" s="3">
        <f>M147+M148+M149+M150</f>
        <v>0</v>
      </c>
      <c r="N146" s="3">
        <f t="shared" ref="N146" si="114">N147+N148+N149+N150</f>
        <v>0</v>
      </c>
      <c r="O146" s="3">
        <f>SUM(D146:N146)</f>
        <v>13148.48</v>
      </c>
      <c r="P146" s="64" t="s">
        <v>95</v>
      </c>
      <c r="T146" s="3">
        <f t="shared" ref="T146" si="115">T147+T148+T149+T150</f>
        <v>0</v>
      </c>
    </row>
    <row r="147" spans="1:23" hidden="1" x14ac:dyDescent="0.25">
      <c r="A147" s="102"/>
      <c r="B147" s="72"/>
      <c r="C147" s="6" t="s">
        <v>13</v>
      </c>
      <c r="D147" s="7"/>
      <c r="E147" s="8"/>
      <c r="F147" s="8">
        <v>131.47999999999999</v>
      </c>
      <c r="G147" s="8"/>
      <c r="H147" s="13"/>
      <c r="I147" s="13"/>
      <c r="J147" s="13"/>
      <c r="K147" s="13"/>
      <c r="L147" s="13"/>
      <c r="M147" s="13"/>
      <c r="N147" s="8"/>
      <c r="O147" s="24">
        <f>SUM(D147:N147)</f>
        <v>131.47999999999999</v>
      </c>
      <c r="P147" s="65"/>
      <c r="T147" s="8"/>
      <c r="W147" s="25"/>
    </row>
    <row r="148" spans="1:23" hidden="1" x14ac:dyDescent="0.25">
      <c r="A148" s="102"/>
      <c r="B148" s="72"/>
      <c r="C148" s="6" t="s">
        <v>14</v>
      </c>
      <c r="D148" s="9"/>
      <c r="E148" s="10"/>
      <c r="F148" s="10">
        <v>13017</v>
      </c>
      <c r="G148" s="10"/>
      <c r="H148" s="14"/>
      <c r="I148" s="14"/>
      <c r="J148" s="14"/>
      <c r="K148" s="14"/>
      <c r="L148" s="14"/>
      <c r="M148" s="14"/>
      <c r="N148" s="10"/>
      <c r="O148" s="24">
        <f t="shared" ref="O148:O150" si="116">SUM(D148:N148)</f>
        <v>13017</v>
      </c>
      <c r="P148" s="65"/>
      <c r="T148" s="10"/>
    </row>
    <row r="149" spans="1:23" hidden="1" x14ac:dyDescent="0.25">
      <c r="A149" s="102"/>
      <c r="B149" s="72"/>
      <c r="C149" s="6" t="s">
        <v>15</v>
      </c>
      <c r="D149" s="9"/>
      <c r="E149" s="10"/>
      <c r="F149" s="10"/>
      <c r="G149" s="10"/>
      <c r="H149" s="14"/>
      <c r="I149" s="14"/>
      <c r="J149" s="14"/>
      <c r="K149" s="14"/>
      <c r="L149" s="14"/>
      <c r="M149" s="14"/>
      <c r="N149" s="10"/>
      <c r="O149" s="24">
        <f t="shared" si="116"/>
        <v>0</v>
      </c>
      <c r="P149" s="65"/>
      <c r="T149" s="10"/>
    </row>
    <row r="150" spans="1:23" hidden="1" x14ac:dyDescent="0.25">
      <c r="A150" s="102"/>
      <c r="B150" s="72"/>
      <c r="C150" s="6" t="s">
        <v>16</v>
      </c>
      <c r="D150" s="11"/>
      <c r="E150" s="12"/>
      <c r="F150" s="12"/>
      <c r="G150" s="12"/>
      <c r="H150" s="15"/>
      <c r="I150" s="15"/>
      <c r="J150" s="15"/>
      <c r="K150" s="15"/>
      <c r="L150" s="15"/>
      <c r="M150" s="15"/>
      <c r="N150" s="12"/>
      <c r="O150" s="24">
        <f t="shared" si="116"/>
        <v>0</v>
      </c>
      <c r="P150" s="65"/>
      <c r="T150" s="12"/>
    </row>
    <row r="151" spans="1:23" ht="29.25" hidden="1" x14ac:dyDescent="0.25">
      <c r="A151" s="101" t="s">
        <v>122</v>
      </c>
      <c r="B151" s="71" t="s">
        <v>44</v>
      </c>
      <c r="C151" s="2" t="s">
        <v>6</v>
      </c>
      <c r="D151" s="3">
        <f>D152+D153+D154+D155</f>
        <v>0</v>
      </c>
      <c r="E151" s="3">
        <f t="shared" ref="E151:G151" si="117">E152+E153+E154+E155</f>
        <v>0</v>
      </c>
      <c r="F151" s="3">
        <f t="shared" si="117"/>
        <v>518.84</v>
      </c>
      <c r="G151" s="3">
        <f t="shared" si="117"/>
        <v>0</v>
      </c>
      <c r="H151" s="3"/>
      <c r="I151" s="3"/>
      <c r="J151" s="3"/>
      <c r="K151" s="3"/>
      <c r="L151" s="3"/>
      <c r="M151" s="3">
        <f>M152+M153+M154+M155</f>
        <v>8763</v>
      </c>
      <c r="N151" s="3">
        <f t="shared" ref="N151" si="118">N152+N153+N154+N155</f>
        <v>8763</v>
      </c>
      <c r="O151" s="3">
        <f>SUM(D151:N151)</f>
        <v>18044.84</v>
      </c>
      <c r="P151" s="64" t="s">
        <v>95</v>
      </c>
      <c r="T151" s="3">
        <f t="shared" ref="T151" si="119">T152+T153+T154+T155</f>
        <v>0</v>
      </c>
    </row>
    <row r="152" spans="1:23" hidden="1" x14ac:dyDescent="0.25">
      <c r="A152" s="102"/>
      <c r="B152" s="72"/>
      <c r="C152" s="6" t="s">
        <v>13</v>
      </c>
      <c r="D152" s="7"/>
      <c r="E152" s="8"/>
      <c r="F152" s="8">
        <v>518.84</v>
      </c>
      <c r="G152" s="8"/>
      <c r="H152" s="13"/>
      <c r="I152" s="13"/>
      <c r="J152" s="13"/>
      <c r="K152" s="13"/>
      <c r="L152" s="13"/>
      <c r="M152" s="13">
        <v>8763</v>
      </c>
      <c r="N152" s="8">
        <v>8763</v>
      </c>
      <c r="O152" s="24">
        <f>SUM(D152:N152)</f>
        <v>18044.84</v>
      </c>
      <c r="P152" s="65"/>
      <c r="T152" s="8"/>
    </row>
    <row r="153" spans="1:23" hidden="1" x14ac:dyDescent="0.25">
      <c r="A153" s="102"/>
      <c r="B153" s="72"/>
      <c r="C153" s="6" t="s">
        <v>14</v>
      </c>
      <c r="D153" s="9"/>
      <c r="E153" s="10"/>
      <c r="F153" s="10"/>
      <c r="G153" s="10"/>
      <c r="H153" s="14"/>
      <c r="I153" s="14"/>
      <c r="J153" s="14"/>
      <c r="K153" s="14"/>
      <c r="L153" s="14"/>
      <c r="M153" s="14"/>
      <c r="N153" s="10"/>
      <c r="O153" s="24">
        <f t="shared" ref="O153:O155" si="120">SUM(D153:N153)</f>
        <v>0</v>
      </c>
      <c r="P153" s="65"/>
      <c r="T153" s="10"/>
    </row>
    <row r="154" spans="1:23" hidden="1" x14ac:dyDescent="0.25">
      <c r="A154" s="102"/>
      <c r="B154" s="72"/>
      <c r="C154" s="6" t="s">
        <v>15</v>
      </c>
      <c r="D154" s="9"/>
      <c r="E154" s="10"/>
      <c r="F154" s="10"/>
      <c r="G154" s="10"/>
      <c r="H154" s="14"/>
      <c r="I154" s="14"/>
      <c r="J154" s="14"/>
      <c r="K154" s="14"/>
      <c r="L154" s="14"/>
      <c r="M154" s="14"/>
      <c r="N154" s="10"/>
      <c r="O154" s="24">
        <f t="shared" si="120"/>
        <v>0</v>
      </c>
      <c r="P154" s="65"/>
      <c r="T154" s="10"/>
    </row>
    <row r="155" spans="1:23" hidden="1" x14ac:dyDescent="0.25">
      <c r="A155" s="102"/>
      <c r="B155" s="72"/>
      <c r="C155" s="6" t="s">
        <v>16</v>
      </c>
      <c r="D155" s="11"/>
      <c r="E155" s="12"/>
      <c r="F155" s="12"/>
      <c r="G155" s="12"/>
      <c r="H155" s="15"/>
      <c r="I155" s="15"/>
      <c r="J155" s="15"/>
      <c r="K155" s="15"/>
      <c r="L155" s="15"/>
      <c r="M155" s="15"/>
      <c r="N155" s="12"/>
      <c r="O155" s="24">
        <f t="shared" si="120"/>
        <v>0</v>
      </c>
      <c r="P155" s="65"/>
      <c r="T155" s="12"/>
    </row>
    <row r="156" spans="1:23" ht="29.25" hidden="1" x14ac:dyDescent="0.25">
      <c r="A156" s="101" t="s">
        <v>169</v>
      </c>
      <c r="B156" s="71" t="s">
        <v>170</v>
      </c>
      <c r="C156" s="2" t="s">
        <v>6</v>
      </c>
      <c r="D156" s="3">
        <v>0</v>
      </c>
      <c r="E156" s="3">
        <v>0</v>
      </c>
      <c r="F156" s="3">
        <v>1769.92</v>
      </c>
      <c r="G156" s="4"/>
      <c r="H156" s="5"/>
      <c r="I156" s="5"/>
      <c r="J156" s="5"/>
      <c r="K156" s="5"/>
      <c r="L156" s="5"/>
      <c r="M156" s="5"/>
      <c r="N156" s="4"/>
      <c r="O156" s="3">
        <f>SUM(D156:N156)</f>
        <v>1769.92</v>
      </c>
      <c r="P156" s="82" t="s">
        <v>95</v>
      </c>
      <c r="T156" s="4"/>
    </row>
    <row r="157" spans="1:23" hidden="1" x14ac:dyDescent="0.25">
      <c r="A157" s="102"/>
      <c r="B157" s="72"/>
      <c r="C157" s="6" t="s">
        <v>13</v>
      </c>
      <c r="D157" s="7"/>
      <c r="E157" s="8"/>
      <c r="F157" s="8">
        <v>1769.92</v>
      </c>
      <c r="G157" s="8"/>
      <c r="H157" s="13"/>
      <c r="I157" s="13"/>
      <c r="J157" s="13"/>
      <c r="K157" s="13"/>
      <c r="L157" s="13"/>
      <c r="M157" s="13"/>
      <c r="N157" s="8"/>
      <c r="O157" s="24">
        <f>SUM(D157:N157)</f>
        <v>1769.92</v>
      </c>
      <c r="P157" s="83"/>
      <c r="T157" s="8"/>
    </row>
    <row r="158" spans="1:23" hidden="1" x14ac:dyDescent="0.25">
      <c r="A158" s="102"/>
      <c r="B158" s="72"/>
      <c r="C158" s="6" t="s">
        <v>14</v>
      </c>
      <c r="D158" s="9"/>
      <c r="E158" s="10"/>
      <c r="F158" s="10"/>
      <c r="G158" s="10"/>
      <c r="H158" s="14"/>
      <c r="I158" s="14"/>
      <c r="J158" s="14"/>
      <c r="K158" s="14"/>
      <c r="L158" s="14"/>
      <c r="M158" s="14"/>
      <c r="N158" s="10"/>
      <c r="O158" s="24">
        <f t="shared" ref="O158:O160" si="121">SUM(D158:N158)</f>
        <v>0</v>
      </c>
      <c r="P158" s="83"/>
      <c r="T158" s="10"/>
    </row>
    <row r="159" spans="1:23" hidden="1" x14ac:dyDescent="0.25">
      <c r="A159" s="102"/>
      <c r="B159" s="72"/>
      <c r="C159" s="6" t="s">
        <v>15</v>
      </c>
      <c r="D159" s="9"/>
      <c r="E159" s="10"/>
      <c r="F159" s="10"/>
      <c r="G159" s="10"/>
      <c r="H159" s="14"/>
      <c r="I159" s="14"/>
      <c r="J159" s="14"/>
      <c r="K159" s="14"/>
      <c r="L159" s="14"/>
      <c r="M159" s="14"/>
      <c r="N159" s="10"/>
      <c r="O159" s="24">
        <f t="shared" si="121"/>
        <v>0</v>
      </c>
      <c r="P159" s="83"/>
      <c r="T159" s="10"/>
    </row>
    <row r="160" spans="1:23" hidden="1" x14ac:dyDescent="0.25">
      <c r="A160" s="102"/>
      <c r="B160" s="72"/>
      <c r="C160" s="6" t="s">
        <v>16</v>
      </c>
      <c r="D160" s="11"/>
      <c r="E160" s="12"/>
      <c r="F160" s="12"/>
      <c r="G160" s="12"/>
      <c r="H160" s="15"/>
      <c r="I160" s="15"/>
      <c r="J160" s="15"/>
      <c r="K160" s="15"/>
      <c r="L160" s="15"/>
      <c r="M160" s="15"/>
      <c r="N160" s="12"/>
      <c r="O160" s="24">
        <f t="shared" si="121"/>
        <v>0</v>
      </c>
      <c r="P160" s="84"/>
      <c r="T160" s="12"/>
    </row>
    <row r="161" spans="1:20" ht="30" hidden="1" x14ac:dyDescent="0.25">
      <c r="A161" s="66" t="s">
        <v>171</v>
      </c>
      <c r="B161" s="79" t="s">
        <v>172</v>
      </c>
      <c r="C161" s="6" t="s">
        <v>6</v>
      </c>
      <c r="D161" s="4"/>
      <c r="E161" s="4"/>
      <c r="F161" s="4">
        <v>335.97800000000001</v>
      </c>
      <c r="G161" s="4"/>
      <c r="H161" s="4"/>
      <c r="I161" s="4"/>
      <c r="J161" s="4"/>
      <c r="K161" s="4"/>
      <c r="L161" s="4"/>
      <c r="M161" s="4"/>
      <c r="N161" s="4"/>
      <c r="O161" s="3">
        <f>SUM(D161:N161)</f>
        <v>335.97800000000001</v>
      </c>
      <c r="P161" s="82" t="s">
        <v>95</v>
      </c>
      <c r="T161" s="4"/>
    </row>
    <row r="162" spans="1:20" hidden="1" x14ac:dyDescent="0.25">
      <c r="A162" s="67"/>
      <c r="B162" s="80"/>
      <c r="C162" s="6" t="s">
        <v>13</v>
      </c>
      <c r="D162" s="7"/>
      <c r="E162" s="8"/>
      <c r="F162" s="8">
        <v>335.97800000000001</v>
      </c>
      <c r="G162" s="8"/>
      <c r="H162" s="13"/>
      <c r="I162" s="13"/>
      <c r="J162" s="13"/>
      <c r="K162" s="13"/>
      <c r="L162" s="13"/>
      <c r="M162" s="13"/>
      <c r="N162" s="8"/>
      <c r="O162" s="24">
        <f>SUM(D162:N162)</f>
        <v>335.97800000000001</v>
      </c>
      <c r="P162" s="83"/>
      <c r="T162" s="8"/>
    </row>
    <row r="163" spans="1:20" hidden="1" x14ac:dyDescent="0.25">
      <c r="A163" s="67"/>
      <c r="B163" s="80"/>
      <c r="C163" s="6" t="s">
        <v>14</v>
      </c>
      <c r="D163" s="9"/>
      <c r="E163" s="10"/>
      <c r="F163" s="10"/>
      <c r="G163" s="10"/>
      <c r="H163" s="14"/>
      <c r="I163" s="14"/>
      <c r="J163" s="14"/>
      <c r="K163" s="14"/>
      <c r="L163" s="14"/>
      <c r="M163" s="14"/>
      <c r="N163" s="10"/>
      <c r="O163" s="24">
        <f t="shared" ref="O163:O165" si="122">SUM(D163:N163)</f>
        <v>0</v>
      </c>
      <c r="P163" s="83"/>
      <c r="T163" s="10"/>
    </row>
    <row r="164" spans="1:20" hidden="1" x14ac:dyDescent="0.25">
      <c r="A164" s="67"/>
      <c r="B164" s="80"/>
      <c r="C164" s="6" t="s">
        <v>15</v>
      </c>
      <c r="D164" s="9"/>
      <c r="E164" s="10"/>
      <c r="F164" s="10"/>
      <c r="G164" s="10"/>
      <c r="H164" s="14"/>
      <c r="I164" s="14"/>
      <c r="J164" s="14"/>
      <c r="K164" s="14"/>
      <c r="L164" s="14"/>
      <c r="M164" s="14"/>
      <c r="N164" s="10"/>
      <c r="O164" s="24">
        <f t="shared" si="122"/>
        <v>0</v>
      </c>
      <c r="P164" s="83"/>
      <c r="T164" s="10"/>
    </row>
    <row r="165" spans="1:20" hidden="1" x14ac:dyDescent="0.25">
      <c r="A165" s="68"/>
      <c r="B165" s="81"/>
      <c r="C165" s="6" t="s">
        <v>16</v>
      </c>
      <c r="D165" s="11"/>
      <c r="E165" s="12"/>
      <c r="F165" s="12"/>
      <c r="G165" s="12"/>
      <c r="H165" s="15"/>
      <c r="I165" s="15"/>
      <c r="J165" s="15"/>
      <c r="K165" s="15"/>
      <c r="L165" s="15"/>
      <c r="M165" s="15"/>
      <c r="N165" s="12"/>
      <c r="O165" s="24">
        <f t="shared" si="122"/>
        <v>0</v>
      </c>
      <c r="P165" s="84"/>
      <c r="T165" s="12"/>
    </row>
    <row r="166" spans="1:20" ht="30" hidden="1" x14ac:dyDescent="0.25">
      <c r="A166" s="66" t="s">
        <v>185</v>
      </c>
      <c r="B166" s="79" t="s">
        <v>184</v>
      </c>
      <c r="C166" s="6" t="s">
        <v>6</v>
      </c>
      <c r="D166" s="4"/>
      <c r="E166" s="4"/>
      <c r="F166" s="4"/>
      <c r="G166" s="4">
        <f>G167+G168+G169+G170</f>
        <v>3027.5059999999999</v>
      </c>
      <c r="H166" s="4"/>
      <c r="I166" s="4"/>
      <c r="J166" s="4"/>
      <c r="K166" s="4"/>
      <c r="L166" s="4"/>
      <c r="M166" s="4"/>
      <c r="N166" s="4"/>
      <c r="O166" s="3">
        <f>SUM(D166:N166)</f>
        <v>3027.5059999999999</v>
      </c>
      <c r="P166" s="82" t="s">
        <v>95</v>
      </c>
      <c r="T166" s="4">
        <f>T167+T168+T169+T170</f>
        <v>3027.5059999999999</v>
      </c>
    </row>
    <row r="167" spans="1:20" hidden="1" x14ac:dyDescent="0.25">
      <c r="A167" s="67"/>
      <c r="B167" s="80"/>
      <c r="C167" s="6" t="s">
        <v>13</v>
      </c>
      <c r="D167" s="7"/>
      <c r="E167" s="8"/>
      <c r="F167" s="8"/>
      <c r="G167" s="8">
        <v>3027.5059999999999</v>
      </c>
      <c r="H167" s="13"/>
      <c r="I167" s="13"/>
      <c r="J167" s="13"/>
      <c r="K167" s="13"/>
      <c r="L167" s="13"/>
      <c r="M167" s="13"/>
      <c r="N167" s="8"/>
      <c r="O167" s="24">
        <f>SUM(D167:N167)</f>
        <v>3027.5059999999999</v>
      </c>
      <c r="P167" s="83"/>
      <c r="T167" s="8">
        <v>3027.5059999999999</v>
      </c>
    </row>
    <row r="168" spans="1:20" hidden="1" x14ac:dyDescent="0.25">
      <c r="A168" s="67"/>
      <c r="B168" s="80"/>
      <c r="C168" s="6" t="s">
        <v>14</v>
      </c>
      <c r="D168" s="9"/>
      <c r="E168" s="10"/>
      <c r="F168" s="10"/>
      <c r="G168" s="10"/>
      <c r="H168" s="14"/>
      <c r="I168" s="14"/>
      <c r="J168" s="14"/>
      <c r="K168" s="14"/>
      <c r="L168" s="14"/>
      <c r="M168" s="14"/>
      <c r="N168" s="10"/>
      <c r="O168" s="24">
        <f t="shared" ref="O168:O170" si="123">SUM(D168:N168)</f>
        <v>0</v>
      </c>
      <c r="P168" s="83"/>
      <c r="T168" s="10"/>
    </row>
    <row r="169" spans="1:20" hidden="1" x14ac:dyDescent="0.25">
      <c r="A169" s="67"/>
      <c r="B169" s="80"/>
      <c r="C169" s="6" t="s">
        <v>15</v>
      </c>
      <c r="D169" s="9"/>
      <c r="E169" s="10"/>
      <c r="F169" s="10"/>
      <c r="G169" s="10"/>
      <c r="H169" s="14"/>
      <c r="I169" s="14"/>
      <c r="J169" s="14"/>
      <c r="K169" s="14"/>
      <c r="L169" s="14"/>
      <c r="M169" s="14"/>
      <c r="N169" s="10"/>
      <c r="O169" s="24">
        <f t="shared" si="123"/>
        <v>0</v>
      </c>
      <c r="P169" s="83"/>
      <c r="T169" s="10"/>
    </row>
    <row r="170" spans="1:20" hidden="1" x14ac:dyDescent="0.25">
      <c r="A170" s="68"/>
      <c r="B170" s="81"/>
      <c r="C170" s="6" t="s">
        <v>16</v>
      </c>
      <c r="D170" s="11"/>
      <c r="E170" s="12"/>
      <c r="F170" s="12"/>
      <c r="G170" s="12"/>
      <c r="H170" s="15"/>
      <c r="I170" s="15"/>
      <c r="J170" s="15"/>
      <c r="K170" s="15"/>
      <c r="L170" s="15"/>
      <c r="M170" s="15"/>
      <c r="N170" s="12"/>
      <c r="O170" s="24">
        <f t="shared" si="123"/>
        <v>0</v>
      </c>
      <c r="P170" s="84"/>
      <c r="T170" s="12"/>
    </row>
    <row r="171" spans="1:20" ht="30" hidden="1" x14ac:dyDescent="0.25">
      <c r="A171" s="66" t="s">
        <v>187</v>
      </c>
      <c r="B171" s="79" t="s">
        <v>186</v>
      </c>
      <c r="C171" s="6" t="s">
        <v>6</v>
      </c>
      <c r="D171" s="4"/>
      <c r="E171" s="4"/>
      <c r="F171" s="4"/>
      <c r="G171" s="4">
        <f>G172+G173+G174+G175</f>
        <v>976.49300000000005</v>
      </c>
      <c r="H171" s="4"/>
      <c r="I171" s="4"/>
      <c r="J171" s="4"/>
      <c r="K171" s="4"/>
      <c r="L171" s="4"/>
      <c r="M171" s="4"/>
      <c r="N171" s="4"/>
      <c r="O171" s="3">
        <f>SUM(D171:N171)</f>
        <v>976.49300000000005</v>
      </c>
      <c r="P171" s="82" t="s">
        <v>95</v>
      </c>
      <c r="T171" s="4">
        <f>T172+T173+T174+T175</f>
        <v>976.49300000000005</v>
      </c>
    </row>
    <row r="172" spans="1:20" hidden="1" x14ac:dyDescent="0.25">
      <c r="A172" s="67"/>
      <c r="B172" s="80"/>
      <c r="C172" s="6" t="s">
        <v>13</v>
      </c>
      <c r="D172" s="7"/>
      <c r="E172" s="8"/>
      <c r="F172" s="8"/>
      <c r="G172" s="8">
        <v>976.49300000000005</v>
      </c>
      <c r="H172" s="13"/>
      <c r="I172" s="13"/>
      <c r="J172" s="13"/>
      <c r="K172" s="13"/>
      <c r="L172" s="13"/>
      <c r="M172" s="13"/>
      <c r="N172" s="8"/>
      <c r="O172" s="24">
        <f>SUM(D172:N172)</f>
        <v>976.49300000000005</v>
      </c>
      <c r="P172" s="83"/>
      <c r="T172" s="8">
        <v>976.49300000000005</v>
      </c>
    </row>
    <row r="173" spans="1:20" hidden="1" x14ac:dyDescent="0.25">
      <c r="A173" s="67"/>
      <c r="B173" s="80"/>
      <c r="C173" s="6" t="s">
        <v>14</v>
      </c>
      <c r="D173" s="9"/>
      <c r="E173" s="10"/>
      <c r="F173" s="10"/>
      <c r="G173" s="10"/>
      <c r="H173" s="14"/>
      <c r="I173" s="14"/>
      <c r="J173" s="14"/>
      <c r="K173" s="14"/>
      <c r="L173" s="14"/>
      <c r="M173" s="14"/>
      <c r="N173" s="10"/>
      <c r="O173" s="24">
        <f t="shared" ref="O173:O175" si="124">SUM(D173:N173)</f>
        <v>0</v>
      </c>
      <c r="P173" s="83"/>
      <c r="T173" s="10"/>
    </row>
    <row r="174" spans="1:20" hidden="1" x14ac:dyDescent="0.25">
      <c r="A174" s="67"/>
      <c r="B174" s="80"/>
      <c r="C174" s="6" t="s">
        <v>15</v>
      </c>
      <c r="D174" s="9"/>
      <c r="E174" s="10"/>
      <c r="F174" s="10"/>
      <c r="G174" s="10"/>
      <c r="H174" s="14"/>
      <c r="I174" s="14"/>
      <c r="J174" s="14"/>
      <c r="K174" s="14"/>
      <c r="L174" s="14"/>
      <c r="M174" s="14"/>
      <c r="N174" s="10"/>
      <c r="O174" s="24">
        <f t="shared" si="124"/>
        <v>0</v>
      </c>
      <c r="P174" s="83"/>
      <c r="T174" s="10"/>
    </row>
    <row r="175" spans="1:20" hidden="1" x14ac:dyDescent="0.25">
      <c r="A175" s="68"/>
      <c r="B175" s="81"/>
      <c r="C175" s="6" t="s">
        <v>16</v>
      </c>
      <c r="D175" s="11"/>
      <c r="E175" s="12"/>
      <c r="F175" s="12"/>
      <c r="G175" s="12"/>
      <c r="H175" s="15"/>
      <c r="I175" s="15"/>
      <c r="J175" s="15"/>
      <c r="K175" s="15"/>
      <c r="L175" s="15"/>
      <c r="M175" s="15"/>
      <c r="N175" s="12"/>
      <c r="O175" s="24">
        <f t="shared" si="124"/>
        <v>0</v>
      </c>
      <c r="P175" s="84"/>
      <c r="T175" s="12"/>
    </row>
    <row r="176" spans="1:20" ht="30" hidden="1" x14ac:dyDescent="0.25">
      <c r="A176" s="66" t="s">
        <v>188</v>
      </c>
      <c r="B176" s="79" t="s">
        <v>191</v>
      </c>
      <c r="C176" s="6" t="s">
        <v>6</v>
      </c>
      <c r="D176" s="4"/>
      <c r="E176" s="4"/>
      <c r="F176" s="4"/>
      <c r="G176" s="4">
        <f>G177+G178+G179+G180</f>
        <v>2181.808</v>
      </c>
      <c r="H176" s="4"/>
      <c r="I176" s="4"/>
      <c r="J176" s="4"/>
      <c r="K176" s="4"/>
      <c r="L176" s="4"/>
      <c r="M176" s="4"/>
      <c r="N176" s="4"/>
      <c r="O176" s="3">
        <f>SUM(D176:N176)</f>
        <v>2181.808</v>
      </c>
      <c r="P176" s="82" t="s">
        <v>95</v>
      </c>
      <c r="T176" s="4">
        <f>T177+T178+T179+T180</f>
        <v>2181.808</v>
      </c>
    </row>
    <row r="177" spans="1:20" hidden="1" x14ac:dyDescent="0.25">
      <c r="A177" s="67"/>
      <c r="B177" s="80"/>
      <c r="C177" s="6" t="s">
        <v>13</v>
      </c>
      <c r="D177" s="7"/>
      <c r="E177" s="8"/>
      <c r="F177" s="8"/>
      <c r="G177" s="8">
        <v>2181.808</v>
      </c>
      <c r="H177" s="13"/>
      <c r="I177" s="13"/>
      <c r="J177" s="13"/>
      <c r="K177" s="13"/>
      <c r="L177" s="13"/>
      <c r="M177" s="13"/>
      <c r="N177" s="8"/>
      <c r="O177" s="24">
        <f>SUM(D177:N177)</f>
        <v>2181.808</v>
      </c>
      <c r="P177" s="83"/>
      <c r="T177" s="8">
        <v>2181.808</v>
      </c>
    </row>
    <row r="178" spans="1:20" hidden="1" x14ac:dyDescent="0.25">
      <c r="A178" s="67"/>
      <c r="B178" s="80"/>
      <c r="C178" s="6" t="s">
        <v>14</v>
      </c>
      <c r="D178" s="9"/>
      <c r="E178" s="10"/>
      <c r="F178" s="10"/>
      <c r="G178" s="10"/>
      <c r="H178" s="14"/>
      <c r="I178" s="14"/>
      <c r="J178" s="14"/>
      <c r="K178" s="14"/>
      <c r="L178" s="14"/>
      <c r="M178" s="14"/>
      <c r="N178" s="10"/>
      <c r="O178" s="24">
        <f t="shared" ref="O178:O180" si="125">SUM(D178:N178)</f>
        <v>0</v>
      </c>
      <c r="P178" s="83"/>
      <c r="T178" s="10"/>
    </row>
    <row r="179" spans="1:20" hidden="1" x14ac:dyDescent="0.25">
      <c r="A179" s="67"/>
      <c r="B179" s="80"/>
      <c r="C179" s="6" t="s">
        <v>15</v>
      </c>
      <c r="D179" s="9"/>
      <c r="E179" s="10"/>
      <c r="F179" s="10"/>
      <c r="G179" s="10"/>
      <c r="H179" s="14"/>
      <c r="I179" s="14"/>
      <c r="J179" s="14"/>
      <c r="K179" s="14"/>
      <c r="L179" s="14"/>
      <c r="M179" s="14"/>
      <c r="N179" s="10"/>
      <c r="O179" s="24">
        <f t="shared" si="125"/>
        <v>0</v>
      </c>
      <c r="P179" s="83"/>
      <c r="T179" s="10"/>
    </row>
    <row r="180" spans="1:20" hidden="1" x14ac:dyDescent="0.25">
      <c r="A180" s="68"/>
      <c r="B180" s="81"/>
      <c r="C180" s="6" t="s">
        <v>16</v>
      </c>
      <c r="D180" s="11"/>
      <c r="E180" s="12"/>
      <c r="F180" s="12"/>
      <c r="G180" s="12"/>
      <c r="H180" s="15"/>
      <c r="I180" s="15"/>
      <c r="J180" s="15"/>
      <c r="K180" s="15"/>
      <c r="L180" s="15"/>
      <c r="M180" s="15"/>
      <c r="N180" s="12"/>
      <c r="O180" s="24">
        <f t="shared" si="125"/>
        <v>0</v>
      </c>
      <c r="P180" s="84"/>
      <c r="T180" s="12"/>
    </row>
    <row r="181" spans="1:20" ht="30" hidden="1" x14ac:dyDescent="0.25">
      <c r="A181" s="66" t="s">
        <v>189</v>
      </c>
      <c r="B181" s="79" t="s">
        <v>192</v>
      </c>
      <c r="C181" s="6" t="s">
        <v>6</v>
      </c>
      <c r="D181" s="4"/>
      <c r="E181" s="4"/>
      <c r="F181" s="4"/>
      <c r="G181" s="4">
        <f>G182+G183+G184+G185</f>
        <v>1854.204</v>
      </c>
      <c r="H181" s="4"/>
      <c r="I181" s="4"/>
      <c r="J181" s="4"/>
      <c r="K181" s="4"/>
      <c r="L181" s="4"/>
      <c r="M181" s="4"/>
      <c r="N181" s="4"/>
      <c r="O181" s="3">
        <f>SUM(D181:N181)</f>
        <v>1854.204</v>
      </c>
      <c r="P181" s="82" t="s">
        <v>95</v>
      </c>
      <c r="T181" s="4">
        <f>T182+T183+T184+T185</f>
        <v>1854.204</v>
      </c>
    </row>
    <row r="182" spans="1:20" hidden="1" x14ac:dyDescent="0.25">
      <c r="A182" s="67"/>
      <c r="B182" s="80"/>
      <c r="C182" s="6" t="s">
        <v>13</v>
      </c>
      <c r="D182" s="7"/>
      <c r="E182" s="8"/>
      <c r="F182" s="8"/>
      <c r="G182" s="8">
        <v>1854.204</v>
      </c>
      <c r="H182" s="13"/>
      <c r="I182" s="13"/>
      <c r="J182" s="13"/>
      <c r="K182" s="13"/>
      <c r="L182" s="13"/>
      <c r="M182" s="13"/>
      <c r="N182" s="8"/>
      <c r="O182" s="24">
        <f>SUM(D182:N182)</f>
        <v>1854.204</v>
      </c>
      <c r="P182" s="83"/>
      <c r="T182" s="8">
        <v>1854.204</v>
      </c>
    </row>
    <row r="183" spans="1:20" hidden="1" x14ac:dyDescent="0.25">
      <c r="A183" s="67"/>
      <c r="B183" s="80"/>
      <c r="C183" s="6" t="s">
        <v>14</v>
      </c>
      <c r="D183" s="9"/>
      <c r="E183" s="10"/>
      <c r="F183" s="10"/>
      <c r="G183" s="10"/>
      <c r="H183" s="14"/>
      <c r="I183" s="14"/>
      <c r="J183" s="14"/>
      <c r="K183" s="14"/>
      <c r="L183" s="14"/>
      <c r="M183" s="14"/>
      <c r="N183" s="10"/>
      <c r="O183" s="24">
        <f t="shared" ref="O183:O185" si="126">SUM(D183:N183)</f>
        <v>0</v>
      </c>
      <c r="P183" s="83"/>
      <c r="T183" s="10"/>
    </row>
    <row r="184" spans="1:20" hidden="1" x14ac:dyDescent="0.25">
      <c r="A184" s="67"/>
      <c r="B184" s="80"/>
      <c r="C184" s="6" t="s">
        <v>15</v>
      </c>
      <c r="D184" s="9"/>
      <c r="E184" s="10"/>
      <c r="F184" s="10"/>
      <c r="G184" s="10"/>
      <c r="H184" s="14"/>
      <c r="I184" s="14"/>
      <c r="J184" s="14"/>
      <c r="K184" s="14"/>
      <c r="L184" s="14"/>
      <c r="M184" s="14"/>
      <c r="N184" s="10"/>
      <c r="O184" s="24">
        <f t="shared" si="126"/>
        <v>0</v>
      </c>
      <c r="P184" s="83"/>
      <c r="T184" s="10"/>
    </row>
    <row r="185" spans="1:20" hidden="1" x14ac:dyDescent="0.25">
      <c r="A185" s="68"/>
      <c r="B185" s="81"/>
      <c r="C185" s="6" t="s">
        <v>16</v>
      </c>
      <c r="D185" s="11"/>
      <c r="E185" s="12"/>
      <c r="F185" s="12"/>
      <c r="G185" s="12"/>
      <c r="H185" s="15"/>
      <c r="I185" s="15"/>
      <c r="J185" s="15"/>
      <c r="K185" s="15"/>
      <c r="L185" s="15"/>
      <c r="M185" s="15"/>
      <c r="N185" s="12"/>
      <c r="O185" s="24">
        <f t="shared" si="126"/>
        <v>0</v>
      </c>
      <c r="P185" s="84"/>
      <c r="T185" s="12"/>
    </row>
    <row r="186" spans="1:20" ht="30" hidden="1" x14ac:dyDescent="0.25">
      <c r="A186" s="66" t="s">
        <v>190</v>
      </c>
      <c r="B186" s="79" t="s">
        <v>193</v>
      </c>
      <c r="C186" s="6" t="s">
        <v>6</v>
      </c>
      <c r="D186" s="4"/>
      <c r="E186" s="4"/>
      <c r="F186" s="4"/>
      <c r="G186" s="4">
        <f>G187+G188+G189+G190</f>
        <v>2195.64</v>
      </c>
      <c r="H186" s="4"/>
      <c r="I186" s="4"/>
      <c r="J186" s="4"/>
      <c r="K186" s="4"/>
      <c r="L186" s="4"/>
      <c r="M186" s="4"/>
      <c r="N186" s="4"/>
      <c r="O186" s="3">
        <f>SUM(D186:N186)</f>
        <v>2195.64</v>
      </c>
      <c r="P186" s="82" t="s">
        <v>95</v>
      </c>
      <c r="T186" s="4">
        <f>T187+T188+T189+T190</f>
        <v>2195.64</v>
      </c>
    </row>
    <row r="187" spans="1:20" hidden="1" x14ac:dyDescent="0.25">
      <c r="A187" s="67"/>
      <c r="B187" s="80"/>
      <c r="C187" s="6" t="s">
        <v>13</v>
      </c>
      <c r="D187" s="7"/>
      <c r="E187" s="8"/>
      <c r="F187" s="8"/>
      <c r="G187" s="8">
        <v>2195.64</v>
      </c>
      <c r="H187" s="13"/>
      <c r="I187" s="13"/>
      <c r="J187" s="13"/>
      <c r="K187" s="13"/>
      <c r="L187" s="13"/>
      <c r="M187" s="13"/>
      <c r="N187" s="8"/>
      <c r="O187" s="24">
        <f>SUM(D187:N187)</f>
        <v>2195.64</v>
      </c>
      <c r="P187" s="83"/>
      <c r="T187" s="8">
        <v>2195.64</v>
      </c>
    </row>
    <row r="188" spans="1:20" hidden="1" x14ac:dyDescent="0.25">
      <c r="A188" s="67"/>
      <c r="B188" s="80"/>
      <c r="C188" s="6" t="s">
        <v>14</v>
      </c>
      <c r="D188" s="9"/>
      <c r="E188" s="10"/>
      <c r="F188" s="10"/>
      <c r="G188" s="10"/>
      <c r="H188" s="14"/>
      <c r="I188" s="14"/>
      <c r="J188" s="14"/>
      <c r="K188" s="14"/>
      <c r="L188" s="14"/>
      <c r="M188" s="14"/>
      <c r="N188" s="10"/>
      <c r="O188" s="24">
        <f t="shared" ref="O188:O190" si="127">SUM(D188:N188)</f>
        <v>0</v>
      </c>
      <c r="P188" s="83"/>
      <c r="T188" s="10"/>
    </row>
    <row r="189" spans="1:20" hidden="1" x14ac:dyDescent="0.25">
      <c r="A189" s="67"/>
      <c r="B189" s="80"/>
      <c r="C189" s="6" t="s">
        <v>15</v>
      </c>
      <c r="D189" s="9"/>
      <c r="E189" s="10"/>
      <c r="F189" s="10"/>
      <c r="G189" s="10"/>
      <c r="H189" s="14"/>
      <c r="I189" s="14"/>
      <c r="J189" s="14"/>
      <c r="K189" s="14"/>
      <c r="L189" s="14"/>
      <c r="M189" s="14"/>
      <c r="N189" s="10"/>
      <c r="O189" s="24">
        <f t="shared" si="127"/>
        <v>0</v>
      </c>
      <c r="P189" s="83"/>
      <c r="T189" s="10"/>
    </row>
    <row r="190" spans="1:20" hidden="1" x14ac:dyDescent="0.25">
      <c r="A190" s="68"/>
      <c r="B190" s="81"/>
      <c r="C190" s="6" t="s">
        <v>16</v>
      </c>
      <c r="D190" s="11"/>
      <c r="E190" s="12"/>
      <c r="F190" s="12"/>
      <c r="G190" s="12"/>
      <c r="H190" s="15"/>
      <c r="I190" s="15"/>
      <c r="J190" s="15"/>
      <c r="K190" s="15"/>
      <c r="L190" s="15"/>
      <c r="M190" s="15"/>
      <c r="N190" s="12"/>
      <c r="O190" s="24">
        <f t="shared" si="127"/>
        <v>0</v>
      </c>
      <c r="P190" s="84"/>
      <c r="T190" s="12"/>
    </row>
    <row r="191" spans="1:20" ht="30" hidden="1" x14ac:dyDescent="0.25">
      <c r="A191" s="66" t="s">
        <v>194</v>
      </c>
      <c r="B191" s="66" t="s">
        <v>196</v>
      </c>
      <c r="C191" s="6" t="s">
        <v>6</v>
      </c>
      <c r="D191" s="4"/>
      <c r="E191" s="4"/>
      <c r="F191" s="4"/>
      <c r="G191" s="4">
        <f>G192+G193+G194+G195</f>
        <v>1391.48</v>
      </c>
      <c r="H191" s="4"/>
      <c r="I191" s="4"/>
      <c r="J191" s="4"/>
      <c r="K191" s="4"/>
      <c r="L191" s="4"/>
      <c r="M191" s="4"/>
      <c r="N191" s="4"/>
      <c r="O191" s="3">
        <f>SUM(D191:N191)</f>
        <v>1391.48</v>
      </c>
      <c r="P191" s="82" t="s">
        <v>95</v>
      </c>
      <c r="T191" s="4">
        <f>T192+T193+T194+T195</f>
        <v>1391.48</v>
      </c>
    </row>
    <row r="192" spans="1:20" hidden="1" x14ac:dyDescent="0.25">
      <c r="A192" s="67"/>
      <c r="B192" s="67"/>
      <c r="C192" s="6" t="s">
        <v>13</v>
      </c>
      <c r="D192" s="7"/>
      <c r="E192" s="8"/>
      <c r="F192" s="8"/>
      <c r="G192" s="8">
        <v>1391.48</v>
      </c>
      <c r="H192" s="13"/>
      <c r="I192" s="13"/>
      <c r="J192" s="13"/>
      <c r="K192" s="13"/>
      <c r="L192" s="13"/>
      <c r="M192" s="13"/>
      <c r="N192" s="8"/>
      <c r="O192" s="24">
        <f>SUM(D192:N192)</f>
        <v>1391.48</v>
      </c>
      <c r="P192" s="83"/>
      <c r="T192" s="8">
        <v>1391.48</v>
      </c>
    </row>
    <row r="193" spans="1:20" hidden="1" x14ac:dyDescent="0.25">
      <c r="A193" s="67"/>
      <c r="B193" s="67"/>
      <c r="C193" s="6" t="s">
        <v>14</v>
      </c>
      <c r="D193" s="9"/>
      <c r="E193" s="10"/>
      <c r="F193" s="10"/>
      <c r="G193" s="10"/>
      <c r="H193" s="14"/>
      <c r="I193" s="14"/>
      <c r="J193" s="14"/>
      <c r="K193" s="14"/>
      <c r="L193" s="14"/>
      <c r="M193" s="14"/>
      <c r="N193" s="10"/>
      <c r="O193" s="24">
        <f t="shared" ref="O193:O195" si="128">SUM(D193:N193)</f>
        <v>0</v>
      </c>
      <c r="P193" s="83"/>
      <c r="T193" s="10"/>
    </row>
    <row r="194" spans="1:20" hidden="1" x14ac:dyDescent="0.25">
      <c r="A194" s="67"/>
      <c r="B194" s="67"/>
      <c r="C194" s="6" t="s">
        <v>15</v>
      </c>
      <c r="D194" s="9"/>
      <c r="E194" s="10"/>
      <c r="F194" s="10"/>
      <c r="G194" s="10"/>
      <c r="H194" s="14"/>
      <c r="I194" s="14"/>
      <c r="J194" s="14"/>
      <c r="K194" s="14"/>
      <c r="L194" s="14"/>
      <c r="M194" s="14"/>
      <c r="N194" s="10"/>
      <c r="O194" s="24">
        <f t="shared" si="128"/>
        <v>0</v>
      </c>
      <c r="P194" s="83"/>
      <c r="T194" s="10"/>
    </row>
    <row r="195" spans="1:20" hidden="1" x14ac:dyDescent="0.25">
      <c r="A195" s="68"/>
      <c r="B195" s="68"/>
      <c r="C195" s="6" t="s">
        <v>16</v>
      </c>
      <c r="D195" s="11"/>
      <c r="E195" s="12"/>
      <c r="F195" s="12"/>
      <c r="G195" s="12"/>
      <c r="H195" s="15"/>
      <c r="I195" s="15"/>
      <c r="J195" s="15"/>
      <c r="K195" s="15"/>
      <c r="L195" s="15"/>
      <c r="M195" s="15"/>
      <c r="N195" s="12"/>
      <c r="O195" s="24">
        <f t="shared" si="128"/>
        <v>0</v>
      </c>
      <c r="P195" s="84"/>
      <c r="T195" s="12"/>
    </row>
    <row r="196" spans="1:20" ht="30" hidden="1" x14ac:dyDescent="0.25">
      <c r="A196" s="66" t="s">
        <v>195</v>
      </c>
      <c r="B196" s="66" t="s">
        <v>197</v>
      </c>
      <c r="C196" s="6" t="s">
        <v>6</v>
      </c>
      <c r="D196" s="4"/>
      <c r="E196" s="4"/>
      <c r="F196" s="4"/>
      <c r="G196" s="4">
        <f>G197+G198+G199+G200</f>
        <v>1549.2439999999999</v>
      </c>
      <c r="H196" s="37"/>
      <c r="I196" s="90">
        <v>4017.0973800000002</v>
      </c>
      <c r="J196" s="139"/>
      <c r="K196" s="142">
        <f>G197+G202+G207-I196</f>
        <v>364.51561999999922</v>
      </c>
      <c r="L196" s="4"/>
      <c r="M196" s="4"/>
      <c r="N196" s="4"/>
      <c r="O196" s="3">
        <f>SUM(D196:N196)</f>
        <v>5930.8569999999991</v>
      </c>
      <c r="P196" s="82" t="s">
        <v>95</v>
      </c>
      <c r="Q196" s="18"/>
      <c r="R196" s="18"/>
      <c r="T196" s="4">
        <f>T197+T198+T199+T200</f>
        <v>1549.2439999999999</v>
      </c>
    </row>
    <row r="197" spans="1:20" hidden="1" x14ac:dyDescent="0.25">
      <c r="A197" s="67"/>
      <c r="B197" s="67"/>
      <c r="C197" s="6" t="s">
        <v>13</v>
      </c>
      <c r="D197" s="7"/>
      <c r="E197" s="8"/>
      <c r="F197" s="8"/>
      <c r="G197" s="8">
        <f>1549.244</f>
        <v>1549.2439999999999</v>
      </c>
      <c r="H197" s="38">
        <v>-1549.24</v>
      </c>
      <c r="I197" s="91"/>
      <c r="J197" s="140"/>
      <c r="K197" s="143"/>
      <c r="L197" s="16"/>
      <c r="M197" s="13"/>
      <c r="N197" s="8"/>
      <c r="O197" s="24">
        <f>SUM(D197:N197)</f>
        <v>3.9999999999054126E-3</v>
      </c>
      <c r="P197" s="83"/>
      <c r="T197" s="8">
        <f>1549.244</f>
        <v>1549.2439999999999</v>
      </c>
    </row>
    <row r="198" spans="1:20" hidden="1" x14ac:dyDescent="0.25">
      <c r="A198" s="67"/>
      <c r="B198" s="67"/>
      <c r="C198" s="6" t="s">
        <v>14</v>
      </c>
      <c r="D198" s="9"/>
      <c r="E198" s="10"/>
      <c r="F198" s="10"/>
      <c r="G198" s="10"/>
      <c r="H198" s="38"/>
      <c r="I198" s="91"/>
      <c r="J198" s="140"/>
      <c r="K198" s="143"/>
      <c r="L198" s="16"/>
      <c r="M198" s="14"/>
      <c r="N198" s="10"/>
      <c r="O198" s="24">
        <f t="shared" ref="O198:O200" si="129">SUM(D198:N198)</f>
        <v>0</v>
      </c>
      <c r="P198" s="83"/>
      <c r="T198" s="10"/>
    </row>
    <row r="199" spans="1:20" hidden="1" x14ac:dyDescent="0.25">
      <c r="A199" s="67"/>
      <c r="B199" s="67"/>
      <c r="C199" s="6" t="s">
        <v>15</v>
      </c>
      <c r="D199" s="9"/>
      <c r="E199" s="10"/>
      <c r="F199" s="10"/>
      <c r="G199" s="10"/>
      <c r="H199" s="38"/>
      <c r="I199" s="91"/>
      <c r="J199" s="140"/>
      <c r="K199" s="143"/>
      <c r="L199" s="16"/>
      <c r="M199" s="14"/>
      <c r="N199" s="10"/>
      <c r="O199" s="24">
        <f t="shared" si="129"/>
        <v>0</v>
      </c>
      <c r="P199" s="83"/>
      <c r="T199" s="10"/>
    </row>
    <row r="200" spans="1:20" hidden="1" x14ac:dyDescent="0.25">
      <c r="A200" s="68"/>
      <c r="B200" s="68"/>
      <c r="C200" s="6" t="s">
        <v>16</v>
      </c>
      <c r="D200" s="11"/>
      <c r="E200" s="12"/>
      <c r="F200" s="12"/>
      <c r="G200" s="12"/>
      <c r="H200" s="38"/>
      <c r="I200" s="91"/>
      <c r="J200" s="140"/>
      <c r="K200" s="143"/>
      <c r="L200" s="16"/>
      <c r="M200" s="15"/>
      <c r="N200" s="12"/>
      <c r="O200" s="24">
        <f t="shared" si="129"/>
        <v>0</v>
      </c>
      <c r="P200" s="84"/>
      <c r="T200" s="12"/>
    </row>
    <row r="201" spans="1:20" ht="30" hidden="1" customHeight="1" x14ac:dyDescent="0.25">
      <c r="A201" s="66" t="s">
        <v>198</v>
      </c>
      <c r="B201" s="66" t="s">
        <v>199</v>
      </c>
      <c r="C201" s="6" t="s">
        <v>6</v>
      </c>
      <c r="D201" s="4"/>
      <c r="E201" s="4"/>
      <c r="F201" s="4"/>
      <c r="G201" s="4">
        <f>G202+G203+G204+G205</f>
        <v>1611.1120000000001</v>
      </c>
      <c r="H201" s="39"/>
      <c r="I201" s="91"/>
      <c r="J201" s="140"/>
      <c r="K201" s="143"/>
      <c r="L201" s="4"/>
      <c r="M201" s="4"/>
      <c r="N201" s="4"/>
      <c r="O201" s="3">
        <f>SUM(D201:N201)</f>
        <v>1611.1120000000001</v>
      </c>
      <c r="P201" s="82" t="s">
        <v>95</v>
      </c>
      <c r="T201" s="4">
        <f>T202+T203+T204+T205</f>
        <v>1611.1120000000001</v>
      </c>
    </row>
    <row r="202" spans="1:20" hidden="1" x14ac:dyDescent="0.25">
      <c r="A202" s="67"/>
      <c r="B202" s="67"/>
      <c r="C202" s="6" t="s">
        <v>13</v>
      </c>
      <c r="D202" s="7"/>
      <c r="E202" s="8"/>
      <c r="F202" s="8"/>
      <c r="G202" s="8">
        <v>1611.1120000000001</v>
      </c>
      <c r="H202" s="38">
        <v>-1611.11</v>
      </c>
      <c r="I202" s="91"/>
      <c r="J202" s="140"/>
      <c r="K202" s="143"/>
      <c r="L202" s="16"/>
      <c r="M202" s="13"/>
      <c r="N202" s="8"/>
      <c r="O202" s="24">
        <f>SUM(D202:N202)</f>
        <v>2.00000000018008E-3</v>
      </c>
      <c r="P202" s="83"/>
      <c r="T202" s="8">
        <v>1611.1120000000001</v>
      </c>
    </row>
    <row r="203" spans="1:20" hidden="1" x14ac:dyDescent="0.25">
      <c r="A203" s="67"/>
      <c r="B203" s="67"/>
      <c r="C203" s="6" t="s">
        <v>14</v>
      </c>
      <c r="D203" s="9"/>
      <c r="E203" s="10"/>
      <c r="F203" s="10"/>
      <c r="G203" s="10"/>
      <c r="H203" s="38"/>
      <c r="I203" s="91"/>
      <c r="J203" s="140"/>
      <c r="K203" s="143"/>
      <c r="L203" s="16"/>
      <c r="M203" s="14"/>
      <c r="N203" s="10"/>
      <c r="O203" s="24">
        <f t="shared" ref="O203:O205" si="130">SUM(D203:N203)</f>
        <v>0</v>
      </c>
      <c r="P203" s="83"/>
      <c r="T203" s="10"/>
    </row>
    <row r="204" spans="1:20" hidden="1" x14ac:dyDescent="0.25">
      <c r="A204" s="67"/>
      <c r="B204" s="67"/>
      <c r="C204" s="6" t="s">
        <v>15</v>
      </c>
      <c r="D204" s="9"/>
      <c r="E204" s="10"/>
      <c r="F204" s="10"/>
      <c r="G204" s="10"/>
      <c r="H204" s="38"/>
      <c r="I204" s="91"/>
      <c r="J204" s="140"/>
      <c r="K204" s="143"/>
      <c r="L204" s="16"/>
      <c r="M204" s="14"/>
      <c r="N204" s="10"/>
      <c r="O204" s="24">
        <f t="shared" si="130"/>
        <v>0</v>
      </c>
      <c r="P204" s="83"/>
      <c r="T204" s="10"/>
    </row>
    <row r="205" spans="1:20" hidden="1" x14ac:dyDescent="0.25">
      <c r="A205" s="68"/>
      <c r="B205" s="68"/>
      <c r="C205" s="6" t="s">
        <v>16</v>
      </c>
      <c r="D205" s="11"/>
      <c r="E205" s="12"/>
      <c r="F205" s="12"/>
      <c r="G205" s="12"/>
      <c r="H205" s="38"/>
      <c r="I205" s="91"/>
      <c r="J205" s="140"/>
      <c r="K205" s="143"/>
      <c r="L205" s="16"/>
      <c r="M205" s="15"/>
      <c r="N205" s="12"/>
      <c r="O205" s="24">
        <f t="shared" si="130"/>
        <v>0</v>
      </c>
      <c r="P205" s="84"/>
      <c r="T205" s="12"/>
    </row>
    <row r="206" spans="1:20" ht="30" hidden="1" customHeight="1" x14ac:dyDescent="0.25">
      <c r="A206" s="66" t="s">
        <v>200</v>
      </c>
      <c r="B206" s="66" t="s">
        <v>201</v>
      </c>
      <c r="C206" s="6" t="s">
        <v>6</v>
      </c>
      <c r="D206" s="4"/>
      <c r="E206" s="4"/>
      <c r="F206" s="4"/>
      <c r="G206" s="4">
        <f>G207+G208+G209+G210</f>
        <v>1221.2570000000001</v>
      </c>
      <c r="H206" s="39"/>
      <c r="I206" s="91"/>
      <c r="J206" s="140"/>
      <c r="K206" s="143"/>
      <c r="L206" s="4"/>
      <c r="M206" s="4"/>
      <c r="N206" s="4"/>
      <c r="O206" s="3">
        <f>SUM(D206:N206)</f>
        <v>1221.2570000000001</v>
      </c>
      <c r="P206" s="64" t="s">
        <v>96</v>
      </c>
      <c r="T206" s="4">
        <f>T207+T208+T209+T210</f>
        <v>1221.2570000000001</v>
      </c>
    </row>
    <row r="207" spans="1:20" hidden="1" x14ac:dyDescent="0.25">
      <c r="A207" s="67"/>
      <c r="B207" s="67"/>
      <c r="C207" s="6" t="s">
        <v>13</v>
      </c>
      <c r="D207" s="7"/>
      <c r="E207" s="8"/>
      <c r="F207" s="8"/>
      <c r="G207" s="8">
        <f>1820.707-599.45</f>
        <v>1221.2570000000001</v>
      </c>
      <c r="H207" s="38"/>
      <c r="I207" s="91"/>
      <c r="J207" s="140"/>
      <c r="K207" s="143"/>
      <c r="L207" s="16"/>
      <c r="M207" s="13"/>
      <c r="N207" s="8"/>
      <c r="O207" s="24">
        <f>SUM(D207:N207)</f>
        <v>1221.2570000000001</v>
      </c>
      <c r="P207" s="65"/>
      <c r="T207" s="8">
        <f>1820.707-599.45</f>
        <v>1221.2570000000001</v>
      </c>
    </row>
    <row r="208" spans="1:20" hidden="1" x14ac:dyDescent="0.25">
      <c r="A208" s="67"/>
      <c r="B208" s="67"/>
      <c r="C208" s="6" t="s">
        <v>14</v>
      </c>
      <c r="D208" s="9"/>
      <c r="E208" s="10"/>
      <c r="F208" s="10"/>
      <c r="G208" s="10"/>
      <c r="H208" s="38"/>
      <c r="I208" s="91"/>
      <c r="J208" s="140"/>
      <c r="K208" s="143"/>
      <c r="L208" s="16"/>
      <c r="M208" s="14"/>
      <c r="N208" s="10"/>
      <c r="O208" s="24">
        <f t="shared" ref="O208:O210" si="131">SUM(D208:N208)</f>
        <v>0</v>
      </c>
      <c r="P208" s="65"/>
      <c r="T208" s="10"/>
    </row>
    <row r="209" spans="1:20" hidden="1" x14ac:dyDescent="0.25">
      <c r="A209" s="67"/>
      <c r="B209" s="67"/>
      <c r="C209" s="6" t="s">
        <v>15</v>
      </c>
      <c r="D209" s="9"/>
      <c r="E209" s="10"/>
      <c r="F209" s="10"/>
      <c r="G209" s="10"/>
      <c r="H209" s="38"/>
      <c r="I209" s="91"/>
      <c r="J209" s="140"/>
      <c r="K209" s="143"/>
      <c r="L209" s="16"/>
      <c r="M209" s="14"/>
      <c r="N209" s="10"/>
      <c r="O209" s="24">
        <f t="shared" si="131"/>
        <v>0</v>
      </c>
      <c r="P209" s="65"/>
      <c r="T209" s="10"/>
    </row>
    <row r="210" spans="1:20" hidden="1" x14ac:dyDescent="0.25">
      <c r="A210" s="68"/>
      <c r="B210" s="68"/>
      <c r="C210" s="6" t="s">
        <v>16</v>
      </c>
      <c r="D210" s="11"/>
      <c r="E210" s="12"/>
      <c r="F210" s="12"/>
      <c r="G210" s="12"/>
      <c r="H210" s="40"/>
      <c r="I210" s="92"/>
      <c r="J210" s="141"/>
      <c r="K210" s="144"/>
      <c r="L210" s="16"/>
      <c r="M210" s="15"/>
      <c r="N210" s="12"/>
      <c r="O210" s="24">
        <f t="shared" si="131"/>
        <v>0</v>
      </c>
      <c r="P210" s="65"/>
      <c r="T210" s="12"/>
    </row>
    <row r="211" spans="1:20" ht="30" hidden="1" x14ac:dyDescent="0.25">
      <c r="A211" s="66" t="s">
        <v>206</v>
      </c>
      <c r="B211" s="66" t="s">
        <v>238</v>
      </c>
      <c r="C211" s="6" t="s">
        <v>6</v>
      </c>
      <c r="D211" s="4"/>
      <c r="E211" s="4"/>
      <c r="F211" s="4"/>
      <c r="G211" s="4">
        <f>G212+G213+G214+G215</f>
        <v>4093.86</v>
      </c>
      <c r="H211" s="4"/>
      <c r="I211" s="4"/>
      <c r="J211" s="4"/>
      <c r="K211" s="4"/>
      <c r="L211" s="4"/>
      <c r="M211" s="4"/>
      <c r="N211" s="4"/>
      <c r="O211" s="3">
        <f>SUM(D211:N211)</f>
        <v>4093.86</v>
      </c>
      <c r="P211" s="82" t="s">
        <v>95</v>
      </c>
      <c r="T211" s="4">
        <f>T212+T213+T214+T215</f>
        <v>4093.86</v>
      </c>
    </row>
    <row r="212" spans="1:20" hidden="1" x14ac:dyDescent="0.25">
      <c r="A212" s="67"/>
      <c r="B212" s="67"/>
      <c r="C212" s="6" t="s">
        <v>13</v>
      </c>
      <c r="D212" s="7"/>
      <c r="E212" s="8"/>
      <c r="F212" s="8"/>
      <c r="G212" s="8">
        <v>4093.86</v>
      </c>
      <c r="H212" s="13"/>
      <c r="I212" s="13">
        <v>4093.86</v>
      </c>
      <c r="J212" s="13"/>
      <c r="K212" s="13"/>
      <c r="L212" s="13"/>
      <c r="M212" s="13"/>
      <c r="N212" s="8"/>
      <c r="O212" s="24">
        <f>SUM(D212:N212)</f>
        <v>8187.72</v>
      </c>
      <c r="P212" s="83"/>
      <c r="T212" s="8">
        <v>4093.86</v>
      </c>
    </row>
    <row r="213" spans="1:20" hidden="1" x14ac:dyDescent="0.25">
      <c r="A213" s="67"/>
      <c r="B213" s="67"/>
      <c r="C213" s="6" t="s">
        <v>14</v>
      </c>
      <c r="D213" s="9"/>
      <c r="E213" s="10"/>
      <c r="F213" s="10"/>
      <c r="G213" s="10"/>
      <c r="H213" s="14"/>
      <c r="I213" s="14"/>
      <c r="J213" s="14"/>
      <c r="K213" s="14"/>
      <c r="L213" s="14"/>
      <c r="M213" s="14"/>
      <c r="N213" s="10"/>
      <c r="O213" s="24">
        <f t="shared" ref="O213:O215" si="132">SUM(D213:N213)</f>
        <v>0</v>
      </c>
      <c r="P213" s="83"/>
      <c r="T213" s="10"/>
    </row>
    <row r="214" spans="1:20" hidden="1" x14ac:dyDescent="0.25">
      <c r="A214" s="67"/>
      <c r="B214" s="67"/>
      <c r="C214" s="6" t="s">
        <v>15</v>
      </c>
      <c r="D214" s="9"/>
      <c r="E214" s="10"/>
      <c r="F214" s="10"/>
      <c r="G214" s="10"/>
      <c r="H214" s="14"/>
      <c r="I214" s="14"/>
      <c r="J214" s="14"/>
      <c r="K214" s="14"/>
      <c r="L214" s="14"/>
      <c r="M214" s="14"/>
      <c r="N214" s="10"/>
      <c r="O214" s="24">
        <f t="shared" si="132"/>
        <v>0</v>
      </c>
      <c r="P214" s="83"/>
      <c r="T214" s="10"/>
    </row>
    <row r="215" spans="1:20" hidden="1" x14ac:dyDescent="0.25">
      <c r="A215" s="68"/>
      <c r="B215" s="68"/>
      <c r="C215" s="6" t="s">
        <v>16</v>
      </c>
      <c r="D215" s="11"/>
      <c r="E215" s="12"/>
      <c r="F215" s="12"/>
      <c r="G215" s="12"/>
      <c r="H215" s="15"/>
      <c r="I215" s="15"/>
      <c r="J215" s="15"/>
      <c r="K215" s="15"/>
      <c r="L215" s="15"/>
      <c r="M215" s="15"/>
      <c r="N215" s="12"/>
      <c r="O215" s="24">
        <f t="shared" si="132"/>
        <v>0</v>
      </c>
      <c r="P215" s="84"/>
      <c r="T215" s="12"/>
    </row>
    <row r="216" spans="1:20" ht="30" hidden="1" x14ac:dyDescent="0.25">
      <c r="A216" s="66" t="s">
        <v>207</v>
      </c>
      <c r="B216" s="66" t="s">
        <v>208</v>
      </c>
      <c r="C216" s="6" t="s">
        <v>6</v>
      </c>
      <c r="D216" s="4"/>
      <c r="E216" s="4"/>
      <c r="F216" s="4"/>
      <c r="G216" s="4">
        <f>G217+G218+G219+G220</f>
        <v>1563.99</v>
      </c>
      <c r="H216" s="4"/>
      <c r="I216" s="4"/>
      <c r="J216" s="4"/>
      <c r="K216" s="4"/>
      <c r="L216" s="4"/>
      <c r="M216" s="4"/>
      <c r="N216" s="4"/>
      <c r="O216" s="3">
        <f>SUM(D216:N216)</f>
        <v>1563.99</v>
      </c>
      <c r="P216" s="82" t="s">
        <v>95</v>
      </c>
      <c r="T216" s="4">
        <f>T217+T218+T219+T220</f>
        <v>1563.99</v>
      </c>
    </row>
    <row r="217" spans="1:20" hidden="1" x14ac:dyDescent="0.25">
      <c r="A217" s="67"/>
      <c r="B217" s="67"/>
      <c r="C217" s="6" t="s">
        <v>13</v>
      </c>
      <c r="D217" s="7"/>
      <c r="E217" s="8"/>
      <c r="F217" s="8"/>
      <c r="G217" s="8">
        <v>1563.99</v>
      </c>
      <c r="H217" s="13"/>
      <c r="I217" s="13"/>
      <c r="J217" s="13"/>
      <c r="K217" s="13"/>
      <c r="L217" s="13"/>
      <c r="M217" s="13"/>
      <c r="N217" s="8"/>
      <c r="O217" s="24">
        <f>SUM(D217:N217)</f>
        <v>1563.99</v>
      </c>
      <c r="P217" s="83"/>
      <c r="T217" s="8">
        <v>1563.99</v>
      </c>
    </row>
    <row r="218" spans="1:20" hidden="1" x14ac:dyDescent="0.25">
      <c r="A218" s="67"/>
      <c r="B218" s="67"/>
      <c r="C218" s="6" t="s">
        <v>14</v>
      </c>
      <c r="D218" s="9"/>
      <c r="E218" s="10"/>
      <c r="F218" s="10"/>
      <c r="G218" s="10"/>
      <c r="H218" s="14"/>
      <c r="I218" s="14"/>
      <c r="J218" s="14"/>
      <c r="K218" s="14"/>
      <c r="L218" s="14"/>
      <c r="M218" s="14"/>
      <c r="N218" s="10"/>
      <c r="O218" s="24">
        <f t="shared" ref="O218:O220" si="133">SUM(D218:N218)</f>
        <v>0</v>
      </c>
      <c r="P218" s="83"/>
      <c r="T218" s="10"/>
    </row>
    <row r="219" spans="1:20" hidden="1" x14ac:dyDescent="0.25">
      <c r="A219" s="67"/>
      <c r="B219" s="67"/>
      <c r="C219" s="6" t="s">
        <v>15</v>
      </c>
      <c r="D219" s="9"/>
      <c r="E219" s="10"/>
      <c r="F219" s="10"/>
      <c r="G219" s="10"/>
      <c r="H219" s="14"/>
      <c r="I219" s="14"/>
      <c r="J219" s="14"/>
      <c r="K219" s="14"/>
      <c r="L219" s="14"/>
      <c r="M219" s="14"/>
      <c r="N219" s="10"/>
      <c r="O219" s="24">
        <f t="shared" si="133"/>
        <v>0</v>
      </c>
      <c r="P219" s="83"/>
      <c r="T219" s="10"/>
    </row>
    <row r="220" spans="1:20" hidden="1" x14ac:dyDescent="0.25">
      <c r="A220" s="68"/>
      <c r="B220" s="68"/>
      <c r="C220" s="6" t="s">
        <v>16</v>
      </c>
      <c r="D220" s="11"/>
      <c r="E220" s="12"/>
      <c r="F220" s="12"/>
      <c r="G220" s="12"/>
      <c r="H220" s="15"/>
      <c r="I220" s="15"/>
      <c r="J220" s="15"/>
      <c r="K220" s="15"/>
      <c r="L220" s="15"/>
      <c r="M220" s="15"/>
      <c r="N220" s="12"/>
      <c r="O220" s="24">
        <f t="shared" si="133"/>
        <v>0</v>
      </c>
      <c r="P220" s="84"/>
      <c r="T220" s="12"/>
    </row>
    <row r="221" spans="1:20" ht="30" hidden="1" x14ac:dyDescent="0.25">
      <c r="A221" s="66" t="s">
        <v>207</v>
      </c>
      <c r="B221" s="66" t="s">
        <v>224</v>
      </c>
      <c r="C221" s="6" t="s">
        <v>6</v>
      </c>
      <c r="D221" s="4"/>
      <c r="E221" s="4"/>
      <c r="F221" s="4"/>
      <c r="G221" s="4">
        <f>G222+G223+G224+G225</f>
        <v>2760.49</v>
      </c>
      <c r="H221" s="4"/>
      <c r="I221" s="4"/>
      <c r="J221" s="4"/>
      <c r="K221" s="4"/>
      <c r="L221" s="4"/>
      <c r="M221" s="4"/>
      <c r="N221" s="4"/>
      <c r="O221" s="3">
        <f>SUM(D221:N221)</f>
        <v>2760.49</v>
      </c>
      <c r="P221" s="82" t="s">
        <v>95</v>
      </c>
      <c r="T221" s="4">
        <f>T222+T223+T224+T225</f>
        <v>2760.49</v>
      </c>
    </row>
    <row r="222" spans="1:20" hidden="1" x14ac:dyDescent="0.25">
      <c r="A222" s="67"/>
      <c r="B222" s="67"/>
      <c r="C222" s="6" t="s">
        <v>13</v>
      </c>
      <c r="D222" s="7"/>
      <c r="E222" s="8"/>
      <c r="F222" s="8"/>
      <c r="G222" s="8">
        <v>2760.49</v>
      </c>
      <c r="H222" s="13"/>
      <c r="I222" s="13"/>
      <c r="J222" s="13"/>
      <c r="K222" s="13"/>
      <c r="L222" s="13"/>
      <c r="M222" s="13"/>
      <c r="N222" s="8"/>
      <c r="O222" s="24">
        <f>SUM(D222:N222)</f>
        <v>2760.49</v>
      </c>
      <c r="P222" s="83"/>
      <c r="T222" s="8">
        <v>2760.49</v>
      </c>
    </row>
    <row r="223" spans="1:20" hidden="1" x14ac:dyDescent="0.25">
      <c r="A223" s="67"/>
      <c r="B223" s="67"/>
      <c r="C223" s="6" t="s">
        <v>14</v>
      </c>
      <c r="D223" s="9"/>
      <c r="E223" s="10"/>
      <c r="F223" s="10"/>
      <c r="G223" s="10"/>
      <c r="H223" s="14"/>
      <c r="I223" s="14"/>
      <c r="J223" s="14"/>
      <c r="K223" s="14"/>
      <c r="L223" s="14"/>
      <c r="M223" s="14"/>
      <c r="N223" s="10"/>
      <c r="O223" s="24">
        <f t="shared" ref="O223:O225" si="134">SUM(D223:N223)</f>
        <v>0</v>
      </c>
      <c r="P223" s="83"/>
      <c r="T223" s="10"/>
    </row>
    <row r="224" spans="1:20" hidden="1" x14ac:dyDescent="0.25">
      <c r="A224" s="67"/>
      <c r="B224" s="67"/>
      <c r="C224" s="6" t="s">
        <v>15</v>
      </c>
      <c r="D224" s="9"/>
      <c r="E224" s="10"/>
      <c r="F224" s="10"/>
      <c r="G224" s="10"/>
      <c r="H224" s="14"/>
      <c r="I224" s="14"/>
      <c r="J224" s="14"/>
      <c r="K224" s="14"/>
      <c r="L224" s="14"/>
      <c r="M224" s="14"/>
      <c r="N224" s="10"/>
      <c r="O224" s="24">
        <f t="shared" si="134"/>
        <v>0</v>
      </c>
      <c r="P224" s="83"/>
      <c r="T224" s="10"/>
    </row>
    <row r="225" spans="1:20" hidden="1" x14ac:dyDescent="0.25">
      <c r="A225" s="68"/>
      <c r="B225" s="68"/>
      <c r="C225" s="6" t="s">
        <v>16</v>
      </c>
      <c r="D225" s="11"/>
      <c r="E225" s="12"/>
      <c r="F225" s="12"/>
      <c r="G225" s="12"/>
      <c r="H225" s="15"/>
      <c r="I225" s="15"/>
      <c r="J225" s="15"/>
      <c r="K225" s="15"/>
      <c r="L225" s="15"/>
      <c r="M225" s="15"/>
      <c r="N225" s="12"/>
      <c r="O225" s="24">
        <f t="shared" si="134"/>
        <v>0</v>
      </c>
      <c r="P225" s="84"/>
      <c r="T225" s="12"/>
    </row>
    <row r="226" spans="1:20" ht="30" hidden="1" x14ac:dyDescent="0.25">
      <c r="A226" s="66" t="s">
        <v>229</v>
      </c>
      <c r="B226" s="66" t="s">
        <v>228</v>
      </c>
      <c r="C226" s="6" t="s">
        <v>6</v>
      </c>
      <c r="D226" s="4"/>
      <c r="E226" s="4"/>
      <c r="F226" s="4"/>
      <c r="G226" s="4">
        <f>G227+G228+G229+G230</f>
        <v>707.51</v>
      </c>
      <c r="H226" s="4"/>
      <c r="I226" s="4"/>
      <c r="J226" s="4"/>
      <c r="K226" s="4"/>
      <c r="L226" s="4"/>
      <c r="M226" s="4"/>
      <c r="N226" s="4"/>
      <c r="O226" s="3">
        <f>SUM(D226:N226)</f>
        <v>707.51</v>
      </c>
      <c r="P226" s="82" t="s">
        <v>95</v>
      </c>
      <c r="T226" s="4">
        <f>T227+T228+T229+T230</f>
        <v>707.51</v>
      </c>
    </row>
    <row r="227" spans="1:20" hidden="1" x14ac:dyDescent="0.25">
      <c r="A227" s="67"/>
      <c r="B227" s="67"/>
      <c r="C227" s="6" t="s">
        <v>13</v>
      </c>
      <c r="D227" s="7"/>
      <c r="E227" s="8"/>
      <c r="F227" s="8"/>
      <c r="G227" s="8">
        <v>707.51</v>
      </c>
      <c r="H227" s="13"/>
      <c r="I227" s="13"/>
      <c r="J227" s="13"/>
      <c r="K227" s="13"/>
      <c r="L227" s="13"/>
      <c r="M227" s="13"/>
      <c r="N227" s="8"/>
      <c r="O227" s="24">
        <f>SUM(D227:N227)</f>
        <v>707.51</v>
      </c>
      <c r="P227" s="83"/>
      <c r="T227" s="8">
        <v>707.51</v>
      </c>
    </row>
    <row r="228" spans="1:20" hidden="1" x14ac:dyDescent="0.25">
      <c r="A228" s="67"/>
      <c r="B228" s="67"/>
      <c r="C228" s="6" t="s">
        <v>14</v>
      </c>
      <c r="D228" s="9"/>
      <c r="E228" s="10"/>
      <c r="F228" s="10"/>
      <c r="G228" s="10"/>
      <c r="H228" s="14"/>
      <c r="I228" s="14"/>
      <c r="J228" s="14"/>
      <c r="K228" s="14"/>
      <c r="L228" s="14"/>
      <c r="M228" s="14"/>
      <c r="N228" s="10"/>
      <c r="O228" s="24">
        <f t="shared" ref="O228:O230" si="135">SUM(D228:N228)</f>
        <v>0</v>
      </c>
      <c r="P228" s="83"/>
      <c r="T228" s="10"/>
    </row>
    <row r="229" spans="1:20" hidden="1" x14ac:dyDescent="0.25">
      <c r="A229" s="67"/>
      <c r="B229" s="67"/>
      <c r="C229" s="6" t="s">
        <v>15</v>
      </c>
      <c r="D229" s="9"/>
      <c r="E229" s="10"/>
      <c r="F229" s="10"/>
      <c r="G229" s="10"/>
      <c r="H229" s="14"/>
      <c r="I229" s="14"/>
      <c r="J229" s="14"/>
      <c r="K229" s="14"/>
      <c r="L229" s="14"/>
      <c r="M229" s="14"/>
      <c r="N229" s="10"/>
      <c r="O229" s="24">
        <f t="shared" si="135"/>
        <v>0</v>
      </c>
      <c r="P229" s="83"/>
      <c r="T229" s="10"/>
    </row>
    <row r="230" spans="1:20" hidden="1" x14ac:dyDescent="0.25">
      <c r="A230" s="68"/>
      <c r="B230" s="68"/>
      <c r="C230" s="6" t="s">
        <v>16</v>
      </c>
      <c r="D230" s="11"/>
      <c r="E230" s="12"/>
      <c r="F230" s="12"/>
      <c r="G230" s="12"/>
      <c r="H230" s="15"/>
      <c r="I230" s="15"/>
      <c r="J230" s="15"/>
      <c r="K230" s="15"/>
      <c r="L230" s="15"/>
      <c r="M230" s="15"/>
      <c r="N230" s="12"/>
      <c r="O230" s="24">
        <f t="shared" si="135"/>
        <v>0</v>
      </c>
      <c r="P230" s="84"/>
      <c r="T230" s="12"/>
    </row>
    <row r="231" spans="1:20" ht="30" hidden="1" x14ac:dyDescent="0.25">
      <c r="A231" s="66" t="s">
        <v>230</v>
      </c>
      <c r="B231" s="66" t="s">
        <v>232</v>
      </c>
      <c r="C231" s="6" t="s">
        <v>6</v>
      </c>
      <c r="D231" s="4"/>
      <c r="E231" s="4"/>
      <c r="F231" s="4"/>
      <c r="G231" s="4">
        <f>G232+G233+G234+G235</f>
        <v>3772</v>
      </c>
      <c r="H231" s="4"/>
      <c r="I231" s="4"/>
      <c r="J231" s="4"/>
      <c r="K231" s="4"/>
      <c r="L231" s="4"/>
      <c r="M231" s="4"/>
      <c r="N231" s="4"/>
      <c r="O231" s="3">
        <f>SUM(D231:N231)</f>
        <v>3772</v>
      </c>
      <c r="P231" s="82" t="s">
        <v>95</v>
      </c>
      <c r="T231" s="4">
        <f>T232+T233+T234+T235</f>
        <v>3772</v>
      </c>
    </row>
    <row r="232" spans="1:20" hidden="1" x14ac:dyDescent="0.25">
      <c r="A232" s="67"/>
      <c r="B232" s="67"/>
      <c r="C232" s="6" t="s">
        <v>13</v>
      </c>
      <c r="D232" s="7"/>
      <c r="E232" s="8"/>
      <c r="F232" s="8"/>
      <c r="G232" s="8">
        <v>3772</v>
      </c>
      <c r="H232" s="13"/>
      <c r="I232" s="13"/>
      <c r="J232" s="13"/>
      <c r="K232" s="13"/>
      <c r="L232" s="13"/>
      <c r="M232" s="13"/>
      <c r="N232" s="8"/>
      <c r="O232" s="24">
        <f>SUM(D232:N232)</f>
        <v>3772</v>
      </c>
      <c r="P232" s="83"/>
      <c r="T232" s="8">
        <v>3772</v>
      </c>
    </row>
    <row r="233" spans="1:20" hidden="1" x14ac:dyDescent="0.25">
      <c r="A233" s="67"/>
      <c r="B233" s="67"/>
      <c r="C233" s="6" t="s">
        <v>14</v>
      </c>
      <c r="D233" s="9"/>
      <c r="E233" s="10"/>
      <c r="F233" s="10"/>
      <c r="G233" s="10"/>
      <c r="H233" s="14"/>
      <c r="I233" s="14"/>
      <c r="J233" s="14"/>
      <c r="K233" s="14"/>
      <c r="L233" s="14"/>
      <c r="M233" s="14"/>
      <c r="N233" s="10"/>
      <c r="O233" s="24">
        <f t="shared" ref="O233:O235" si="136">SUM(D233:N233)</f>
        <v>0</v>
      </c>
      <c r="P233" s="83"/>
      <c r="T233" s="10"/>
    </row>
    <row r="234" spans="1:20" hidden="1" x14ac:dyDescent="0.25">
      <c r="A234" s="67"/>
      <c r="B234" s="67"/>
      <c r="C234" s="6" t="s">
        <v>15</v>
      </c>
      <c r="D234" s="9"/>
      <c r="E234" s="10"/>
      <c r="F234" s="10"/>
      <c r="G234" s="10"/>
      <c r="H234" s="14"/>
      <c r="I234" s="14"/>
      <c r="J234" s="14"/>
      <c r="K234" s="14"/>
      <c r="L234" s="14"/>
      <c r="M234" s="14"/>
      <c r="N234" s="10"/>
      <c r="O234" s="24">
        <f t="shared" si="136"/>
        <v>0</v>
      </c>
      <c r="P234" s="83"/>
      <c r="T234" s="10"/>
    </row>
    <row r="235" spans="1:20" hidden="1" x14ac:dyDescent="0.25">
      <c r="A235" s="68"/>
      <c r="B235" s="68"/>
      <c r="C235" s="6" t="s">
        <v>16</v>
      </c>
      <c r="D235" s="11"/>
      <c r="E235" s="12"/>
      <c r="F235" s="12"/>
      <c r="G235" s="12"/>
      <c r="H235" s="15"/>
      <c r="I235" s="15"/>
      <c r="J235" s="15"/>
      <c r="K235" s="15"/>
      <c r="L235" s="15"/>
      <c r="M235" s="15"/>
      <c r="N235" s="12"/>
      <c r="O235" s="24">
        <f t="shared" si="136"/>
        <v>0</v>
      </c>
      <c r="P235" s="84"/>
      <c r="T235" s="12"/>
    </row>
    <row r="236" spans="1:20" ht="30" hidden="1" x14ac:dyDescent="0.25">
      <c r="A236" s="66" t="s">
        <v>231</v>
      </c>
      <c r="B236" s="66" t="s">
        <v>233</v>
      </c>
      <c r="C236" s="6" t="s">
        <v>6</v>
      </c>
      <c r="D236" s="4"/>
      <c r="E236" s="4"/>
      <c r="F236" s="4"/>
      <c r="G236" s="4">
        <f>G237+G238+G239+G240</f>
        <v>3232.12</v>
      </c>
      <c r="H236" s="4"/>
      <c r="I236" s="4"/>
      <c r="J236" s="4"/>
      <c r="K236" s="4"/>
      <c r="L236" s="4"/>
      <c r="M236" s="4"/>
      <c r="N236" s="4"/>
      <c r="O236" s="3">
        <f>SUM(D236:N236)</f>
        <v>3232.12</v>
      </c>
      <c r="P236" s="82" t="s">
        <v>95</v>
      </c>
      <c r="T236" s="4">
        <f>T237+T238+T239+T240</f>
        <v>3232.12</v>
      </c>
    </row>
    <row r="237" spans="1:20" hidden="1" x14ac:dyDescent="0.25">
      <c r="A237" s="67"/>
      <c r="B237" s="67"/>
      <c r="C237" s="6" t="s">
        <v>13</v>
      </c>
      <c r="D237" s="7"/>
      <c r="E237" s="8"/>
      <c r="F237" s="8"/>
      <c r="G237" s="8">
        <v>3232.12</v>
      </c>
      <c r="H237" s="13"/>
      <c r="I237" s="13"/>
      <c r="J237" s="13"/>
      <c r="K237" s="13"/>
      <c r="L237" s="13"/>
      <c r="M237" s="13"/>
      <c r="N237" s="8"/>
      <c r="O237" s="24">
        <f>SUM(D237:N237)</f>
        <v>3232.12</v>
      </c>
      <c r="P237" s="83"/>
      <c r="T237" s="8">
        <v>3232.12</v>
      </c>
    </row>
    <row r="238" spans="1:20" hidden="1" x14ac:dyDescent="0.25">
      <c r="A238" s="67"/>
      <c r="B238" s="67"/>
      <c r="C238" s="6" t="s">
        <v>14</v>
      </c>
      <c r="D238" s="9"/>
      <c r="E238" s="10"/>
      <c r="F238" s="10"/>
      <c r="G238" s="10"/>
      <c r="H238" s="14"/>
      <c r="I238" s="14"/>
      <c r="J238" s="14"/>
      <c r="K238" s="14"/>
      <c r="L238" s="14"/>
      <c r="M238" s="14"/>
      <c r="N238" s="10"/>
      <c r="O238" s="24">
        <f t="shared" ref="O238:O240" si="137">SUM(D238:N238)</f>
        <v>0</v>
      </c>
      <c r="P238" s="83"/>
      <c r="T238" s="10"/>
    </row>
    <row r="239" spans="1:20" hidden="1" x14ac:dyDescent="0.25">
      <c r="A239" s="67"/>
      <c r="B239" s="67"/>
      <c r="C239" s="6" t="s">
        <v>15</v>
      </c>
      <c r="D239" s="9"/>
      <c r="E239" s="10"/>
      <c r="F239" s="10"/>
      <c r="G239" s="10"/>
      <c r="H239" s="14"/>
      <c r="I239" s="14"/>
      <c r="J239" s="14"/>
      <c r="K239" s="14"/>
      <c r="L239" s="14"/>
      <c r="M239" s="14"/>
      <c r="N239" s="10"/>
      <c r="O239" s="24">
        <f t="shared" si="137"/>
        <v>0</v>
      </c>
      <c r="P239" s="83"/>
      <c r="T239" s="10"/>
    </row>
    <row r="240" spans="1:20" hidden="1" x14ac:dyDescent="0.25">
      <c r="A240" s="68"/>
      <c r="B240" s="68"/>
      <c r="C240" s="6" t="s">
        <v>16</v>
      </c>
      <c r="D240" s="11"/>
      <c r="E240" s="12"/>
      <c r="F240" s="12"/>
      <c r="G240" s="12"/>
      <c r="H240" s="15"/>
      <c r="I240" s="15"/>
      <c r="J240" s="15"/>
      <c r="K240" s="15"/>
      <c r="L240" s="15"/>
      <c r="M240" s="15"/>
      <c r="N240" s="12"/>
      <c r="O240" s="24">
        <f t="shared" si="137"/>
        <v>0</v>
      </c>
      <c r="P240" s="84"/>
      <c r="T240" s="12"/>
    </row>
    <row r="241" spans="1:20" ht="30" hidden="1" x14ac:dyDescent="0.25">
      <c r="A241" s="66" t="s">
        <v>239</v>
      </c>
      <c r="B241" s="66" t="s">
        <v>236</v>
      </c>
      <c r="C241" s="6" t="s">
        <v>6</v>
      </c>
      <c r="D241" s="4"/>
      <c r="E241" s="4"/>
      <c r="F241" s="4"/>
      <c r="G241" s="4">
        <f>G242+G243+G244+G245</f>
        <v>599.45000000000005</v>
      </c>
      <c r="H241" s="4"/>
      <c r="I241" s="4"/>
      <c r="J241" s="4"/>
      <c r="K241" s="4"/>
      <c r="L241" s="4"/>
      <c r="M241" s="4"/>
      <c r="N241" s="4"/>
      <c r="O241" s="3">
        <f>SUM(D241:N241)</f>
        <v>599.45000000000005</v>
      </c>
      <c r="P241" s="82" t="s">
        <v>95</v>
      </c>
      <c r="T241" s="4">
        <f>T242+T243+T244+T245</f>
        <v>599.45000000000005</v>
      </c>
    </row>
    <row r="242" spans="1:20" hidden="1" x14ac:dyDescent="0.25">
      <c r="A242" s="67"/>
      <c r="B242" s="67"/>
      <c r="C242" s="6" t="s">
        <v>13</v>
      </c>
      <c r="D242" s="7"/>
      <c r="E242" s="8"/>
      <c r="F242" s="8"/>
      <c r="G242" s="8">
        <v>599.45000000000005</v>
      </c>
      <c r="H242" s="13"/>
      <c r="I242" s="13"/>
      <c r="J242" s="13"/>
      <c r="K242" s="13"/>
      <c r="L242" s="13"/>
      <c r="M242" s="13"/>
      <c r="N242" s="8"/>
      <c r="O242" s="24"/>
      <c r="P242" s="83"/>
      <c r="T242" s="8">
        <v>599.45000000000005</v>
      </c>
    </row>
    <row r="243" spans="1:20" hidden="1" x14ac:dyDescent="0.25">
      <c r="A243" s="67"/>
      <c r="B243" s="67"/>
      <c r="C243" s="6" t="s">
        <v>14</v>
      </c>
      <c r="D243" s="9"/>
      <c r="E243" s="10"/>
      <c r="F243" s="10"/>
      <c r="G243" s="10"/>
      <c r="H243" s="14"/>
      <c r="I243" s="14"/>
      <c r="J243" s="14"/>
      <c r="K243" s="14"/>
      <c r="L243" s="14"/>
      <c r="M243" s="14"/>
      <c r="N243" s="10"/>
      <c r="O243" s="24"/>
      <c r="P243" s="83"/>
      <c r="T243" s="10"/>
    </row>
    <row r="244" spans="1:20" hidden="1" x14ac:dyDescent="0.25">
      <c r="A244" s="67"/>
      <c r="B244" s="67"/>
      <c r="C244" s="6" t="s">
        <v>15</v>
      </c>
      <c r="D244" s="9"/>
      <c r="E244" s="10"/>
      <c r="F244" s="10"/>
      <c r="G244" s="10"/>
      <c r="H244" s="14"/>
      <c r="I244" s="14"/>
      <c r="J244" s="14"/>
      <c r="K244" s="14"/>
      <c r="L244" s="14"/>
      <c r="M244" s="14"/>
      <c r="N244" s="10"/>
      <c r="O244" s="24"/>
      <c r="P244" s="83"/>
      <c r="T244" s="10"/>
    </row>
    <row r="245" spans="1:20" hidden="1" x14ac:dyDescent="0.25">
      <c r="A245" s="68"/>
      <c r="B245" s="68"/>
      <c r="C245" s="6" t="s">
        <v>16</v>
      </c>
      <c r="D245" s="11"/>
      <c r="E245" s="12"/>
      <c r="F245" s="12"/>
      <c r="G245" s="12"/>
      <c r="H245" s="15"/>
      <c r="I245" s="15"/>
      <c r="J245" s="15"/>
      <c r="K245" s="15"/>
      <c r="L245" s="15"/>
      <c r="M245" s="15"/>
      <c r="N245" s="12"/>
      <c r="O245" s="24"/>
      <c r="P245" s="84"/>
      <c r="T245" s="12"/>
    </row>
    <row r="246" spans="1:20" ht="30" hidden="1" x14ac:dyDescent="0.25">
      <c r="A246" s="66" t="s">
        <v>245</v>
      </c>
      <c r="B246" s="66" t="s">
        <v>248</v>
      </c>
      <c r="C246" s="6" t="s">
        <v>6</v>
      </c>
      <c r="D246" s="4"/>
      <c r="E246" s="4"/>
      <c r="F246" s="4"/>
      <c r="G246" s="4">
        <f>G247+G248+G249+G250</f>
        <v>8829.44</v>
      </c>
      <c r="H246" s="4"/>
      <c r="I246" s="4"/>
      <c r="J246" s="4"/>
      <c r="K246" s="4"/>
      <c r="L246" s="4"/>
      <c r="M246" s="4"/>
      <c r="N246" s="4"/>
      <c r="O246" s="3">
        <f>SUM(D246:N246)</f>
        <v>8829.44</v>
      </c>
      <c r="P246" s="82" t="s">
        <v>95</v>
      </c>
      <c r="T246" s="4">
        <f>T247+T248+T249+T250</f>
        <v>8829.44</v>
      </c>
    </row>
    <row r="247" spans="1:20" hidden="1" x14ac:dyDescent="0.25">
      <c r="A247" s="67"/>
      <c r="B247" s="67"/>
      <c r="C247" s="6" t="s">
        <v>13</v>
      </c>
      <c r="D247" s="7"/>
      <c r="E247" s="8"/>
      <c r="F247" s="8"/>
      <c r="G247" s="8">
        <v>8829.44</v>
      </c>
      <c r="H247" s="13"/>
      <c r="I247" s="13"/>
      <c r="J247" s="13"/>
      <c r="K247" s="13"/>
      <c r="L247" s="13"/>
      <c r="M247" s="13"/>
      <c r="N247" s="8"/>
      <c r="O247" s="24"/>
      <c r="P247" s="83"/>
      <c r="T247" s="8">
        <v>8829.44</v>
      </c>
    </row>
    <row r="248" spans="1:20" hidden="1" x14ac:dyDescent="0.25">
      <c r="A248" s="67"/>
      <c r="B248" s="67"/>
      <c r="C248" s="6" t="s">
        <v>14</v>
      </c>
      <c r="D248" s="9"/>
      <c r="E248" s="10"/>
      <c r="F248" s="10"/>
      <c r="G248" s="10"/>
      <c r="H248" s="14"/>
      <c r="I248" s="14"/>
      <c r="J248" s="14"/>
      <c r="K248" s="14"/>
      <c r="L248" s="14"/>
      <c r="M248" s="14"/>
      <c r="N248" s="10"/>
      <c r="O248" s="24"/>
      <c r="P248" s="83"/>
      <c r="T248" s="10"/>
    </row>
    <row r="249" spans="1:20" hidden="1" x14ac:dyDescent="0.25">
      <c r="A249" s="67"/>
      <c r="B249" s="67"/>
      <c r="C249" s="6" t="s">
        <v>15</v>
      </c>
      <c r="D249" s="9"/>
      <c r="E249" s="10"/>
      <c r="F249" s="10"/>
      <c r="G249" s="10"/>
      <c r="H249" s="14"/>
      <c r="I249" s="14"/>
      <c r="J249" s="14"/>
      <c r="K249" s="14"/>
      <c r="L249" s="14"/>
      <c r="M249" s="14"/>
      <c r="N249" s="10"/>
      <c r="O249" s="24"/>
      <c r="P249" s="83"/>
      <c r="T249" s="10"/>
    </row>
    <row r="250" spans="1:20" hidden="1" x14ac:dyDescent="0.25">
      <c r="A250" s="68"/>
      <c r="B250" s="68"/>
      <c r="C250" s="6" t="s">
        <v>16</v>
      </c>
      <c r="D250" s="11"/>
      <c r="E250" s="12"/>
      <c r="F250" s="12"/>
      <c r="G250" s="12"/>
      <c r="H250" s="15"/>
      <c r="I250" s="15"/>
      <c r="J250" s="15"/>
      <c r="K250" s="15"/>
      <c r="L250" s="15"/>
      <c r="M250" s="15"/>
      <c r="N250" s="12"/>
      <c r="O250" s="24"/>
      <c r="P250" s="84"/>
      <c r="T250" s="12"/>
    </row>
    <row r="251" spans="1:20" ht="30" hidden="1" x14ac:dyDescent="0.25">
      <c r="A251" s="66" t="s">
        <v>246</v>
      </c>
      <c r="B251" s="66" t="s">
        <v>247</v>
      </c>
      <c r="C251" s="6" t="s">
        <v>6</v>
      </c>
      <c r="D251" s="4"/>
      <c r="E251" s="4"/>
      <c r="F251" s="4"/>
      <c r="G251" s="4">
        <f>G252+G253+G254+G255</f>
        <v>3896.8</v>
      </c>
      <c r="H251" s="4"/>
      <c r="I251" s="4"/>
      <c r="J251" s="4"/>
      <c r="K251" s="4"/>
      <c r="L251" s="4"/>
      <c r="M251" s="4"/>
      <c r="N251" s="4"/>
      <c r="O251" s="3">
        <f>SUM(D251:N251)</f>
        <v>3896.8</v>
      </c>
      <c r="P251" s="82" t="s">
        <v>95</v>
      </c>
      <c r="T251" s="4">
        <f>T252+T253+T254+T255</f>
        <v>3896.8</v>
      </c>
    </row>
    <row r="252" spans="1:20" hidden="1" x14ac:dyDescent="0.25">
      <c r="A252" s="67"/>
      <c r="B252" s="67"/>
      <c r="C252" s="6" t="s">
        <v>13</v>
      </c>
      <c r="D252" s="7"/>
      <c r="E252" s="8"/>
      <c r="F252" s="8"/>
      <c r="G252" s="8">
        <v>3896.8</v>
      </c>
      <c r="H252" s="13"/>
      <c r="I252" s="13"/>
      <c r="J252" s="13"/>
      <c r="K252" s="13"/>
      <c r="L252" s="13"/>
      <c r="M252" s="13"/>
      <c r="N252" s="8"/>
      <c r="O252" s="24"/>
      <c r="P252" s="83"/>
      <c r="T252" s="8">
        <v>3896.8</v>
      </c>
    </row>
    <row r="253" spans="1:20" hidden="1" x14ac:dyDescent="0.25">
      <c r="A253" s="67"/>
      <c r="B253" s="67"/>
      <c r="C253" s="6" t="s">
        <v>14</v>
      </c>
      <c r="D253" s="9"/>
      <c r="E253" s="10"/>
      <c r="F253" s="10"/>
      <c r="G253" s="10"/>
      <c r="H253" s="14"/>
      <c r="I253" s="14"/>
      <c r="J253" s="14"/>
      <c r="K253" s="14"/>
      <c r="L253" s="14"/>
      <c r="M253" s="14"/>
      <c r="N253" s="10"/>
      <c r="O253" s="24"/>
      <c r="P253" s="83"/>
      <c r="T253" s="10"/>
    </row>
    <row r="254" spans="1:20" hidden="1" x14ac:dyDescent="0.25">
      <c r="A254" s="67"/>
      <c r="B254" s="67"/>
      <c r="C254" s="6" t="s">
        <v>15</v>
      </c>
      <c r="D254" s="9"/>
      <c r="E254" s="10"/>
      <c r="F254" s="10"/>
      <c r="G254" s="10"/>
      <c r="H254" s="14"/>
      <c r="I254" s="14"/>
      <c r="J254" s="14"/>
      <c r="K254" s="14"/>
      <c r="L254" s="14"/>
      <c r="M254" s="14"/>
      <c r="N254" s="10"/>
      <c r="O254" s="24"/>
      <c r="P254" s="83"/>
      <c r="T254" s="10"/>
    </row>
    <row r="255" spans="1:20" hidden="1" x14ac:dyDescent="0.25">
      <c r="A255" s="68"/>
      <c r="B255" s="68"/>
      <c r="C255" s="6" t="s">
        <v>16</v>
      </c>
      <c r="D255" s="11"/>
      <c r="E255" s="12"/>
      <c r="F255" s="12"/>
      <c r="G255" s="12"/>
      <c r="H255" s="15"/>
      <c r="I255" s="15"/>
      <c r="J255" s="15"/>
      <c r="K255" s="15"/>
      <c r="L255" s="15"/>
      <c r="M255" s="15"/>
      <c r="N255" s="12"/>
      <c r="O255" s="24"/>
      <c r="P255" s="84"/>
      <c r="T255" s="12"/>
    </row>
    <row r="256" spans="1:20" ht="30" hidden="1" x14ac:dyDescent="0.25">
      <c r="A256" s="66" t="s">
        <v>249</v>
      </c>
      <c r="B256" s="66" t="s">
        <v>250</v>
      </c>
      <c r="C256" s="6" t="s">
        <v>6</v>
      </c>
      <c r="D256" s="4"/>
      <c r="E256" s="4"/>
      <c r="F256" s="4"/>
      <c r="G256" s="4">
        <f>G257+G258+G259+G260</f>
        <v>383.82</v>
      </c>
      <c r="H256" s="4"/>
      <c r="I256" s="4"/>
      <c r="J256" s="4"/>
      <c r="K256" s="4"/>
      <c r="L256" s="4"/>
      <c r="M256" s="4"/>
      <c r="N256" s="4"/>
      <c r="O256" s="3">
        <f>SUM(D256:N256)</f>
        <v>383.82</v>
      </c>
      <c r="P256" s="82" t="s">
        <v>95</v>
      </c>
      <c r="T256" s="4">
        <f>T257+T258+T259+T260</f>
        <v>383.82</v>
      </c>
    </row>
    <row r="257" spans="1:20" hidden="1" x14ac:dyDescent="0.25">
      <c r="A257" s="67"/>
      <c r="B257" s="67"/>
      <c r="C257" s="6" t="s">
        <v>13</v>
      </c>
      <c r="D257" s="7"/>
      <c r="E257" s="8"/>
      <c r="F257" s="8"/>
      <c r="G257" s="8">
        <v>383.82</v>
      </c>
      <c r="H257" s="13"/>
      <c r="I257" s="13"/>
      <c r="J257" s="13"/>
      <c r="K257" s="13"/>
      <c r="L257" s="13"/>
      <c r="M257" s="13"/>
      <c r="N257" s="8"/>
      <c r="O257" s="24"/>
      <c r="P257" s="83"/>
      <c r="T257" s="8">
        <v>383.82</v>
      </c>
    </row>
    <row r="258" spans="1:20" hidden="1" x14ac:dyDescent="0.25">
      <c r="A258" s="67"/>
      <c r="B258" s="67"/>
      <c r="C258" s="6" t="s">
        <v>14</v>
      </c>
      <c r="D258" s="9"/>
      <c r="E258" s="10"/>
      <c r="F258" s="10"/>
      <c r="G258" s="10"/>
      <c r="H258" s="14"/>
      <c r="I258" s="14"/>
      <c r="J258" s="14"/>
      <c r="K258" s="14"/>
      <c r="L258" s="14"/>
      <c r="M258" s="14"/>
      <c r="N258" s="10"/>
      <c r="O258" s="24"/>
      <c r="P258" s="83"/>
      <c r="T258" s="10"/>
    </row>
    <row r="259" spans="1:20" hidden="1" x14ac:dyDescent="0.25">
      <c r="A259" s="67"/>
      <c r="B259" s="67"/>
      <c r="C259" s="6" t="s">
        <v>15</v>
      </c>
      <c r="D259" s="9"/>
      <c r="E259" s="10"/>
      <c r="F259" s="10"/>
      <c r="G259" s="10"/>
      <c r="H259" s="14"/>
      <c r="I259" s="14"/>
      <c r="J259" s="14"/>
      <c r="K259" s="14"/>
      <c r="L259" s="14"/>
      <c r="M259" s="14"/>
      <c r="N259" s="10"/>
      <c r="O259" s="24"/>
      <c r="P259" s="83"/>
      <c r="T259" s="10"/>
    </row>
    <row r="260" spans="1:20" hidden="1" x14ac:dyDescent="0.25">
      <c r="A260" s="68"/>
      <c r="B260" s="68"/>
      <c r="C260" s="6" t="s">
        <v>16</v>
      </c>
      <c r="D260" s="11"/>
      <c r="E260" s="12"/>
      <c r="F260" s="12"/>
      <c r="G260" s="12"/>
      <c r="H260" s="15"/>
      <c r="I260" s="15"/>
      <c r="J260" s="15"/>
      <c r="K260" s="15"/>
      <c r="L260" s="15"/>
      <c r="M260" s="15"/>
      <c r="N260" s="12"/>
      <c r="O260" s="24"/>
      <c r="P260" s="84"/>
      <c r="T260" s="12"/>
    </row>
    <row r="261" spans="1:20" ht="30" hidden="1" x14ac:dyDescent="0.25">
      <c r="A261" s="66" t="s">
        <v>251</v>
      </c>
      <c r="B261" s="66" t="s">
        <v>252</v>
      </c>
      <c r="C261" s="6" t="s">
        <v>6</v>
      </c>
      <c r="D261" s="4"/>
      <c r="E261" s="4"/>
      <c r="F261" s="4"/>
      <c r="G261" s="4">
        <f>G262+G263+G264+G265</f>
        <v>2584.62</v>
      </c>
      <c r="H261" s="4"/>
      <c r="I261" s="4"/>
      <c r="J261" s="4"/>
      <c r="K261" s="4"/>
      <c r="L261" s="4"/>
      <c r="M261" s="4"/>
      <c r="N261" s="4"/>
      <c r="O261" s="3">
        <f>SUM(D261:N261)</f>
        <v>2584.62</v>
      </c>
      <c r="P261" s="82" t="s">
        <v>95</v>
      </c>
      <c r="T261" s="4">
        <f>T262+T263+T264+T265</f>
        <v>2584.62</v>
      </c>
    </row>
    <row r="262" spans="1:20" hidden="1" x14ac:dyDescent="0.25">
      <c r="A262" s="67"/>
      <c r="B262" s="67"/>
      <c r="C262" s="6" t="s">
        <v>13</v>
      </c>
      <c r="D262" s="7"/>
      <c r="E262" s="8"/>
      <c r="F262" s="8"/>
      <c r="G262" s="8">
        <v>2584.62</v>
      </c>
      <c r="H262" s="13"/>
      <c r="I262" s="13"/>
      <c r="J262" s="13"/>
      <c r="K262" s="13"/>
      <c r="L262" s="13"/>
      <c r="M262" s="13"/>
      <c r="N262" s="8"/>
      <c r="O262" s="24"/>
      <c r="P262" s="83"/>
      <c r="T262" s="8">
        <v>2584.62</v>
      </c>
    </row>
    <row r="263" spans="1:20" hidden="1" x14ac:dyDescent="0.25">
      <c r="A263" s="67"/>
      <c r="B263" s="67"/>
      <c r="C263" s="6" t="s">
        <v>14</v>
      </c>
      <c r="D263" s="9"/>
      <c r="E263" s="10"/>
      <c r="F263" s="10"/>
      <c r="G263" s="10"/>
      <c r="H263" s="14"/>
      <c r="I263" s="14"/>
      <c r="J263" s="14"/>
      <c r="K263" s="14"/>
      <c r="L263" s="14"/>
      <c r="M263" s="14"/>
      <c r="N263" s="10"/>
      <c r="O263" s="24"/>
      <c r="P263" s="83"/>
      <c r="T263" s="10"/>
    </row>
    <row r="264" spans="1:20" hidden="1" x14ac:dyDescent="0.25">
      <c r="A264" s="67"/>
      <c r="B264" s="67"/>
      <c r="C264" s="6" t="s">
        <v>15</v>
      </c>
      <c r="D264" s="9"/>
      <c r="E264" s="10"/>
      <c r="F264" s="10"/>
      <c r="G264" s="10"/>
      <c r="H264" s="14"/>
      <c r="I264" s="14"/>
      <c r="J264" s="14"/>
      <c r="K264" s="14"/>
      <c r="L264" s="14"/>
      <c r="M264" s="14"/>
      <c r="N264" s="10"/>
      <c r="O264" s="24"/>
      <c r="P264" s="83"/>
      <c r="T264" s="10"/>
    </row>
    <row r="265" spans="1:20" hidden="1" x14ac:dyDescent="0.25">
      <c r="A265" s="68"/>
      <c r="B265" s="68"/>
      <c r="C265" s="6" t="s">
        <v>16</v>
      </c>
      <c r="D265" s="11"/>
      <c r="E265" s="12"/>
      <c r="F265" s="12"/>
      <c r="G265" s="12"/>
      <c r="H265" s="15"/>
      <c r="I265" s="15"/>
      <c r="J265" s="15"/>
      <c r="K265" s="15"/>
      <c r="L265" s="15"/>
      <c r="M265" s="15"/>
      <c r="N265" s="12"/>
      <c r="O265" s="24"/>
      <c r="P265" s="84"/>
      <c r="T265" s="12"/>
    </row>
    <row r="266" spans="1:20" ht="29.25" x14ac:dyDescent="0.25">
      <c r="A266" s="111" t="s">
        <v>20</v>
      </c>
      <c r="B266" s="109" t="s">
        <v>45</v>
      </c>
      <c r="C266" s="23" t="s">
        <v>6</v>
      </c>
      <c r="D266" s="1">
        <f>D267+D268+D269+D270</f>
        <v>0</v>
      </c>
      <c r="E266" s="1">
        <f t="shared" ref="E266:N266" si="138">E267+E268+E269+E270</f>
        <v>33900.25</v>
      </c>
      <c r="F266" s="1">
        <f t="shared" si="138"/>
        <v>49618.439999999995</v>
      </c>
      <c r="G266" s="1">
        <f t="shared" si="138"/>
        <v>37923.19</v>
      </c>
      <c r="H266" s="1"/>
      <c r="I266" s="1"/>
      <c r="J266" s="1"/>
      <c r="K266" s="1"/>
      <c r="L266" s="1"/>
      <c r="M266" s="1">
        <f t="shared" si="138"/>
        <v>0</v>
      </c>
      <c r="N266" s="1">
        <f t="shared" si="138"/>
        <v>0</v>
      </c>
      <c r="O266" s="1">
        <f>SUM(D266:N266)</f>
        <v>121441.88</v>
      </c>
      <c r="P266" s="64" t="s">
        <v>96</v>
      </c>
      <c r="T266" s="1">
        <f t="shared" ref="T266" si="139">T267+T268+T269+T270</f>
        <v>37923.19</v>
      </c>
    </row>
    <row r="267" spans="1:20" x14ac:dyDescent="0.25">
      <c r="A267" s="112"/>
      <c r="B267" s="110"/>
      <c r="C267" s="26" t="s">
        <v>13</v>
      </c>
      <c r="D267" s="1">
        <f>D272+D277</f>
        <v>0</v>
      </c>
      <c r="E267" s="1">
        <f t="shared" ref="E267:F267" si="140">E272+E277</f>
        <v>3390.25</v>
      </c>
      <c r="F267" s="1">
        <f t="shared" si="140"/>
        <v>4961.8499999999995</v>
      </c>
      <c r="G267" s="1">
        <f>G272+G277</f>
        <v>3792.3299999999995</v>
      </c>
      <c r="H267" s="1"/>
      <c r="I267" s="1"/>
      <c r="J267" s="1"/>
      <c r="K267" s="1"/>
      <c r="L267" s="1"/>
      <c r="M267" s="1">
        <f>M272+M277</f>
        <v>0</v>
      </c>
      <c r="N267" s="1">
        <f>N272+N277</f>
        <v>0</v>
      </c>
      <c r="O267" s="1">
        <f t="shared" ref="O267:O270" si="141">SUM(D267:N267)</f>
        <v>12144.429999999998</v>
      </c>
      <c r="P267" s="65"/>
      <c r="T267" s="1">
        <f>T272+T277</f>
        <v>3792.33</v>
      </c>
    </row>
    <row r="268" spans="1:20" x14ac:dyDescent="0.25">
      <c r="A268" s="112"/>
      <c r="B268" s="110"/>
      <c r="C268" s="26" t="s">
        <v>14</v>
      </c>
      <c r="D268" s="1">
        <f t="shared" ref="D268:N270" si="142">D273+D278</f>
        <v>0</v>
      </c>
      <c r="E268" s="1">
        <f t="shared" si="142"/>
        <v>0</v>
      </c>
      <c r="F268" s="1">
        <f t="shared" si="142"/>
        <v>0</v>
      </c>
      <c r="G268" s="1">
        <f t="shared" si="142"/>
        <v>0</v>
      </c>
      <c r="H268" s="1"/>
      <c r="I268" s="1"/>
      <c r="J268" s="1"/>
      <c r="K268" s="1"/>
      <c r="L268" s="1"/>
      <c r="M268" s="1">
        <f t="shared" si="142"/>
        <v>0</v>
      </c>
      <c r="N268" s="1">
        <f t="shared" si="142"/>
        <v>0</v>
      </c>
      <c r="O268" s="1">
        <f t="shared" si="141"/>
        <v>0</v>
      </c>
      <c r="P268" s="65"/>
      <c r="T268" s="1">
        <f t="shared" ref="T268" si="143">T273+T278</f>
        <v>0</v>
      </c>
    </row>
    <row r="269" spans="1:20" x14ac:dyDescent="0.25">
      <c r="A269" s="112"/>
      <c r="B269" s="110"/>
      <c r="C269" s="26" t="s">
        <v>15</v>
      </c>
      <c r="D269" s="1">
        <f t="shared" si="142"/>
        <v>0</v>
      </c>
      <c r="E269" s="1">
        <f t="shared" si="142"/>
        <v>0</v>
      </c>
      <c r="F269" s="1">
        <f t="shared" si="142"/>
        <v>0</v>
      </c>
      <c r="G269" s="1">
        <f t="shared" si="142"/>
        <v>0</v>
      </c>
      <c r="H269" s="1"/>
      <c r="I269" s="1"/>
      <c r="J269" s="1"/>
      <c r="K269" s="1"/>
      <c r="L269" s="1"/>
      <c r="M269" s="1">
        <f t="shared" si="142"/>
        <v>0</v>
      </c>
      <c r="N269" s="1">
        <f t="shared" si="142"/>
        <v>0</v>
      </c>
      <c r="O269" s="1">
        <f t="shared" si="141"/>
        <v>0</v>
      </c>
      <c r="P269" s="65"/>
      <c r="T269" s="1">
        <f t="shared" ref="T269" si="144">T274+T279</f>
        <v>0</v>
      </c>
    </row>
    <row r="270" spans="1:20" x14ac:dyDescent="0.25">
      <c r="A270" s="112"/>
      <c r="B270" s="110"/>
      <c r="C270" s="26" t="s">
        <v>16</v>
      </c>
      <c r="D270" s="1">
        <f t="shared" si="142"/>
        <v>0</v>
      </c>
      <c r="E270" s="1">
        <f t="shared" si="142"/>
        <v>30510</v>
      </c>
      <c r="F270" s="1">
        <f t="shared" si="142"/>
        <v>44656.59</v>
      </c>
      <c r="G270" s="1">
        <f t="shared" si="142"/>
        <v>34130.86</v>
      </c>
      <c r="H270" s="1"/>
      <c r="I270" s="1"/>
      <c r="J270" s="1"/>
      <c r="K270" s="1"/>
      <c r="L270" s="1"/>
      <c r="M270" s="1">
        <f t="shared" si="142"/>
        <v>0</v>
      </c>
      <c r="N270" s="1">
        <f t="shared" si="142"/>
        <v>0</v>
      </c>
      <c r="O270" s="1">
        <f t="shared" si="141"/>
        <v>109297.45</v>
      </c>
      <c r="P270" s="65"/>
      <c r="T270" s="1">
        <f t="shared" ref="T270" si="145">T275+T280</f>
        <v>34130.86</v>
      </c>
    </row>
    <row r="271" spans="1:20" ht="29.25" x14ac:dyDescent="0.25">
      <c r="A271" s="101" t="s">
        <v>123</v>
      </c>
      <c r="B271" s="71" t="s">
        <v>46</v>
      </c>
      <c r="C271" s="2" t="s">
        <v>6</v>
      </c>
      <c r="D271" s="3">
        <f>D272+D273+D274+D275</f>
        <v>0</v>
      </c>
      <c r="E271" s="3">
        <f t="shared" ref="E271:G271" si="146">E272+E273+E274+E275</f>
        <v>588.75</v>
      </c>
      <c r="F271" s="3">
        <f t="shared" si="146"/>
        <v>805.44999999999993</v>
      </c>
      <c r="G271" s="3">
        <f t="shared" si="146"/>
        <v>2915.93</v>
      </c>
      <c r="H271" s="3"/>
      <c r="I271" s="3"/>
      <c r="J271" s="3"/>
      <c r="K271" s="3"/>
      <c r="L271" s="3"/>
      <c r="M271" s="3">
        <f>M272+M273+M274+M275</f>
        <v>0</v>
      </c>
      <c r="N271" s="3">
        <f t="shared" ref="N271" si="147">N272+N273+N274+N275</f>
        <v>0</v>
      </c>
      <c r="O271" s="3">
        <f>SUM(D271:N271)</f>
        <v>4310.1299999999992</v>
      </c>
      <c r="P271" s="64" t="s">
        <v>96</v>
      </c>
      <c r="T271" s="3">
        <f t="shared" ref="T271" si="148">T272+T273+T274+T275</f>
        <v>2915.93</v>
      </c>
    </row>
    <row r="272" spans="1:20" x14ac:dyDescent="0.25">
      <c r="A272" s="102"/>
      <c r="B272" s="72"/>
      <c r="C272" s="6" t="s">
        <v>13</v>
      </c>
      <c r="D272" s="27"/>
      <c r="E272" s="28">
        <v>58.87</v>
      </c>
      <c r="F272" s="28">
        <v>80.55</v>
      </c>
      <c r="G272" s="28">
        <f>279.75+11.85</f>
        <v>291.60000000000002</v>
      </c>
      <c r="H272" s="29"/>
      <c r="I272" s="29"/>
      <c r="J272" s="29"/>
      <c r="K272" s="29"/>
      <c r="L272" s="29"/>
      <c r="M272" s="29"/>
      <c r="N272" s="28"/>
      <c r="O272" s="3">
        <f t="shared" ref="O272:O300" si="149">SUM(D272:N272)</f>
        <v>431.02</v>
      </c>
      <c r="P272" s="65"/>
      <c r="T272" s="28">
        <f>279.75+11.85</f>
        <v>291.60000000000002</v>
      </c>
    </row>
    <row r="273" spans="1:20" x14ac:dyDescent="0.25">
      <c r="A273" s="102"/>
      <c r="B273" s="72"/>
      <c r="C273" s="6" t="s">
        <v>14</v>
      </c>
      <c r="D273" s="30"/>
      <c r="E273" s="31"/>
      <c r="F273" s="31"/>
      <c r="G273" s="31"/>
      <c r="H273" s="32"/>
      <c r="I273" s="32"/>
      <c r="J273" s="32"/>
      <c r="K273" s="32"/>
      <c r="L273" s="32"/>
      <c r="M273" s="32"/>
      <c r="N273" s="31"/>
      <c r="O273" s="3">
        <f t="shared" si="149"/>
        <v>0</v>
      </c>
      <c r="P273" s="65"/>
      <c r="T273" s="31"/>
    </row>
    <row r="274" spans="1:20" x14ac:dyDescent="0.25">
      <c r="A274" s="102"/>
      <c r="B274" s="72"/>
      <c r="C274" s="6" t="s">
        <v>15</v>
      </c>
      <c r="D274" s="30"/>
      <c r="E274" s="31"/>
      <c r="F274" s="31"/>
      <c r="G274" s="31"/>
      <c r="H274" s="32"/>
      <c r="I274" s="32"/>
      <c r="J274" s="32"/>
      <c r="K274" s="32"/>
      <c r="L274" s="32"/>
      <c r="M274" s="32"/>
      <c r="N274" s="31"/>
      <c r="O274" s="3">
        <f t="shared" si="149"/>
        <v>0</v>
      </c>
      <c r="P274" s="65"/>
      <c r="T274" s="31"/>
    </row>
    <row r="275" spans="1:20" x14ac:dyDescent="0.25">
      <c r="A275" s="102"/>
      <c r="B275" s="72"/>
      <c r="C275" s="6" t="s">
        <v>16</v>
      </c>
      <c r="D275" s="33"/>
      <c r="E275" s="34">
        <v>529.88</v>
      </c>
      <c r="F275" s="34">
        <v>724.9</v>
      </c>
      <c r="G275" s="34">
        <f>2517.69+106.64</f>
        <v>2624.33</v>
      </c>
      <c r="H275" s="35"/>
      <c r="I275" s="35"/>
      <c r="J275" s="35"/>
      <c r="K275" s="35"/>
      <c r="L275" s="35"/>
      <c r="M275" s="35"/>
      <c r="N275" s="34"/>
      <c r="O275" s="3">
        <f t="shared" si="149"/>
        <v>3879.1099999999997</v>
      </c>
      <c r="P275" s="65"/>
      <c r="T275" s="34">
        <f>2517.69+106.64</f>
        <v>2624.33</v>
      </c>
    </row>
    <row r="276" spans="1:20" ht="29.25" x14ac:dyDescent="0.25">
      <c r="A276" s="75" t="s">
        <v>124</v>
      </c>
      <c r="B276" s="77" t="s">
        <v>47</v>
      </c>
      <c r="C276" s="23" t="s">
        <v>6</v>
      </c>
      <c r="D276" s="3">
        <f>D277+D278+D279+D280</f>
        <v>0</v>
      </c>
      <c r="E276" s="3">
        <f t="shared" ref="E276:G276" si="150">E277+E278+E279+E280</f>
        <v>33311.5</v>
      </c>
      <c r="F276" s="3">
        <f t="shared" si="150"/>
        <v>48812.989999999991</v>
      </c>
      <c r="G276" s="3">
        <f t="shared" si="150"/>
        <v>35007.26</v>
      </c>
      <c r="H276" s="3"/>
      <c r="I276" s="3"/>
      <c r="J276" s="3"/>
      <c r="K276" s="3"/>
      <c r="L276" s="3"/>
      <c r="M276" s="3">
        <f>M277+M278+M279+M280</f>
        <v>0</v>
      </c>
      <c r="N276" s="3">
        <f t="shared" ref="N276" si="151">N277+N278+N279+N280</f>
        <v>0</v>
      </c>
      <c r="O276" s="3">
        <f>SUM(D276:N276)</f>
        <v>117131.75</v>
      </c>
      <c r="P276" s="64" t="s">
        <v>96</v>
      </c>
      <c r="Q276" s="48"/>
      <c r="R276" s="49"/>
      <c r="S276" s="50"/>
      <c r="T276" s="3">
        <f t="shared" ref="T276" si="152">T277+T278+T279+T280</f>
        <v>35007.26</v>
      </c>
    </row>
    <row r="277" spans="1:20" x14ac:dyDescent="0.25">
      <c r="A277" s="76"/>
      <c r="B277" s="78"/>
      <c r="C277" s="26" t="s">
        <v>13</v>
      </c>
      <c r="D277" s="36">
        <f t="shared" ref="D277:N280" si="153">D282+D287+D292+D297+D302+D307+D312+D317+D322+D327+D332+D337+D342+D347+D352+D357+D362+D367+D372+D377+D382+D387+D392+D397+D402+D407+D412+D417+D422+D427+D432+D437+D442+D447+D452+D457+D462+D467+D472+D477+D482</f>
        <v>0</v>
      </c>
      <c r="E277" s="36">
        <f t="shared" si="153"/>
        <v>3331.38</v>
      </c>
      <c r="F277" s="36">
        <f t="shared" si="153"/>
        <v>4881.2999999999993</v>
      </c>
      <c r="G277" s="36">
        <f>G282+G287+G292+G297+G302+G307+G312+G317+G322+G327+G332+G337+G342+G347+G352+G357+G362+G367+G372+G377+G382+G387+G392+G397+G402+G407+G412+G417+G422+G427+G432+G437+G442+G447+G452+G457+G462+G467+G472+G477+G482+G487+G492+G497+G502+G507+G512+G517+G522+G527+G532+G537+G542+G547+G572+G552+G557</f>
        <v>3500.7299999999996</v>
      </c>
      <c r="H277" s="36"/>
      <c r="I277" s="36"/>
      <c r="J277" s="36"/>
      <c r="K277" s="36"/>
      <c r="L277" s="36"/>
      <c r="M277" s="36">
        <f t="shared" si="153"/>
        <v>0</v>
      </c>
      <c r="N277" s="36">
        <f t="shared" si="153"/>
        <v>0</v>
      </c>
      <c r="O277" s="3">
        <f t="shared" si="149"/>
        <v>11713.41</v>
      </c>
      <c r="P277" s="65"/>
      <c r="Q277" s="51">
        <f>Q282+Q287+Q292+Q297+Q302+Q307+Q312+Q317+Q322+Q327+Q332+Q337+Q342+Q347+Q352+Q357+Q362+Q367+Q372+Q377+Q382+Q387+Q392+Q397+Q402+Q407+Q412+Q417+Q422+Q427+Q432+Q437+Q442+Q447+Q452+Q457+Q462+Q467+Q472+Q477+Q482+Q487+Q492+Q497+Q502+Q507+Q512+Q517+Q522+Q527+Q532+Q537+Q542+Q547+Q572+Q552+Q557</f>
        <v>25.34</v>
      </c>
      <c r="R277" s="52">
        <f>R282+R287+R292+R297+R302+R307+R312+R317+R322+R327+R332+R337+R342+R347+R352+R357+R362+R367+R372+R377+R382+R387+R392+R397+R402+R407+R412+R417+R422+R427+R432+R437+R442+R447+R452+R457+R462+R467+R472+R477+R482+R487+R492+R497+R502+R507+R512+R517+R522+R527+R532+R537+R542+R547+R572+R552+R557</f>
        <v>-25.339999999999918</v>
      </c>
      <c r="S277" s="52">
        <f>S282+S287+S292+S297+S302+S307+S312+S317+S322+S327+S332+S337+S342+S347+S352+S357+S362+S367+S372+S377+S382+S387+S392+S397+S402+S407+S412+S417+S422+S427+S432+S437+S442+S447+S452+S457+S462+S467+S472+S477+S482+S487+S492+S497+S502+S507+S512+S517+S522+S527+S532+S537+S542+S547+S572+S552+S557+S562+S567</f>
        <v>0</v>
      </c>
      <c r="T277" s="36">
        <f>T282+T287+T292+T297+T302+T307+T312+T317+T322+T327+T332+T337+T342+T347+T352+T357+T362+T367+T372+T377+T382+T387+T392+T397+T402+T407+T412+T417+T422+T427+T432+T437+T442+T447+T452+T457+T462+T467+T472+T477+T482+T487+T492+T497+T502+T507+T512+T517+T522+T527+T532+T537+T542+T547+T572+T552+T557+T562+T567</f>
        <v>3500.73</v>
      </c>
    </row>
    <row r="278" spans="1:20" x14ac:dyDescent="0.25">
      <c r="A278" s="76"/>
      <c r="B278" s="78"/>
      <c r="C278" s="26" t="s">
        <v>14</v>
      </c>
      <c r="D278" s="36">
        <f t="shared" si="153"/>
        <v>0</v>
      </c>
      <c r="E278" s="36">
        <f t="shared" si="153"/>
        <v>0</v>
      </c>
      <c r="F278" s="36">
        <f t="shared" si="153"/>
        <v>0</v>
      </c>
      <c r="G278" s="36">
        <f t="shared" ref="G278:G279" si="154">G283+G288+G293+G298+G303+G308+G313+G318+G323+G328+G333+G338+G343+G348+G353+G358+G363+G368+G373+G378+G383+G388+G393+G398+G403+G408+G413+G418+G423+G428+G433+G438+G443+G448+G453+G458+G463+G468+G473+G478+G483+G488+G493+G498+G503+G508+G513</f>
        <v>0</v>
      </c>
      <c r="H278" s="36"/>
      <c r="I278" s="36"/>
      <c r="J278" s="36"/>
      <c r="K278" s="36"/>
      <c r="L278" s="36"/>
      <c r="M278" s="36">
        <f t="shared" si="153"/>
        <v>0</v>
      </c>
      <c r="N278" s="36">
        <f t="shared" si="153"/>
        <v>0</v>
      </c>
      <c r="O278" s="3">
        <f t="shared" si="149"/>
        <v>0</v>
      </c>
      <c r="P278" s="65"/>
      <c r="Q278" s="54"/>
      <c r="R278" s="55"/>
      <c r="S278" s="55"/>
      <c r="T278" s="36">
        <f t="shared" ref="T278:T279" si="155">T283+T288+T293+T298+T303+T308+T313+T318+T323+T328+T333+T338+T343+T348+T353+T358+T363+T368+T373+T378+T383+T388+T393+T398+T403+T408+T413+T418+T423+T428+T433+T438+T443+T448+T453+T458+T463+T468+T473+T478+T483+T488+T493+T498+T503+T508+T513</f>
        <v>0</v>
      </c>
    </row>
    <row r="279" spans="1:20" x14ac:dyDescent="0.25">
      <c r="A279" s="76"/>
      <c r="B279" s="78"/>
      <c r="C279" s="26" t="s">
        <v>15</v>
      </c>
      <c r="D279" s="36">
        <f t="shared" si="153"/>
        <v>0</v>
      </c>
      <c r="E279" s="36">
        <f t="shared" si="153"/>
        <v>0</v>
      </c>
      <c r="F279" s="36">
        <f t="shared" si="153"/>
        <v>0</v>
      </c>
      <c r="G279" s="36">
        <f t="shared" si="154"/>
        <v>0</v>
      </c>
      <c r="H279" s="36"/>
      <c r="I279" s="36"/>
      <c r="J279" s="36"/>
      <c r="K279" s="36"/>
      <c r="L279" s="36"/>
      <c r="M279" s="36">
        <f t="shared" si="153"/>
        <v>0</v>
      </c>
      <c r="N279" s="36">
        <f t="shared" si="153"/>
        <v>0</v>
      </c>
      <c r="O279" s="3">
        <f t="shared" si="149"/>
        <v>0</v>
      </c>
      <c r="P279" s="65"/>
      <c r="Q279" s="54"/>
      <c r="R279" s="55"/>
      <c r="S279" s="55"/>
      <c r="T279" s="36">
        <f t="shared" si="155"/>
        <v>0</v>
      </c>
    </row>
    <row r="280" spans="1:20" x14ac:dyDescent="0.25">
      <c r="A280" s="76"/>
      <c r="B280" s="78"/>
      <c r="C280" s="26" t="s">
        <v>16</v>
      </c>
      <c r="D280" s="36">
        <f t="shared" si="153"/>
        <v>0</v>
      </c>
      <c r="E280" s="36">
        <f t="shared" si="153"/>
        <v>29980.12</v>
      </c>
      <c r="F280" s="36">
        <f t="shared" si="153"/>
        <v>43931.689999999995</v>
      </c>
      <c r="G280" s="36">
        <f>G285+G290+G295+G300+G305+G310+G315+G320+G325+G330+G335+G340+G345+G350+G355+G360+G365+G370+G375+G380+G385+G390+G395+G400+G405+G410+G415+G420+G425+G430+G435+G440+G445+G450+G455+G460+G465+G470+G475+G480+G485+G490+G495+G500+G505+G510+G515+G520+G525+G530+G535+G540+G545+G550+G575+G555+G560</f>
        <v>31506.530000000002</v>
      </c>
      <c r="H280" s="36"/>
      <c r="I280" s="36"/>
      <c r="J280" s="36"/>
      <c r="K280" s="36"/>
      <c r="L280" s="36"/>
      <c r="M280" s="36">
        <f t="shared" si="153"/>
        <v>0</v>
      </c>
      <c r="N280" s="36">
        <f t="shared" si="153"/>
        <v>0</v>
      </c>
      <c r="O280" s="3">
        <f t="shared" si="149"/>
        <v>105418.34</v>
      </c>
      <c r="P280" s="65"/>
      <c r="Q280" s="51">
        <f>Q285+Q290+Q295+Q300+Q305+Q310+Q315+Q320+Q325+Q330+Q335+Q340+Q345+Q350+Q355+Q360+Q365+Q370+Q375+Q380+Q385+Q390+Q395+Q400+Q405+Q410+Q415+Q420+Q425+Q430+Q435+Q440+Q445+Q450+Q455+Q460+Q465+Q470+Q475+Q480+Q485+Q490+Q495+Q500+Q505+Q510+Q515+Q520+Q525+Q530+Q535+Q540+Q545+Q550+Q575+Q555+Q560</f>
        <v>228.23000000000002</v>
      </c>
      <c r="R280" s="52">
        <f>R285+R290+R295+R300+R305+R310+R315+R320+R325+R330+R335+R340+R345+R350+R355+R360+R365+R370+R375+R380+R385+R390+R395+R400+R405+R410+R415+R420+R425+R430+R435+R440+R445+R450+R455+R460+R465+R470+R475+R480+R485+R490+R495+R500+R505+R510+R515+R520+R525+R530+R535+R540+R545+R550+R575+R555+R560</f>
        <v>-228.22999999999956</v>
      </c>
      <c r="S280" s="52">
        <f>S285+S290+S295+S300+S305+S310+S315+S320+S325+S330+S335+S340+S345+S350+S355+S360+S365+S370+S375+S380+S385+S390+S395+S400+S405+S410+S415+S420+S425+S430+S435+S440+S445+S450+S455+S460+S465+S470+S475+S480+S485+S490+S495+S500+S505+S510+S515+S520+S525+S530+S535+S540+S545+S550+S575+S555+S560+S565+S570</f>
        <v>0</v>
      </c>
      <c r="T280" s="36">
        <f>T285+T290+T295+T300+T305+T310+T315+T320+T325+T330+T335+T340+T345+T350+T355+T360+T365+T370+T375+T380+T385+T390+T395+T400+T405+T410+T415+T420+T425+T430+T435+T440+T445+T450+T455+T460+T465+T470+T475+T480+T485+T490+T495+T500+T505+T510+T515+T520+T525+T530+T535+T540+T545+T550+T575+T555+T560+T565+T570</f>
        <v>31506.53</v>
      </c>
    </row>
    <row r="281" spans="1:20" ht="29.25" hidden="1" outlineLevel="1" x14ac:dyDescent="0.25">
      <c r="A281" s="69" t="s">
        <v>125</v>
      </c>
      <c r="B281" s="71" t="s">
        <v>48</v>
      </c>
      <c r="C281" s="2" t="s">
        <v>6</v>
      </c>
      <c r="D281" s="3">
        <f>D282+D283+D284+D285</f>
        <v>0</v>
      </c>
      <c r="E281" s="3">
        <f t="shared" ref="E281:G281" si="156">E282+E283+E284+E285</f>
        <v>3800.5</v>
      </c>
      <c r="F281" s="3">
        <f t="shared" si="156"/>
        <v>0</v>
      </c>
      <c r="G281" s="3">
        <f t="shared" si="156"/>
        <v>0</v>
      </c>
      <c r="H281" s="3"/>
      <c r="I281" s="3"/>
      <c r="J281" s="3"/>
      <c r="K281" s="3"/>
      <c r="L281" s="3"/>
      <c r="M281" s="3">
        <f>M282+M283+M284+M285</f>
        <v>0</v>
      </c>
      <c r="N281" s="3">
        <f t="shared" ref="N281" si="157">N282+N283+N284+N285</f>
        <v>0</v>
      </c>
      <c r="O281" s="3">
        <f>SUM(D281:N281)</f>
        <v>3800.5</v>
      </c>
      <c r="P281" s="64"/>
      <c r="Q281" s="54"/>
      <c r="R281" s="55"/>
      <c r="S281" s="53"/>
      <c r="T281" s="3">
        <f t="shared" ref="T281" si="158">T282+T283+T284+T285</f>
        <v>0</v>
      </c>
    </row>
    <row r="282" spans="1:20" hidden="1" outlineLevel="1" x14ac:dyDescent="0.25">
      <c r="A282" s="70"/>
      <c r="B282" s="72"/>
      <c r="C282" s="6" t="s">
        <v>13</v>
      </c>
      <c r="D282" s="7"/>
      <c r="E282" s="8">
        <v>380.05</v>
      </c>
      <c r="F282" s="8"/>
      <c r="G282" s="8"/>
      <c r="H282" s="13"/>
      <c r="I282" s="13"/>
      <c r="J282" s="13"/>
      <c r="K282" s="13"/>
      <c r="L282" s="13"/>
      <c r="M282" s="13"/>
      <c r="N282" s="8"/>
      <c r="O282" s="3">
        <f t="shared" si="149"/>
        <v>380.05</v>
      </c>
      <c r="P282" s="65"/>
      <c r="Q282" s="54"/>
      <c r="R282" s="55"/>
      <c r="S282" s="53"/>
      <c r="T282" s="8"/>
    </row>
    <row r="283" spans="1:20" hidden="1" outlineLevel="1" x14ac:dyDescent="0.25">
      <c r="A283" s="70"/>
      <c r="B283" s="72"/>
      <c r="C283" s="6" t="s">
        <v>14</v>
      </c>
      <c r="D283" s="9"/>
      <c r="E283" s="10"/>
      <c r="F283" s="10"/>
      <c r="G283" s="10"/>
      <c r="H283" s="14"/>
      <c r="I283" s="14"/>
      <c r="J283" s="14"/>
      <c r="K283" s="14"/>
      <c r="L283" s="14"/>
      <c r="M283" s="14"/>
      <c r="N283" s="10"/>
      <c r="O283" s="3">
        <f t="shared" si="149"/>
        <v>0</v>
      </c>
      <c r="P283" s="65"/>
      <c r="Q283" s="54"/>
      <c r="R283" s="55"/>
      <c r="S283" s="53"/>
      <c r="T283" s="10"/>
    </row>
    <row r="284" spans="1:20" hidden="1" outlineLevel="1" x14ac:dyDescent="0.25">
      <c r="A284" s="70"/>
      <c r="B284" s="72"/>
      <c r="C284" s="6" t="s">
        <v>15</v>
      </c>
      <c r="D284" s="9"/>
      <c r="E284" s="10"/>
      <c r="F284" s="10"/>
      <c r="G284" s="10"/>
      <c r="H284" s="14"/>
      <c r="I284" s="14"/>
      <c r="J284" s="14"/>
      <c r="K284" s="14"/>
      <c r="L284" s="14"/>
      <c r="M284" s="14"/>
      <c r="N284" s="10"/>
      <c r="O284" s="3">
        <f t="shared" si="149"/>
        <v>0</v>
      </c>
      <c r="P284" s="65"/>
      <c r="Q284" s="54"/>
      <c r="R284" s="55"/>
      <c r="S284" s="53"/>
      <c r="T284" s="10"/>
    </row>
    <row r="285" spans="1:20" hidden="1" outlineLevel="1" x14ac:dyDescent="0.25">
      <c r="A285" s="70"/>
      <c r="B285" s="72"/>
      <c r="C285" s="6" t="s">
        <v>16</v>
      </c>
      <c r="D285" s="11"/>
      <c r="E285" s="12">
        <v>3420.45</v>
      </c>
      <c r="F285" s="12"/>
      <c r="G285" s="12"/>
      <c r="H285" s="15"/>
      <c r="I285" s="15"/>
      <c r="J285" s="15"/>
      <c r="K285" s="15"/>
      <c r="L285" s="15"/>
      <c r="M285" s="15"/>
      <c r="N285" s="12"/>
      <c r="O285" s="3">
        <f t="shared" si="149"/>
        <v>3420.45</v>
      </c>
      <c r="P285" s="65"/>
      <c r="Q285" s="54"/>
      <c r="R285" s="55"/>
      <c r="S285" s="53"/>
      <c r="T285" s="12"/>
    </row>
    <row r="286" spans="1:20" ht="29.25" hidden="1" outlineLevel="1" x14ac:dyDescent="0.25">
      <c r="A286" s="69" t="s">
        <v>126</v>
      </c>
      <c r="B286" s="71" t="s">
        <v>49</v>
      </c>
      <c r="C286" s="2" t="s">
        <v>6</v>
      </c>
      <c r="D286" s="3">
        <f>D287+D288+D289+D290</f>
        <v>0</v>
      </c>
      <c r="E286" s="3">
        <f t="shared" ref="E286:G286" si="159">E287+E288+E289+E290</f>
        <v>0</v>
      </c>
      <c r="F286" s="3">
        <f t="shared" si="159"/>
        <v>938.29000000000008</v>
      </c>
      <c r="G286" s="3">
        <f t="shared" si="159"/>
        <v>0</v>
      </c>
      <c r="H286" s="3"/>
      <c r="I286" s="3"/>
      <c r="J286" s="3"/>
      <c r="K286" s="3"/>
      <c r="L286" s="3"/>
      <c r="M286" s="3">
        <f>M287+M288+M289+M290</f>
        <v>0</v>
      </c>
      <c r="N286" s="3">
        <f t="shared" ref="N286" si="160">N287+N288+N289+N290</f>
        <v>0</v>
      </c>
      <c r="O286" s="3">
        <f>SUM(D286:N286)</f>
        <v>938.29000000000008</v>
      </c>
      <c r="P286" s="64"/>
      <c r="Q286" s="54"/>
      <c r="R286" s="55"/>
      <c r="S286" s="53"/>
      <c r="T286" s="3">
        <f t="shared" ref="T286" si="161">T287+T288+T289+T290</f>
        <v>0</v>
      </c>
    </row>
    <row r="287" spans="1:20" hidden="1" outlineLevel="1" x14ac:dyDescent="0.25">
      <c r="A287" s="70"/>
      <c r="B287" s="72"/>
      <c r="C287" s="6" t="s">
        <v>13</v>
      </c>
      <c r="D287" s="7"/>
      <c r="E287" s="8"/>
      <c r="F287" s="8">
        <v>93.83</v>
      </c>
      <c r="G287" s="8"/>
      <c r="H287" s="13"/>
      <c r="I287" s="13"/>
      <c r="J287" s="13"/>
      <c r="K287" s="13"/>
      <c r="L287" s="13"/>
      <c r="M287" s="13"/>
      <c r="N287" s="8"/>
      <c r="O287" s="3">
        <f t="shared" si="149"/>
        <v>93.83</v>
      </c>
      <c r="P287" s="65"/>
      <c r="Q287" s="54"/>
      <c r="R287" s="55"/>
      <c r="S287" s="53"/>
      <c r="T287" s="8"/>
    </row>
    <row r="288" spans="1:20" hidden="1" outlineLevel="1" x14ac:dyDescent="0.25">
      <c r="A288" s="70"/>
      <c r="B288" s="72"/>
      <c r="C288" s="6" t="s">
        <v>14</v>
      </c>
      <c r="D288" s="9"/>
      <c r="E288" s="10"/>
      <c r="F288" s="10"/>
      <c r="G288" s="10"/>
      <c r="H288" s="14"/>
      <c r="I288" s="14"/>
      <c r="J288" s="14"/>
      <c r="K288" s="14"/>
      <c r="L288" s="14"/>
      <c r="M288" s="14"/>
      <c r="N288" s="10"/>
      <c r="O288" s="3">
        <f t="shared" si="149"/>
        <v>0</v>
      </c>
      <c r="P288" s="65"/>
      <c r="Q288" s="54"/>
      <c r="R288" s="55"/>
      <c r="S288" s="53"/>
      <c r="T288" s="10"/>
    </row>
    <row r="289" spans="1:20" hidden="1" outlineLevel="1" x14ac:dyDescent="0.25">
      <c r="A289" s="70"/>
      <c r="B289" s="72"/>
      <c r="C289" s="6" t="s">
        <v>15</v>
      </c>
      <c r="D289" s="9"/>
      <c r="E289" s="10"/>
      <c r="F289" s="10"/>
      <c r="G289" s="10"/>
      <c r="H289" s="14"/>
      <c r="I289" s="14"/>
      <c r="J289" s="14"/>
      <c r="K289" s="14"/>
      <c r="L289" s="14"/>
      <c r="M289" s="14"/>
      <c r="N289" s="10"/>
      <c r="O289" s="3">
        <f t="shared" si="149"/>
        <v>0</v>
      </c>
      <c r="P289" s="65"/>
      <c r="Q289" s="54"/>
      <c r="R289" s="55"/>
      <c r="S289" s="53"/>
      <c r="T289" s="10"/>
    </row>
    <row r="290" spans="1:20" hidden="1" outlineLevel="1" x14ac:dyDescent="0.25">
      <c r="A290" s="70"/>
      <c r="B290" s="72"/>
      <c r="C290" s="6" t="s">
        <v>16</v>
      </c>
      <c r="D290" s="11"/>
      <c r="E290" s="12"/>
      <c r="F290" s="12">
        <v>844.46</v>
      </c>
      <c r="G290" s="12"/>
      <c r="H290" s="15"/>
      <c r="I290" s="15"/>
      <c r="J290" s="15"/>
      <c r="K290" s="15"/>
      <c r="L290" s="15"/>
      <c r="M290" s="15"/>
      <c r="N290" s="12"/>
      <c r="O290" s="3">
        <f t="shared" si="149"/>
        <v>844.46</v>
      </c>
      <c r="P290" s="65"/>
      <c r="Q290" s="54"/>
      <c r="R290" s="55"/>
      <c r="S290" s="53"/>
      <c r="T290" s="12"/>
    </row>
    <row r="291" spans="1:20" ht="29.25" hidden="1" outlineLevel="1" x14ac:dyDescent="0.25">
      <c r="A291" s="69" t="s">
        <v>127</v>
      </c>
      <c r="B291" s="71" t="s">
        <v>50</v>
      </c>
      <c r="C291" s="2" t="s">
        <v>6</v>
      </c>
      <c r="D291" s="3">
        <f>D292+D293+D294+D295</f>
        <v>0</v>
      </c>
      <c r="E291" s="3">
        <f t="shared" ref="E291:G291" si="162">E292+E293+E294+E295</f>
        <v>1286.3899999999999</v>
      </c>
      <c r="F291" s="3">
        <f t="shared" si="162"/>
        <v>0</v>
      </c>
      <c r="G291" s="3">
        <f t="shared" si="162"/>
        <v>0</v>
      </c>
      <c r="H291" s="3"/>
      <c r="I291" s="3"/>
      <c r="J291" s="3"/>
      <c r="K291" s="3"/>
      <c r="L291" s="3"/>
      <c r="M291" s="3">
        <f>M292+M293+M294+M295</f>
        <v>0</v>
      </c>
      <c r="N291" s="3">
        <f t="shared" ref="N291" si="163">N292+N293+N294+N295</f>
        <v>0</v>
      </c>
      <c r="O291" s="3">
        <f>SUM(D291:N291)</f>
        <v>1286.3899999999999</v>
      </c>
      <c r="P291" s="64"/>
      <c r="Q291" s="54"/>
      <c r="R291" s="55"/>
      <c r="S291" s="53"/>
      <c r="T291" s="3">
        <f t="shared" ref="T291" si="164">T292+T293+T294+T295</f>
        <v>0</v>
      </c>
    </row>
    <row r="292" spans="1:20" hidden="1" outlineLevel="1" x14ac:dyDescent="0.25">
      <c r="A292" s="70"/>
      <c r="B292" s="72"/>
      <c r="C292" s="6" t="s">
        <v>13</v>
      </c>
      <c r="D292" s="7"/>
      <c r="E292" s="8">
        <v>128.63999999999999</v>
      </c>
      <c r="F292" s="8"/>
      <c r="G292" s="8"/>
      <c r="H292" s="13"/>
      <c r="I292" s="13"/>
      <c r="J292" s="13"/>
      <c r="K292" s="13"/>
      <c r="L292" s="13"/>
      <c r="M292" s="13"/>
      <c r="N292" s="8"/>
      <c r="O292" s="3">
        <f t="shared" si="149"/>
        <v>128.63999999999999</v>
      </c>
      <c r="P292" s="65"/>
      <c r="Q292" s="54"/>
      <c r="R292" s="55"/>
      <c r="S292" s="53"/>
      <c r="T292" s="8"/>
    </row>
    <row r="293" spans="1:20" hidden="1" outlineLevel="1" x14ac:dyDescent="0.25">
      <c r="A293" s="70"/>
      <c r="B293" s="72"/>
      <c r="C293" s="6" t="s">
        <v>14</v>
      </c>
      <c r="D293" s="9"/>
      <c r="E293" s="10"/>
      <c r="F293" s="10"/>
      <c r="G293" s="10"/>
      <c r="H293" s="14"/>
      <c r="I293" s="14"/>
      <c r="J293" s="14"/>
      <c r="K293" s="14"/>
      <c r="L293" s="14"/>
      <c r="M293" s="14"/>
      <c r="N293" s="10"/>
      <c r="O293" s="3">
        <f t="shared" si="149"/>
        <v>0</v>
      </c>
      <c r="P293" s="65"/>
      <c r="Q293" s="54"/>
      <c r="R293" s="55"/>
      <c r="S293" s="53"/>
      <c r="T293" s="10"/>
    </row>
    <row r="294" spans="1:20" hidden="1" outlineLevel="1" x14ac:dyDescent="0.25">
      <c r="A294" s="70"/>
      <c r="B294" s="72"/>
      <c r="C294" s="6" t="s">
        <v>15</v>
      </c>
      <c r="D294" s="9"/>
      <c r="E294" s="10"/>
      <c r="F294" s="10"/>
      <c r="G294" s="10"/>
      <c r="H294" s="14"/>
      <c r="I294" s="14"/>
      <c r="J294" s="14"/>
      <c r="K294" s="14"/>
      <c r="L294" s="14"/>
      <c r="M294" s="14"/>
      <c r="N294" s="10"/>
      <c r="O294" s="3">
        <f t="shared" si="149"/>
        <v>0</v>
      </c>
      <c r="P294" s="65"/>
      <c r="Q294" s="54"/>
      <c r="R294" s="55"/>
      <c r="S294" s="53"/>
      <c r="T294" s="10"/>
    </row>
    <row r="295" spans="1:20" hidden="1" outlineLevel="1" x14ac:dyDescent="0.25">
      <c r="A295" s="70"/>
      <c r="B295" s="72"/>
      <c r="C295" s="6" t="s">
        <v>16</v>
      </c>
      <c r="D295" s="11"/>
      <c r="E295" s="12">
        <v>1157.75</v>
      </c>
      <c r="F295" s="12"/>
      <c r="G295" s="12"/>
      <c r="H295" s="15"/>
      <c r="I295" s="15"/>
      <c r="J295" s="15"/>
      <c r="K295" s="15"/>
      <c r="L295" s="15"/>
      <c r="M295" s="15"/>
      <c r="N295" s="12"/>
      <c r="O295" s="3">
        <f t="shared" si="149"/>
        <v>1157.75</v>
      </c>
      <c r="P295" s="65"/>
      <c r="Q295" s="54"/>
      <c r="R295" s="55"/>
      <c r="S295" s="53"/>
      <c r="T295" s="12"/>
    </row>
    <row r="296" spans="1:20" ht="29.25" hidden="1" outlineLevel="1" x14ac:dyDescent="0.25">
      <c r="A296" s="69" t="s">
        <v>128</v>
      </c>
      <c r="B296" s="71" t="s">
        <v>51</v>
      </c>
      <c r="C296" s="2" t="s">
        <v>6</v>
      </c>
      <c r="D296" s="3">
        <f>D297+D298+D299+D300</f>
        <v>0</v>
      </c>
      <c r="E296" s="3">
        <f t="shared" ref="E296:G296" si="165">E297+E298+E299+E300</f>
        <v>0</v>
      </c>
      <c r="F296" s="3">
        <f t="shared" si="165"/>
        <v>309.91000000000003</v>
      </c>
      <c r="G296" s="3">
        <f t="shared" si="165"/>
        <v>0</v>
      </c>
      <c r="H296" s="3"/>
      <c r="I296" s="3"/>
      <c r="J296" s="3"/>
      <c r="K296" s="3"/>
      <c r="L296" s="3"/>
      <c r="M296" s="3">
        <f>M297+M298+M299+M300</f>
        <v>0</v>
      </c>
      <c r="N296" s="3">
        <f t="shared" ref="N296" si="166">N297+N298+N299+N300</f>
        <v>0</v>
      </c>
      <c r="O296" s="3">
        <f>SUM(D296:N296)</f>
        <v>309.91000000000003</v>
      </c>
      <c r="P296" s="64"/>
      <c r="Q296" s="54"/>
      <c r="R296" s="55"/>
      <c r="S296" s="53"/>
      <c r="T296" s="3">
        <f t="shared" ref="T296" si="167">T297+T298+T299+T300</f>
        <v>0</v>
      </c>
    </row>
    <row r="297" spans="1:20" hidden="1" outlineLevel="1" x14ac:dyDescent="0.25">
      <c r="A297" s="70"/>
      <c r="B297" s="72"/>
      <c r="C297" s="6" t="s">
        <v>13</v>
      </c>
      <c r="D297" s="7"/>
      <c r="E297" s="8"/>
      <c r="F297" s="8">
        <v>30.99</v>
      </c>
      <c r="G297" s="8"/>
      <c r="H297" s="13"/>
      <c r="I297" s="13"/>
      <c r="J297" s="13"/>
      <c r="K297" s="13"/>
      <c r="L297" s="13"/>
      <c r="M297" s="13"/>
      <c r="N297" s="8"/>
      <c r="O297" s="3">
        <f t="shared" si="149"/>
        <v>30.99</v>
      </c>
      <c r="P297" s="65"/>
      <c r="Q297" s="54"/>
      <c r="R297" s="55"/>
      <c r="S297" s="53"/>
      <c r="T297" s="8"/>
    </row>
    <row r="298" spans="1:20" hidden="1" outlineLevel="1" x14ac:dyDescent="0.25">
      <c r="A298" s="70"/>
      <c r="B298" s="72"/>
      <c r="C298" s="6" t="s">
        <v>14</v>
      </c>
      <c r="D298" s="9"/>
      <c r="E298" s="10"/>
      <c r="F298" s="10"/>
      <c r="G298" s="10"/>
      <c r="H298" s="14"/>
      <c r="I298" s="14"/>
      <c r="J298" s="14"/>
      <c r="K298" s="14"/>
      <c r="L298" s="14"/>
      <c r="M298" s="14"/>
      <c r="N298" s="10"/>
      <c r="O298" s="3">
        <f t="shared" si="149"/>
        <v>0</v>
      </c>
      <c r="P298" s="65"/>
      <c r="Q298" s="54"/>
      <c r="R298" s="55"/>
      <c r="S298" s="53"/>
      <c r="T298" s="10"/>
    </row>
    <row r="299" spans="1:20" hidden="1" outlineLevel="1" x14ac:dyDescent="0.25">
      <c r="A299" s="70"/>
      <c r="B299" s="72"/>
      <c r="C299" s="6" t="s">
        <v>15</v>
      </c>
      <c r="D299" s="9"/>
      <c r="E299" s="10"/>
      <c r="F299" s="10"/>
      <c r="G299" s="10"/>
      <c r="H299" s="14"/>
      <c r="I299" s="14"/>
      <c r="J299" s="14"/>
      <c r="K299" s="14"/>
      <c r="L299" s="14"/>
      <c r="M299" s="14"/>
      <c r="N299" s="10"/>
      <c r="O299" s="3">
        <f t="shared" si="149"/>
        <v>0</v>
      </c>
      <c r="P299" s="65"/>
      <c r="Q299" s="54"/>
      <c r="R299" s="55"/>
      <c r="S299" s="53"/>
      <c r="T299" s="10"/>
    </row>
    <row r="300" spans="1:20" hidden="1" outlineLevel="1" x14ac:dyDescent="0.25">
      <c r="A300" s="70"/>
      <c r="B300" s="72"/>
      <c r="C300" s="6" t="s">
        <v>16</v>
      </c>
      <c r="D300" s="11"/>
      <c r="E300" s="12"/>
      <c r="F300" s="12">
        <v>278.92</v>
      </c>
      <c r="G300" s="12"/>
      <c r="H300" s="15"/>
      <c r="I300" s="15"/>
      <c r="J300" s="15"/>
      <c r="K300" s="15"/>
      <c r="L300" s="15"/>
      <c r="M300" s="15"/>
      <c r="N300" s="12"/>
      <c r="O300" s="3">
        <f t="shared" si="149"/>
        <v>278.92</v>
      </c>
      <c r="P300" s="65"/>
      <c r="Q300" s="54"/>
      <c r="R300" s="55"/>
      <c r="S300" s="53"/>
      <c r="T300" s="12"/>
    </row>
    <row r="301" spans="1:20" ht="29.25" hidden="1" outlineLevel="2" x14ac:dyDescent="0.25">
      <c r="A301" s="69" t="s">
        <v>129</v>
      </c>
      <c r="B301" s="71" t="s">
        <v>52</v>
      </c>
      <c r="C301" s="2" t="s">
        <v>6</v>
      </c>
      <c r="D301" s="3">
        <f>D302+D303+D304+D305</f>
        <v>0</v>
      </c>
      <c r="E301" s="3">
        <f t="shared" ref="E301:G301" si="168">E302+E303+E304+E305</f>
        <v>1440.99</v>
      </c>
      <c r="F301" s="3">
        <f t="shared" si="168"/>
        <v>0</v>
      </c>
      <c r="G301" s="3">
        <f t="shared" si="168"/>
        <v>0</v>
      </c>
      <c r="H301" s="3"/>
      <c r="I301" s="3"/>
      <c r="J301" s="3"/>
      <c r="K301" s="3"/>
      <c r="L301" s="3"/>
      <c r="M301" s="3">
        <f>M302+M303+M304+M305</f>
        <v>0</v>
      </c>
      <c r="N301" s="3">
        <f t="shared" ref="N301" si="169">N302+N303+N304+N305</f>
        <v>0</v>
      </c>
      <c r="O301" s="3">
        <f>SUM(D301:M301)</f>
        <v>1440.99</v>
      </c>
      <c r="P301" s="64"/>
      <c r="Q301" s="54"/>
      <c r="R301" s="55"/>
      <c r="S301" s="53"/>
      <c r="T301" s="3">
        <f t="shared" ref="T301" si="170">T302+T303+T304+T305</f>
        <v>0</v>
      </c>
    </row>
    <row r="302" spans="1:20" hidden="1" outlineLevel="2" x14ac:dyDescent="0.25">
      <c r="A302" s="70"/>
      <c r="B302" s="72"/>
      <c r="C302" s="6" t="s">
        <v>13</v>
      </c>
      <c r="D302" s="7"/>
      <c r="E302" s="8">
        <v>144.1</v>
      </c>
      <c r="F302" s="8"/>
      <c r="G302" s="8"/>
      <c r="H302" s="13"/>
      <c r="I302" s="13"/>
      <c r="J302" s="13"/>
      <c r="K302" s="13"/>
      <c r="L302" s="13"/>
      <c r="M302" s="13"/>
      <c r="N302" s="8"/>
      <c r="O302" s="24">
        <f>SUM(D302:M302)</f>
        <v>144.1</v>
      </c>
      <c r="P302" s="65"/>
      <c r="Q302" s="54"/>
      <c r="R302" s="55"/>
      <c r="S302" s="53"/>
      <c r="T302" s="8"/>
    </row>
    <row r="303" spans="1:20" hidden="1" outlineLevel="2" x14ac:dyDescent="0.25">
      <c r="A303" s="70"/>
      <c r="B303" s="72"/>
      <c r="C303" s="6" t="s">
        <v>14</v>
      </c>
      <c r="D303" s="9"/>
      <c r="E303" s="10"/>
      <c r="F303" s="10"/>
      <c r="G303" s="10"/>
      <c r="H303" s="14"/>
      <c r="I303" s="14"/>
      <c r="J303" s="14"/>
      <c r="K303" s="14"/>
      <c r="L303" s="14"/>
      <c r="M303" s="14"/>
      <c r="N303" s="10"/>
      <c r="O303" s="24">
        <f t="shared" ref="O303:O305" si="171">SUM(D303:M303)</f>
        <v>0</v>
      </c>
      <c r="P303" s="65"/>
      <c r="Q303" s="54"/>
      <c r="R303" s="55"/>
      <c r="S303" s="53"/>
      <c r="T303" s="10"/>
    </row>
    <row r="304" spans="1:20" hidden="1" outlineLevel="2" x14ac:dyDescent="0.25">
      <c r="A304" s="70"/>
      <c r="B304" s="72"/>
      <c r="C304" s="6" t="s">
        <v>15</v>
      </c>
      <c r="D304" s="9"/>
      <c r="E304" s="10"/>
      <c r="F304" s="10"/>
      <c r="G304" s="10"/>
      <c r="H304" s="14"/>
      <c r="I304" s="14"/>
      <c r="J304" s="14"/>
      <c r="K304" s="14"/>
      <c r="L304" s="14"/>
      <c r="M304" s="14"/>
      <c r="N304" s="10"/>
      <c r="O304" s="24">
        <f t="shared" si="171"/>
        <v>0</v>
      </c>
      <c r="P304" s="65"/>
      <c r="Q304" s="54"/>
      <c r="R304" s="55"/>
      <c r="S304" s="53"/>
      <c r="T304" s="10"/>
    </row>
    <row r="305" spans="1:20" hidden="1" outlineLevel="2" x14ac:dyDescent="0.25">
      <c r="A305" s="70"/>
      <c r="B305" s="72"/>
      <c r="C305" s="6" t="s">
        <v>16</v>
      </c>
      <c r="D305" s="11"/>
      <c r="E305" s="12">
        <v>1296.8900000000001</v>
      </c>
      <c r="F305" s="12"/>
      <c r="G305" s="12"/>
      <c r="H305" s="15"/>
      <c r="I305" s="15"/>
      <c r="J305" s="15"/>
      <c r="K305" s="15"/>
      <c r="L305" s="15"/>
      <c r="M305" s="15"/>
      <c r="N305" s="12"/>
      <c r="O305" s="24">
        <f t="shared" si="171"/>
        <v>1296.8900000000001</v>
      </c>
      <c r="P305" s="65"/>
      <c r="Q305" s="54"/>
      <c r="R305" s="55"/>
      <c r="S305" s="53"/>
      <c r="T305" s="12"/>
    </row>
    <row r="306" spans="1:20" ht="29.25" hidden="1" outlineLevel="2" x14ac:dyDescent="0.25">
      <c r="A306" s="69" t="s">
        <v>130</v>
      </c>
      <c r="B306" s="71" t="s">
        <v>53</v>
      </c>
      <c r="C306" s="2" t="s">
        <v>6</v>
      </c>
      <c r="D306" s="3">
        <f>D307+D308+D309+D310</f>
        <v>0</v>
      </c>
      <c r="E306" s="3">
        <f t="shared" ref="E306:G306" si="172">E307+E308+E309+E310</f>
        <v>392.54</v>
      </c>
      <c r="F306" s="3">
        <f t="shared" si="172"/>
        <v>0</v>
      </c>
      <c r="G306" s="3">
        <f t="shared" si="172"/>
        <v>0</v>
      </c>
      <c r="H306" s="3"/>
      <c r="I306" s="3"/>
      <c r="J306" s="3"/>
      <c r="K306" s="3"/>
      <c r="L306" s="3"/>
      <c r="M306" s="3">
        <f>M307+M308+M309+M310</f>
        <v>0</v>
      </c>
      <c r="N306" s="3">
        <f t="shared" ref="N306" si="173">N307+N308+N309+N310</f>
        <v>0</v>
      </c>
      <c r="O306" s="3">
        <f>SUM(D306:M306)</f>
        <v>392.54</v>
      </c>
      <c r="P306" s="64"/>
      <c r="Q306" s="54"/>
      <c r="R306" s="55"/>
      <c r="S306" s="53"/>
      <c r="T306" s="3">
        <f t="shared" ref="T306" si="174">T307+T308+T309+T310</f>
        <v>0</v>
      </c>
    </row>
    <row r="307" spans="1:20" hidden="1" outlineLevel="2" x14ac:dyDescent="0.25">
      <c r="A307" s="70"/>
      <c r="B307" s="72"/>
      <c r="C307" s="6" t="s">
        <v>13</v>
      </c>
      <c r="D307" s="7"/>
      <c r="E307" s="8">
        <v>39.25</v>
      </c>
      <c r="F307" s="8"/>
      <c r="G307" s="8"/>
      <c r="H307" s="13"/>
      <c r="I307" s="13"/>
      <c r="J307" s="13"/>
      <c r="K307" s="13"/>
      <c r="L307" s="13"/>
      <c r="M307" s="13"/>
      <c r="N307" s="8"/>
      <c r="O307" s="24">
        <f>SUM(D307:M307)</f>
        <v>39.25</v>
      </c>
      <c r="P307" s="65"/>
      <c r="Q307" s="54"/>
      <c r="R307" s="55"/>
      <c r="S307" s="53"/>
      <c r="T307" s="8"/>
    </row>
    <row r="308" spans="1:20" hidden="1" outlineLevel="2" x14ac:dyDescent="0.25">
      <c r="A308" s="70"/>
      <c r="B308" s="72"/>
      <c r="C308" s="6" t="s">
        <v>14</v>
      </c>
      <c r="D308" s="9"/>
      <c r="E308" s="10"/>
      <c r="F308" s="10"/>
      <c r="G308" s="10"/>
      <c r="H308" s="14"/>
      <c r="I308" s="14"/>
      <c r="J308" s="14"/>
      <c r="K308" s="14"/>
      <c r="L308" s="14"/>
      <c r="M308" s="14"/>
      <c r="N308" s="10"/>
      <c r="O308" s="24">
        <f t="shared" ref="O308:O310" si="175">SUM(D308:M308)</f>
        <v>0</v>
      </c>
      <c r="P308" s="65"/>
      <c r="Q308" s="54"/>
      <c r="R308" s="55"/>
      <c r="S308" s="53"/>
      <c r="T308" s="10"/>
    </row>
    <row r="309" spans="1:20" hidden="1" outlineLevel="2" x14ac:dyDescent="0.25">
      <c r="A309" s="70"/>
      <c r="B309" s="72"/>
      <c r="C309" s="6" t="s">
        <v>15</v>
      </c>
      <c r="D309" s="9"/>
      <c r="E309" s="10"/>
      <c r="F309" s="10"/>
      <c r="G309" s="10"/>
      <c r="H309" s="14"/>
      <c r="I309" s="14"/>
      <c r="J309" s="14"/>
      <c r="K309" s="14"/>
      <c r="L309" s="14"/>
      <c r="M309" s="14"/>
      <c r="N309" s="10"/>
      <c r="O309" s="24">
        <f t="shared" si="175"/>
        <v>0</v>
      </c>
      <c r="P309" s="65"/>
      <c r="Q309" s="54"/>
      <c r="R309" s="55"/>
      <c r="S309" s="53"/>
      <c r="T309" s="10"/>
    </row>
    <row r="310" spans="1:20" hidden="1" outlineLevel="2" x14ac:dyDescent="0.25">
      <c r="A310" s="70"/>
      <c r="B310" s="72"/>
      <c r="C310" s="6" t="s">
        <v>16</v>
      </c>
      <c r="D310" s="11"/>
      <c r="E310" s="12">
        <v>353.29</v>
      </c>
      <c r="F310" s="12"/>
      <c r="G310" s="12"/>
      <c r="H310" s="15"/>
      <c r="I310" s="15"/>
      <c r="J310" s="15"/>
      <c r="K310" s="15"/>
      <c r="L310" s="15"/>
      <c r="M310" s="15"/>
      <c r="N310" s="12"/>
      <c r="O310" s="24">
        <f t="shared" si="175"/>
        <v>353.29</v>
      </c>
      <c r="P310" s="65"/>
      <c r="Q310" s="54"/>
      <c r="R310" s="55"/>
      <c r="S310" s="53"/>
      <c r="T310" s="12"/>
    </row>
    <row r="311" spans="1:20" ht="29.25" hidden="1" outlineLevel="2" x14ac:dyDescent="0.25">
      <c r="A311" s="69" t="s">
        <v>131</v>
      </c>
      <c r="B311" s="71" t="s">
        <v>54</v>
      </c>
      <c r="C311" s="2" t="s">
        <v>6</v>
      </c>
      <c r="D311" s="3">
        <f>D312+D313+D314+D315</f>
        <v>0</v>
      </c>
      <c r="E311" s="3">
        <f t="shared" ref="E311:G311" si="176">E312+E313+E314+E315</f>
        <v>1631.44</v>
      </c>
      <c r="F311" s="3">
        <f t="shared" si="176"/>
        <v>0</v>
      </c>
      <c r="G311" s="3">
        <f t="shared" si="176"/>
        <v>0</v>
      </c>
      <c r="H311" s="3"/>
      <c r="I311" s="3"/>
      <c r="J311" s="3"/>
      <c r="K311" s="3"/>
      <c r="L311" s="3"/>
      <c r="M311" s="3">
        <f>M312+M313+M314+M315</f>
        <v>0</v>
      </c>
      <c r="N311" s="3">
        <f t="shared" ref="N311" si="177">N312+N313+N314+N315</f>
        <v>0</v>
      </c>
      <c r="O311" s="3">
        <f>SUM(D311:M311)</f>
        <v>1631.44</v>
      </c>
      <c r="P311" s="64"/>
      <c r="Q311" s="54"/>
      <c r="R311" s="55"/>
      <c r="S311" s="53"/>
      <c r="T311" s="3">
        <f t="shared" ref="T311" si="178">T312+T313+T314+T315</f>
        <v>0</v>
      </c>
    </row>
    <row r="312" spans="1:20" hidden="1" outlineLevel="2" x14ac:dyDescent="0.25">
      <c r="A312" s="70"/>
      <c r="B312" s="72"/>
      <c r="C312" s="6" t="s">
        <v>13</v>
      </c>
      <c r="D312" s="7"/>
      <c r="E312" s="8">
        <v>163.13999999999999</v>
      </c>
      <c r="F312" s="8"/>
      <c r="G312" s="8"/>
      <c r="H312" s="13"/>
      <c r="I312" s="13"/>
      <c r="J312" s="13"/>
      <c r="K312" s="13"/>
      <c r="L312" s="13"/>
      <c r="M312" s="13"/>
      <c r="N312" s="8"/>
      <c r="O312" s="24">
        <f>SUM(D312:M312)</f>
        <v>163.13999999999999</v>
      </c>
      <c r="P312" s="65"/>
      <c r="Q312" s="54"/>
      <c r="R312" s="55"/>
      <c r="S312" s="53"/>
      <c r="T312" s="8"/>
    </row>
    <row r="313" spans="1:20" hidden="1" outlineLevel="2" x14ac:dyDescent="0.25">
      <c r="A313" s="70"/>
      <c r="B313" s="72"/>
      <c r="C313" s="6" t="s">
        <v>14</v>
      </c>
      <c r="D313" s="9"/>
      <c r="E313" s="10"/>
      <c r="F313" s="10"/>
      <c r="G313" s="10"/>
      <c r="H313" s="14"/>
      <c r="I313" s="14"/>
      <c r="J313" s="14"/>
      <c r="K313" s="14"/>
      <c r="L313" s="14"/>
      <c r="M313" s="14"/>
      <c r="N313" s="10"/>
      <c r="O313" s="24">
        <f t="shared" ref="O313:O315" si="179">SUM(D313:M313)</f>
        <v>0</v>
      </c>
      <c r="P313" s="65"/>
      <c r="Q313" s="54"/>
      <c r="R313" s="55"/>
      <c r="S313" s="53"/>
      <c r="T313" s="10"/>
    </row>
    <row r="314" spans="1:20" hidden="1" outlineLevel="2" x14ac:dyDescent="0.25">
      <c r="A314" s="70"/>
      <c r="B314" s="72"/>
      <c r="C314" s="6" t="s">
        <v>15</v>
      </c>
      <c r="D314" s="9"/>
      <c r="E314" s="10"/>
      <c r="F314" s="10"/>
      <c r="G314" s="10"/>
      <c r="H314" s="14"/>
      <c r="I314" s="14"/>
      <c r="J314" s="14"/>
      <c r="K314" s="14"/>
      <c r="L314" s="14"/>
      <c r="M314" s="14"/>
      <c r="N314" s="10"/>
      <c r="O314" s="24">
        <f t="shared" si="179"/>
        <v>0</v>
      </c>
      <c r="P314" s="65"/>
      <c r="Q314" s="54"/>
      <c r="R314" s="55"/>
      <c r="S314" s="53"/>
      <c r="T314" s="10"/>
    </row>
    <row r="315" spans="1:20" hidden="1" outlineLevel="2" x14ac:dyDescent="0.25">
      <c r="A315" s="70"/>
      <c r="B315" s="72"/>
      <c r="C315" s="6" t="s">
        <v>16</v>
      </c>
      <c r="D315" s="11"/>
      <c r="E315" s="12">
        <v>1468.3</v>
      </c>
      <c r="F315" s="12"/>
      <c r="G315" s="12"/>
      <c r="H315" s="15"/>
      <c r="I315" s="15"/>
      <c r="J315" s="15"/>
      <c r="K315" s="15"/>
      <c r="L315" s="15"/>
      <c r="M315" s="15"/>
      <c r="N315" s="12"/>
      <c r="O315" s="24">
        <f t="shared" si="179"/>
        <v>1468.3</v>
      </c>
      <c r="P315" s="65"/>
      <c r="Q315" s="54"/>
      <c r="R315" s="55"/>
      <c r="S315" s="53"/>
      <c r="T315" s="12"/>
    </row>
    <row r="316" spans="1:20" ht="29.25" hidden="1" outlineLevel="2" x14ac:dyDescent="0.25">
      <c r="A316" s="69" t="s">
        <v>132</v>
      </c>
      <c r="B316" s="71" t="s">
        <v>55</v>
      </c>
      <c r="C316" s="2" t="s">
        <v>6</v>
      </c>
      <c r="D316" s="3">
        <f>D317+D318+D319+D320</f>
        <v>0</v>
      </c>
      <c r="E316" s="3">
        <f t="shared" ref="E316:G316" si="180">E317+E318+E319+E320</f>
        <v>1739.75</v>
      </c>
      <c r="F316" s="3">
        <f t="shared" si="180"/>
        <v>0</v>
      </c>
      <c r="G316" s="3">
        <f t="shared" si="180"/>
        <v>0</v>
      </c>
      <c r="H316" s="3"/>
      <c r="I316" s="3"/>
      <c r="J316" s="3"/>
      <c r="K316" s="3"/>
      <c r="L316" s="3"/>
      <c r="M316" s="3">
        <f>M317+M318+M319+M320</f>
        <v>0</v>
      </c>
      <c r="N316" s="3">
        <f t="shared" ref="N316" si="181">N317+N318+N319+N320</f>
        <v>0</v>
      </c>
      <c r="O316" s="3">
        <f>SUM(D316:M316)</f>
        <v>1739.75</v>
      </c>
      <c r="P316" s="64"/>
      <c r="Q316" s="54"/>
      <c r="R316" s="55"/>
      <c r="S316" s="53"/>
      <c r="T316" s="3">
        <f t="shared" ref="T316" si="182">T317+T318+T319+T320</f>
        <v>0</v>
      </c>
    </row>
    <row r="317" spans="1:20" hidden="1" outlineLevel="2" x14ac:dyDescent="0.25">
      <c r="A317" s="70"/>
      <c r="B317" s="72"/>
      <c r="C317" s="6" t="s">
        <v>13</v>
      </c>
      <c r="D317" s="7"/>
      <c r="E317" s="8">
        <v>173.98</v>
      </c>
      <c r="F317" s="8"/>
      <c r="G317" s="8"/>
      <c r="H317" s="13"/>
      <c r="I317" s="13"/>
      <c r="J317" s="13"/>
      <c r="K317" s="13"/>
      <c r="L317" s="13"/>
      <c r="M317" s="13"/>
      <c r="N317" s="8"/>
      <c r="O317" s="24">
        <f>SUM(D317:M317)</f>
        <v>173.98</v>
      </c>
      <c r="P317" s="65"/>
      <c r="Q317" s="54"/>
      <c r="R317" s="55"/>
      <c r="S317" s="53"/>
      <c r="T317" s="8"/>
    </row>
    <row r="318" spans="1:20" hidden="1" outlineLevel="2" x14ac:dyDescent="0.25">
      <c r="A318" s="70"/>
      <c r="B318" s="72"/>
      <c r="C318" s="6" t="s">
        <v>14</v>
      </c>
      <c r="D318" s="9"/>
      <c r="E318" s="10"/>
      <c r="F318" s="10"/>
      <c r="G318" s="10"/>
      <c r="H318" s="14"/>
      <c r="I318" s="14"/>
      <c r="J318" s="14"/>
      <c r="K318" s="14"/>
      <c r="L318" s="14"/>
      <c r="M318" s="14"/>
      <c r="N318" s="10"/>
      <c r="O318" s="24">
        <f t="shared" ref="O318:O320" si="183">SUM(D318:M318)</f>
        <v>0</v>
      </c>
      <c r="P318" s="65"/>
      <c r="Q318" s="54"/>
      <c r="R318" s="55"/>
      <c r="S318" s="53"/>
      <c r="T318" s="10"/>
    </row>
    <row r="319" spans="1:20" hidden="1" outlineLevel="2" x14ac:dyDescent="0.25">
      <c r="A319" s="70"/>
      <c r="B319" s="72"/>
      <c r="C319" s="6" t="s">
        <v>15</v>
      </c>
      <c r="D319" s="9"/>
      <c r="E319" s="10"/>
      <c r="F319" s="10"/>
      <c r="G319" s="10"/>
      <c r="H319" s="14"/>
      <c r="I319" s="14"/>
      <c r="J319" s="14"/>
      <c r="K319" s="14"/>
      <c r="L319" s="14"/>
      <c r="M319" s="14"/>
      <c r="N319" s="10"/>
      <c r="O319" s="24">
        <f t="shared" si="183"/>
        <v>0</v>
      </c>
      <c r="P319" s="65"/>
      <c r="Q319" s="54"/>
      <c r="R319" s="55"/>
      <c r="S319" s="53"/>
      <c r="T319" s="10"/>
    </row>
    <row r="320" spans="1:20" hidden="1" outlineLevel="2" x14ac:dyDescent="0.25">
      <c r="A320" s="70"/>
      <c r="B320" s="72"/>
      <c r="C320" s="6" t="s">
        <v>16</v>
      </c>
      <c r="D320" s="11"/>
      <c r="E320" s="12">
        <v>1565.77</v>
      </c>
      <c r="F320" s="12"/>
      <c r="G320" s="12"/>
      <c r="H320" s="15"/>
      <c r="I320" s="15"/>
      <c r="J320" s="15"/>
      <c r="K320" s="15"/>
      <c r="L320" s="15"/>
      <c r="M320" s="15"/>
      <c r="N320" s="12"/>
      <c r="O320" s="24">
        <f t="shared" si="183"/>
        <v>1565.77</v>
      </c>
      <c r="P320" s="65"/>
      <c r="Q320" s="54"/>
      <c r="R320" s="55"/>
      <c r="S320" s="53"/>
      <c r="T320" s="12"/>
    </row>
    <row r="321" spans="1:20" ht="29.25" hidden="1" outlineLevel="2" x14ac:dyDescent="0.25">
      <c r="A321" s="69" t="s">
        <v>133</v>
      </c>
      <c r="B321" s="71" t="s">
        <v>56</v>
      </c>
      <c r="C321" s="2" t="s">
        <v>6</v>
      </c>
      <c r="D321" s="3">
        <f>D322+D323+D324+D325</f>
        <v>0</v>
      </c>
      <c r="E321" s="3">
        <f t="shared" ref="E321:G321" si="184">E322+E323+E324+E325</f>
        <v>1753.9</v>
      </c>
      <c r="F321" s="3">
        <f t="shared" si="184"/>
        <v>0</v>
      </c>
      <c r="G321" s="3">
        <f t="shared" si="184"/>
        <v>0</v>
      </c>
      <c r="H321" s="3"/>
      <c r="I321" s="3"/>
      <c r="J321" s="3"/>
      <c r="K321" s="3"/>
      <c r="L321" s="3"/>
      <c r="M321" s="3">
        <f>M322+M323+M324+M325</f>
        <v>0</v>
      </c>
      <c r="N321" s="3">
        <f t="shared" ref="N321" si="185">N322+N323+N324+N325</f>
        <v>0</v>
      </c>
      <c r="O321" s="3">
        <f>SUM(D321:M321)</f>
        <v>1753.9</v>
      </c>
      <c r="P321" s="64"/>
      <c r="Q321" s="54"/>
      <c r="R321" s="55"/>
      <c r="S321" s="53"/>
      <c r="T321" s="3">
        <f t="shared" ref="T321" si="186">T322+T323+T324+T325</f>
        <v>0</v>
      </c>
    </row>
    <row r="322" spans="1:20" hidden="1" outlineLevel="2" x14ac:dyDescent="0.25">
      <c r="A322" s="70"/>
      <c r="B322" s="72"/>
      <c r="C322" s="6" t="s">
        <v>13</v>
      </c>
      <c r="D322" s="7"/>
      <c r="E322" s="8">
        <v>175.63</v>
      </c>
      <c r="F322" s="8"/>
      <c r="G322" s="8"/>
      <c r="H322" s="13"/>
      <c r="I322" s="13"/>
      <c r="J322" s="13"/>
      <c r="K322" s="13"/>
      <c r="L322" s="13"/>
      <c r="M322" s="13"/>
      <c r="N322" s="8"/>
      <c r="O322" s="24">
        <f>SUM(D322:M322)</f>
        <v>175.63</v>
      </c>
      <c r="P322" s="65"/>
      <c r="Q322" s="54"/>
      <c r="R322" s="55"/>
      <c r="S322" s="53"/>
      <c r="T322" s="8"/>
    </row>
    <row r="323" spans="1:20" hidden="1" outlineLevel="2" x14ac:dyDescent="0.25">
      <c r="A323" s="70"/>
      <c r="B323" s="72"/>
      <c r="C323" s="6" t="s">
        <v>14</v>
      </c>
      <c r="D323" s="9"/>
      <c r="E323" s="10"/>
      <c r="F323" s="10"/>
      <c r="G323" s="10"/>
      <c r="H323" s="14"/>
      <c r="I323" s="14"/>
      <c r="J323" s="14"/>
      <c r="K323" s="14"/>
      <c r="L323" s="14"/>
      <c r="M323" s="14"/>
      <c r="N323" s="10"/>
      <c r="O323" s="24">
        <f t="shared" ref="O323:O325" si="187">SUM(D323:M323)</f>
        <v>0</v>
      </c>
      <c r="P323" s="65"/>
      <c r="Q323" s="54"/>
      <c r="R323" s="55"/>
      <c r="S323" s="53"/>
      <c r="T323" s="10"/>
    </row>
    <row r="324" spans="1:20" hidden="1" outlineLevel="2" x14ac:dyDescent="0.25">
      <c r="A324" s="70"/>
      <c r="B324" s="72"/>
      <c r="C324" s="6" t="s">
        <v>15</v>
      </c>
      <c r="D324" s="9"/>
      <c r="E324" s="10"/>
      <c r="F324" s="10"/>
      <c r="G324" s="10"/>
      <c r="H324" s="14"/>
      <c r="I324" s="14"/>
      <c r="J324" s="14"/>
      <c r="K324" s="14"/>
      <c r="L324" s="14"/>
      <c r="M324" s="14"/>
      <c r="N324" s="10"/>
      <c r="O324" s="24">
        <f t="shared" si="187"/>
        <v>0</v>
      </c>
      <c r="P324" s="65"/>
      <c r="Q324" s="54"/>
      <c r="R324" s="55"/>
      <c r="S324" s="53"/>
      <c r="T324" s="10"/>
    </row>
    <row r="325" spans="1:20" hidden="1" outlineLevel="2" x14ac:dyDescent="0.25">
      <c r="A325" s="70"/>
      <c r="B325" s="72"/>
      <c r="C325" s="6" t="s">
        <v>16</v>
      </c>
      <c r="D325" s="11"/>
      <c r="E325" s="12">
        <v>1578.27</v>
      </c>
      <c r="F325" s="12"/>
      <c r="G325" s="12"/>
      <c r="H325" s="15"/>
      <c r="I325" s="15"/>
      <c r="J325" s="15"/>
      <c r="K325" s="15"/>
      <c r="L325" s="15"/>
      <c r="M325" s="15"/>
      <c r="N325" s="12"/>
      <c r="O325" s="24">
        <f t="shared" si="187"/>
        <v>1578.27</v>
      </c>
      <c r="P325" s="65"/>
      <c r="Q325" s="54"/>
      <c r="R325" s="55"/>
      <c r="S325" s="53"/>
      <c r="T325" s="12"/>
    </row>
    <row r="326" spans="1:20" ht="29.25" hidden="1" outlineLevel="2" x14ac:dyDescent="0.25">
      <c r="A326" s="69" t="s">
        <v>134</v>
      </c>
      <c r="B326" s="71" t="s">
        <v>57</v>
      </c>
      <c r="C326" s="2" t="s">
        <v>6</v>
      </c>
      <c r="D326" s="3">
        <f>D327+D328+D329+D330</f>
        <v>0</v>
      </c>
      <c r="E326" s="3">
        <f t="shared" ref="E326:G326" si="188">E327+E328+E329+E330</f>
        <v>975.76</v>
      </c>
      <c r="F326" s="3">
        <f t="shared" si="188"/>
        <v>0</v>
      </c>
      <c r="G326" s="3">
        <f t="shared" si="188"/>
        <v>0</v>
      </c>
      <c r="H326" s="3"/>
      <c r="I326" s="3"/>
      <c r="J326" s="3"/>
      <c r="K326" s="3"/>
      <c r="L326" s="3"/>
      <c r="M326" s="3">
        <f>M327+M328+M329+M330</f>
        <v>0</v>
      </c>
      <c r="N326" s="3">
        <f t="shared" ref="N326" si="189">N327+N328+N329+N330</f>
        <v>0</v>
      </c>
      <c r="O326" s="3">
        <f>SUM(D326:M326)</f>
        <v>975.76</v>
      </c>
      <c r="P326" s="64"/>
      <c r="Q326" s="54"/>
      <c r="R326" s="55"/>
      <c r="S326" s="53"/>
      <c r="T326" s="3">
        <f t="shared" ref="T326" si="190">T327+T328+T329+T330</f>
        <v>0</v>
      </c>
    </row>
    <row r="327" spans="1:20" hidden="1" outlineLevel="2" x14ac:dyDescent="0.25">
      <c r="A327" s="70"/>
      <c r="B327" s="72"/>
      <c r="C327" s="6" t="s">
        <v>13</v>
      </c>
      <c r="D327" s="7"/>
      <c r="E327" s="8">
        <v>97.57</v>
      </c>
      <c r="F327" s="8"/>
      <c r="G327" s="8"/>
      <c r="H327" s="13"/>
      <c r="I327" s="13"/>
      <c r="J327" s="13"/>
      <c r="K327" s="13"/>
      <c r="L327" s="13"/>
      <c r="M327" s="13"/>
      <c r="N327" s="8"/>
      <c r="O327" s="24">
        <f>SUM(D327:M327)</f>
        <v>97.57</v>
      </c>
      <c r="P327" s="65"/>
      <c r="Q327" s="54"/>
      <c r="R327" s="55"/>
      <c r="S327" s="53"/>
      <c r="T327" s="8"/>
    </row>
    <row r="328" spans="1:20" hidden="1" outlineLevel="2" x14ac:dyDescent="0.25">
      <c r="A328" s="70"/>
      <c r="B328" s="72"/>
      <c r="C328" s="6" t="s">
        <v>14</v>
      </c>
      <c r="D328" s="9"/>
      <c r="E328" s="10"/>
      <c r="F328" s="10"/>
      <c r="G328" s="10"/>
      <c r="H328" s="14"/>
      <c r="I328" s="14"/>
      <c r="J328" s="14"/>
      <c r="K328" s="14"/>
      <c r="L328" s="14"/>
      <c r="M328" s="14"/>
      <c r="N328" s="10"/>
      <c r="O328" s="24">
        <f t="shared" ref="O328:O330" si="191">SUM(D328:M328)</f>
        <v>0</v>
      </c>
      <c r="P328" s="65"/>
      <c r="Q328" s="54"/>
      <c r="R328" s="55"/>
      <c r="S328" s="53"/>
      <c r="T328" s="10"/>
    </row>
    <row r="329" spans="1:20" hidden="1" outlineLevel="2" x14ac:dyDescent="0.25">
      <c r="A329" s="70"/>
      <c r="B329" s="72"/>
      <c r="C329" s="6" t="s">
        <v>15</v>
      </c>
      <c r="D329" s="9"/>
      <c r="E329" s="10"/>
      <c r="F329" s="10"/>
      <c r="G329" s="10"/>
      <c r="H329" s="14"/>
      <c r="I329" s="14"/>
      <c r="J329" s="14"/>
      <c r="K329" s="14"/>
      <c r="L329" s="14"/>
      <c r="M329" s="14"/>
      <c r="N329" s="10"/>
      <c r="O329" s="24">
        <f t="shared" si="191"/>
        <v>0</v>
      </c>
      <c r="P329" s="65"/>
      <c r="Q329" s="54"/>
      <c r="R329" s="55"/>
      <c r="S329" s="53"/>
      <c r="T329" s="10"/>
    </row>
    <row r="330" spans="1:20" hidden="1" outlineLevel="2" x14ac:dyDescent="0.25">
      <c r="A330" s="70"/>
      <c r="B330" s="72"/>
      <c r="C330" s="6" t="s">
        <v>16</v>
      </c>
      <c r="D330" s="11"/>
      <c r="E330" s="12">
        <v>878.19</v>
      </c>
      <c r="F330" s="12"/>
      <c r="G330" s="12"/>
      <c r="H330" s="15"/>
      <c r="I330" s="15"/>
      <c r="J330" s="15"/>
      <c r="K330" s="15"/>
      <c r="L330" s="15"/>
      <c r="M330" s="15"/>
      <c r="N330" s="12"/>
      <c r="O330" s="24">
        <f t="shared" si="191"/>
        <v>878.19</v>
      </c>
      <c r="P330" s="65"/>
      <c r="Q330" s="54"/>
      <c r="R330" s="55"/>
      <c r="S330" s="53"/>
      <c r="T330" s="12"/>
    </row>
    <row r="331" spans="1:20" ht="29.25" hidden="1" outlineLevel="2" x14ac:dyDescent="0.25">
      <c r="A331" s="69" t="s">
        <v>135</v>
      </c>
      <c r="B331" s="71" t="s">
        <v>58</v>
      </c>
      <c r="C331" s="2" t="s">
        <v>6</v>
      </c>
      <c r="D331" s="3">
        <f>D332+D333+D334+D335</f>
        <v>0</v>
      </c>
      <c r="E331" s="3">
        <f t="shared" ref="E331:G331" si="192">E332+E333+E334+E335</f>
        <v>1848.8200000000002</v>
      </c>
      <c r="F331" s="3">
        <f t="shared" si="192"/>
        <v>0</v>
      </c>
      <c r="G331" s="3">
        <f t="shared" si="192"/>
        <v>0</v>
      </c>
      <c r="H331" s="3"/>
      <c r="I331" s="3"/>
      <c r="J331" s="3"/>
      <c r="K331" s="3"/>
      <c r="L331" s="3"/>
      <c r="M331" s="3">
        <f>M332+M333+M334+M335</f>
        <v>0</v>
      </c>
      <c r="N331" s="3">
        <f t="shared" ref="N331" si="193">N332+N333+N334+N335</f>
        <v>0</v>
      </c>
      <c r="O331" s="3">
        <f>SUM(D331:M331)</f>
        <v>1848.8200000000002</v>
      </c>
      <c r="P331" s="64"/>
      <c r="Q331" s="54"/>
      <c r="R331" s="55"/>
      <c r="S331" s="53"/>
      <c r="T331" s="3">
        <f t="shared" ref="T331" si="194">T332+T333+T334+T335</f>
        <v>0</v>
      </c>
    </row>
    <row r="332" spans="1:20" hidden="1" outlineLevel="2" x14ac:dyDescent="0.25">
      <c r="A332" s="70"/>
      <c r="B332" s="72"/>
      <c r="C332" s="6" t="s">
        <v>13</v>
      </c>
      <c r="D332" s="7"/>
      <c r="E332" s="8">
        <v>184.88</v>
      </c>
      <c r="F332" s="8"/>
      <c r="G332" s="8"/>
      <c r="H332" s="13"/>
      <c r="I332" s="13"/>
      <c r="J332" s="13"/>
      <c r="K332" s="13"/>
      <c r="L332" s="13"/>
      <c r="M332" s="13"/>
      <c r="N332" s="8"/>
      <c r="O332" s="24">
        <f>SUM(D332:M332)</f>
        <v>184.88</v>
      </c>
      <c r="P332" s="65"/>
      <c r="Q332" s="54"/>
      <c r="R332" s="55"/>
      <c r="S332" s="53"/>
      <c r="T332" s="8"/>
    </row>
    <row r="333" spans="1:20" hidden="1" outlineLevel="2" x14ac:dyDescent="0.25">
      <c r="A333" s="70"/>
      <c r="B333" s="72"/>
      <c r="C333" s="6" t="s">
        <v>14</v>
      </c>
      <c r="D333" s="9"/>
      <c r="E333" s="10"/>
      <c r="F333" s="10"/>
      <c r="G333" s="10"/>
      <c r="H333" s="14"/>
      <c r="I333" s="14"/>
      <c r="J333" s="14"/>
      <c r="K333" s="14"/>
      <c r="L333" s="14"/>
      <c r="M333" s="14"/>
      <c r="N333" s="10"/>
      <c r="O333" s="24">
        <f t="shared" ref="O333:O335" si="195">SUM(D333:M333)</f>
        <v>0</v>
      </c>
      <c r="P333" s="65"/>
      <c r="Q333" s="54"/>
      <c r="R333" s="55"/>
      <c r="S333" s="53"/>
      <c r="T333" s="10"/>
    </row>
    <row r="334" spans="1:20" hidden="1" outlineLevel="2" x14ac:dyDescent="0.25">
      <c r="A334" s="70"/>
      <c r="B334" s="72"/>
      <c r="C334" s="6" t="s">
        <v>15</v>
      </c>
      <c r="D334" s="9"/>
      <c r="E334" s="10"/>
      <c r="F334" s="10"/>
      <c r="G334" s="10"/>
      <c r="H334" s="14"/>
      <c r="I334" s="14"/>
      <c r="J334" s="14"/>
      <c r="K334" s="14"/>
      <c r="L334" s="14"/>
      <c r="M334" s="14"/>
      <c r="N334" s="10"/>
      <c r="O334" s="24">
        <f t="shared" si="195"/>
        <v>0</v>
      </c>
      <c r="P334" s="65"/>
      <c r="Q334" s="54"/>
      <c r="R334" s="55"/>
      <c r="S334" s="53"/>
      <c r="T334" s="10"/>
    </row>
    <row r="335" spans="1:20" hidden="1" outlineLevel="2" x14ac:dyDescent="0.25">
      <c r="A335" s="70"/>
      <c r="B335" s="72"/>
      <c r="C335" s="6" t="s">
        <v>16</v>
      </c>
      <c r="D335" s="11"/>
      <c r="E335" s="12">
        <v>1663.94</v>
      </c>
      <c r="F335" s="12"/>
      <c r="G335" s="12"/>
      <c r="H335" s="15"/>
      <c r="I335" s="15"/>
      <c r="J335" s="15"/>
      <c r="K335" s="15"/>
      <c r="L335" s="15"/>
      <c r="M335" s="15"/>
      <c r="N335" s="12"/>
      <c r="O335" s="24">
        <f t="shared" si="195"/>
        <v>1663.94</v>
      </c>
      <c r="P335" s="65"/>
      <c r="Q335" s="54"/>
      <c r="R335" s="55"/>
      <c r="S335" s="53"/>
      <c r="T335" s="12"/>
    </row>
    <row r="336" spans="1:20" ht="29.25" hidden="1" outlineLevel="2" x14ac:dyDescent="0.25">
      <c r="A336" s="69" t="s">
        <v>136</v>
      </c>
      <c r="B336" s="71" t="s">
        <v>60</v>
      </c>
      <c r="C336" s="2" t="s">
        <v>6</v>
      </c>
      <c r="D336" s="3">
        <f>D337+D338+D339+D340</f>
        <v>0</v>
      </c>
      <c r="E336" s="3">
        <f t="shared" ref="E336:G336" si="196">E337+E338+E339+E340</f>
        <v>9220.7099999999991</v>
      </c>
      <c r="F336" s="3">
        <f t="shared" si="196"/>
        <v>0</v>
      </c>
      <c r="G336" s="3">
        <f t="shared" si="196"/>
        <v>0</v>
      </c>
      <c r="H336" s="3"/>
      <c r="I336" s="3"/>
      <c r="J336" s="3"/>
      <c r="K336" s="3"/>
      <c r="L336" s="3"/>
      <c r="M336" s="3">
        <f>M337+M338+M339+M340</f>
        <v>0</v>
      </c>
      <c r="N336" s="3">
        <f t="shared" ref="N336" si="197">N337+N338+N339+N340</f>
        <v>0</v>
      </c>
      <c r="O336" s="3">
        <f>SUM(D336:M336)</f>
        <v>9220.7099999999991</v>
      </c>
      <c r="P336" s="64"/>
      <c r="Q336" s="54"/>
      <c r="R336" s="55"/>
      <c r="S336" s="53"/>
      <c r="T336" s="3">
        <f t="shared" ref="T336" si="198">T337+T338+T339+T340</f>
        <v>0</v>
      </c>
    </row>
    <row r="337" spans="1:20" hidden="1" outlineLevel="2" x14ac:dyDescent="0.25">
      <c r="A337" s="70"/>
      <c r="B337" s="72"/>
      <c r="C337" s="6" t="s">
        <v>13</v>
      </c>
      <c r="D337" s="7"/>
      <c r="E337" s="8">
        <v>922.07</v>
      </c>
      <c r="F337" s="8"/>
      <c r="G337" s="8"/>
      <c r="H337" s="13"/>
      <c r="I337" s="13"/>
      <c r="J337" s="13"/>
      <c r="K337" s="13"/>
      <c r="L337" s="13"/>
      <c r="M337" s="13"/>
      <c r="N337" s="8"/>
      <c r="O337" s="24">
        <f>SUM(D337:M337)</f>
        <v>922.07</v>
      </c>
      <c r="P337" s="65"/>
      <c r="Q337" s="54"/>
      <c r="R337" s="55"/>
      <c r="S337" s="53"/>
      <c r="T337" s="8"/>
    </row>
    <row r="338" spans="1:20" hidden="1" outlineLevel="2" x14ac:dyDescent="0.25">
      <c r="A338" s="70"/>
      <c r="B338" s="72"/>
      <c r="C338" s="6" t="s">
        <v>14</v>
      </c>
      <c r="D338" s="9"/>
      <c r="E338" s="10"/>
      <c r="F338" s="10"/>
      <c r="G338" s="10"/>
      <c r="H338" s="14"/>
      <c r="I338" s="14"/>
      <c r="J338" s="14"/>
      <c r="K338" s="14"/>
      <c r="L338" s="14"/>
      <c r="M338" s="14"/>
      <c r="N338" s="10"/>
      <c r="O338" s="24">
        <f t="shared" ref="O338:O340" si="199">SUM(D338:M338)</f>
        <v>0</v>
      </c>
      <c r="P338" s="65"/>
      <c r="Q338" s="54"/>
      <c r="R338" s="55"/>
      <c r="S338" s="53"/>
      <c r="T338" s="10"/>
    </row>
    <row r="339" spans="1:20" hidden="1" outlineLevel="2" x14ac:dyDescent="0.25">
      <c r="A339" s="70"/>
      <c r="B339" s="72"/>
      <c r="C339" s="6" t="s">
        <v>15</v>
      </c>
      <c r="D339" s="9"/>
      <c r="E339" s="10"/>
      <c r="F339" s="10"/>
      <c r="G339" s="10"/>
      <c r="H339" s="14"/>
      <c r="I339" s="14"/>
      <c r="J339" s="14"/>
      <c r="K339" s="14"/>
      <c r="L339" s="14"/>
      <c r="M339" s="14"/>
      <c r="N339" s="10"/>
      <c r="O339" s="24">
        <f t="shared" si="199"/>
        <v>0</v>
      </c>
      <c r="P339" s="65"/>
      <c r="Q339" s="54"/>
      <c r="R339" s="55"/>
      <c r="S339" s="53"/>
      <c r="T339" s="10"/>
    </row>
    <row r="340" spans="1:20" hidden="1" outlineLevel="2" x14ac:dyDescent="0.25">
      <c r="A340" s="70"/>
      <c r="B340" s="72"/>
      <c r="C340" s="6" t="s">
        <v>16</v>
      </c>
      <c r="D340" s="11"/>
      <c r="E340" s="12">
        <v>8298.64</v>
      </c>
      <c r="F340" s="12"/>
      <c r="G340" s="12"/>
      <c r="H340" s="15"/>
      <c r="I340" s="15"/>
      <c r="J340" s="15"/>
      <c r="K340" s="15"/>
      <c r="L340" s="15"/>
      <c r="M340" s="15"/>
      <c r="N340" s="12"/>
      <c r="O340" s="24">
        <f t="shared" si="199"/>
        <v>8298.64</v>
      </c>
      <c r="P340" s="65"/>
      <c r="Q340" s="54"/>
      <c r="R340" s="55"/>
      <c r="S340" s="53"/>
      <c r="T340" s="12"/>
    </row>
    <row r="341" spans="1:20" ht="29.25" hidden="1" outlineLevel="1" collapsed="1" x14ac:dyDescent="0.25">
      <c r="A341" s="69" t="s">
        <v>137</v>
      </c>
      <c r="B341" s="71" t="s">
        <v>59</v>
      </c>
      <c r="C341" s="2" t="s">
        <v>6</v>
      </c>
      <c r="D341" s="3">
        <f>D342+D343+D344+D345</f>
        <v>0</v>
      </c>
      <c r="E341" s="3">
        <f t="shared" ref="E341:G341" si="200">E342+E343+E344+E345</f>
        <v>0</v>
      </c>
      <c r="F341" s="3">
        <f t="shared" si="200"/>
        <v>2895.8199999999997</v>
      </c>
      <c r="G341" s="3">
        <f t="shared" si="200"/>
        <v>0</v>
      </c>
      <c r="H341" s="3"/>
      <c r="I341" s="3"/>
      <c r="J341" s="3"/>
      <c r="K341" s="3"/>
      <c r="L341" s="3"/>
      <c r="M341" s="3">
        <f>M342+M343+M344+M345</f>
        <v>0</v>
      </c>
      <c r="N341" s="3">
        <f t="shared" ref="N341" si="201">N342+N343+N344+N345</f>
        <v>0</v>
      </c>
      <c r="O341" s="3">
        <f>SUM(D341:N341)</f>
        <v>2895.8199999999997</v>
      </c>
      <c r="P341" s="64"/>
      <c r="Q341" s="54"/>
      <c r="R341" s="55"/>
      <c r="S341" s="53"/>
      <c r="T341" s="3">
        <f t="shared" ref="T341" si="202">T342+T343+T344+T345</f>
        <v>0</v>
      </c>
    </row>
    <row r="342" spans="1:20" hidden="1" outlineLevel="1" x14ac:dyDescent="0.25">
      <c r="A342" s="70"/>
      <c r="B342" s="72"/>
      <c r="C342" s="6" t="s">
        <v>13</v>
      </c>
      <c r="D342" s="7"/>
      <c r="E342" s="8"/>
      <c r="F342" s="8">
        <v>289.58</v>
      </c>
      <c r="G342" s="8"/>
      <c r="H342" s="13"/>
      <c r="I342" s="13"/>
      <c r="J342" s="13"/>
      <c r="K342" s="13"/>
      <c r="L342" s="13"/>
      <c r="M342" s="13"/>
      <c r="N342" s="8"/>
      <c r="O342" s="3">
        <f t="shared" ref="O342:O350" si="203">SUM(D342:N342)</f>
        <v>289.58</v>
      </c>
      <c r="P342" s="65"/>
      <c r="Q342" s="54"/>
      <c r="R342" s="55"/>
      <c r="S342" s="53"/>
      <c r="T342" s="8"/>
    </row>
    <row r="343" spans="1:20" hidden="1" outlineLevel="1" x14ac:dyDescent="0.25">
      <c r="A343" s="70"/>
      <c r="B343" s="72"/>
      <c r="C343" s="6" t="s">
        <v>14</v>
      </c>
      <c r="D343" s="9"/>
      <c r="E343" s="10"/>
      <c r="F343" s="10"/>
      <c r="G343" s="10"/>
      <c r="H343" s="14"/>
      <c r="I343" s="14"/>
      <c r="J343" s="14"/>
      <c r="K343" s="14"/>
      <c r="L343" s="14"/>
      <c r="M343" s="14"/>
      <c r="N343" s="10"/>
      <c r="O343" s="3">
        <f t="shared" si="203"/>
        <v>0</v>
      </c>
      <c r="P343" s="65"/>
      <c r="Q343" s="54"/>
      <c r="R343" s="55"/>
      <c r="S343" s="53"/>
      <c r="T343" s="10"/>
    </row>
    <row r="344" spans="1:20" hidden="1" outlineLevel="1" x14ac:dyDescent="0.25">
      <c r="A344" s="70"/>
      <c r="B344" s="72"/>
      <c r="C344" s="6" t="s">
        <v>15</v>
      </c>
      <c r="D344" s="9"/>
      <c r="E344" s="10"/>
      <c r="F344" s="10"/>
      <c r="G344" s="10"/>
      <c r="H344" s="14"/>
      <c r="I344" s="14"/>
      <c r="J344" s="14"/>
      <c r="K344" s="14"/>
      <c r="L344" s="14"/>
      <c r="M344" s="14"/>
      <c r="N344" s="10"/>
      <c r="O344" s="3">
        <f t="shared" si="203"/>
        <v>0</v>
      </c>
      <c r="P344" s="65"/>
      <c r="Q344" s="54"/>
      <c r="R344" s="55"/>
      <c r="S344" s="53"/>
      <c r="T344" s="10"/>
    </row>
    <row r="345" spans="1:20" hidden="1" outlineLevel="1" x14ac:dyDescent="0.25">
      <c r="A345" s="70"/>
      <c r="B345" s="72"/>
      <c r="C345" s="6" t="s">
        <v>16</v>
      </c>
      <c r="D345" s="11"/>
      <c r="E345" s="12"/>
      <c r="F345" s="12">
        <v>2606.2399999999998</v>
      </c>
      <c r="G345" s="12"/>
      <c r="H345" s="15"/>
      <c r="I345" s="15"/>
      <c r="J345" s="15"/>
      <c r="K345" s="15"/>
      <c r="L345" s="15"/>
      <c r="M345" s="15"/>
      <c r="N345" s="12"/>
      <c r="O345" s="3">
        <f t="shared" si="203"/>
        <v>2606.2399999999998</v>
      </c>
      <c r="P345" s="65"/>
      <c r="Q345" s="54"/>
      <c r="R345" s="55"/>
      <c r="S345" s="53"/>
      <c r="T345" s="12"/>
    </row>
    <row r="346" spans="1:20" ht="29.25" hidden="1" outlineLevel="1" x14ac:dyDescent="0.25">
      <c r="A346" s="69" t="s">
        <v>138</v>
      </c>
      <c r="B346" s="71" t="s">
        <v>61</v>
      </c>
      <c r="C346" s="2" t="s">
        <v>6</v>
      </c>
      <c r="D346" s="3">
        <f>D347+D348+D349+D350</f>
        <v>0</v>
      </c>
      <c r="E346" s="3">
        <f t="shared" ref="E346:G346" si="204">E347+E348+E349+E350</f>
        <v>0</v>
      </c>
      <c r="F346" s="3">
        <f t="shared" si="204"/>
        <v>902.64</v>
      </c>
      <c r="G346" s="3">
        <f t="shared" si="204"/>
        <v>0</v>
      </c>
      <c r="H346" s="3"/>
      <c r="I346" s="3"/>
      <c r="J346" s="3"/>
      <c r="K346" s="3"/>
      <c r="L346" s="3"/>
      <c r="M346" s="3">
        <f>M347+M348+M349+M350</f>
        <v>0</v>
      </c>
      <c r="N346" s="3">
        <f t="shared" ref="N346" si="205">N347+N348+N349+N350</f>
        <v>0</v>
      </c>
      <c r="O346" s="3">
        <f>SUM(D346:N346)</f>
        <v>902.64</v>
      </c>
      <c r="P346" s="64"/>
      <c r="Q346" s="54"/>
      <c r="R346" s="55"/>
      <c r="S346" s="53"/>
      <c r="T346" s="3">
        <f t="shared" ref="T346" si="206">T347+T348+T349+T350</f>
        <v>0</v>
      </c>
    </row>
    <row r="347" spans="1:20" hidden="1" outlineLevel="1" x14ac:dyDescent="0.25">
      <c r="A347" s="70"/>
      <c r="B347" s="72"/>
      <c r="C347" s="6" t="s">
        <v>13</v>
      </c>
      <c r="D347" s="7"/>
      <c r="E347" s="8"/>
      <c r="F347" s="8">
        <v>90.27</v>
      </c>
      <c r="G347" s="8"/>
      <c r="H347" s="13"/>
      <c r="I347" s="13"/>
      <c r="J347" s="13"/>
      <c r="K347" s="13"/>
      <c r="L347" s="13"/>
      <c r="M347" s="13"/>
      <c r="N347" s="8"/>
      <c r="O347" s="3">
        <f t="shared" si="203"/>
        <v>90.27</v>
      </c>
      <c r="P347" s="65"/>
      <c r="Q347" s="54"/>
      <c r="R347" s="55"/>
      <c r="S347" s="53"/>
      <c r="T347" s="8"/>
    </row>
    <row r="348" spans="1:20" hidden="1" outlineLevel="1" x14ac:dyDescent="0.25">
      <c r="A348" s="70"/>
      <c r="B348" s="72"/>
      <c r="C348" s="6" t="s">
        <v>14</v>
      </c>
      <c r="D348" s="9"/>
      <c r="E348" s="10"/>
      <c r="F348" s="10"/>
      <c r="G348" s="10"/>
      <c r="H348" s="14"/>
      <c r="I348" s="14"/>
      <c r="J348" s="14"/>
      <c r="K348" s="14"/>
      <c r="L348" s="14"/>
      <c r="M348" s="14"/>
      <c r="N348" s="10"/>
      <c r="O348" s="3">
        <f t="shared" si="203"/>
        <v>0</v>
      </c>
      <c r="P348" s="65"/>
      <c r="Q348" s="54"/>
      <c r="R348" s="55"/>
      <c r="S348" s="53"/>
      <c r="T348" s="10"/>
    </row>
    <row r="349" spans="1:20" hidden="1" outlineLevel="1" x14ac:dyDescent="0.25">
      <c r="A349" s="70"/>
      <c r="B349" s="72"/>
      <c r="C349" s="6" t="s">
        <v>15</v>
      </c>
      <c r="D349" s="9"/>
      <c r="E349" s="10"/>
      <c r="F349" s="10"/>
      <c r="G349" s="10"/>
      <c r="H349" s="14"/>
      <c r="I349" s="14"/>
      <c r="J349" s="14"/>
      <c r="K349" s="14"/>
      <c r="L349" s="14"/>
      <c r="M349" s="14"/>
      <c r="N349" s="10"/>
      <c r="O349" s="3">
        <f t="shared" si="203"/>
        <v>0</v>
      </c>
      <c r="P349" s="65"/>
      <c r="Q349" s="54"/>
      <c r="R349" s="55"/>
      <c r="S349" s="53"/>
      <c r="T349" s="10"/>
    </row>
    <row r="350" spans="1:20" hidden="1" outlineLevel="1" x14ac:dyDescent="0.25">
      <c r="A350" s="70"/>
      <c r="B350" s="72"/>
      <c r="C350" s="6" t="s">
        <v>16</v>
      </c>
      <c r="D350" s="11"/>
      <c r="E350" s="12"/>
      <c r="F350" s="12">
        <v>812.37</v>
      </c>
      <c r="G350" s="12"/>
      <c r="H350" s="15"/>
      <c r="I350" s="15"/>
      <c r="J350" s="15"/>
      <c r="K350" s="15"/>
      <c r="L350" s="15"/>
      <c r="M350" s="15"/>
      <c r="N350" s="12"/>
      <c r="O350" s="3">
        <f t="shared" si="203"/>
        <v>812.37</v>
      </c>
      <c r="P350" s="65"/>
      <c r="Q350" s="54"/>
      <c r="R350" s="55"/>
      <c r="S350" s="53"/>
      <c r="T350" s="12"/>
    </row>
    <row r="351" spans="1:20" ht="29.25" hidden="1" outlineLevel="2" x14ac:dyDescent="0.25">
      <c r="A351" s="69" t="s">
        <v>139</v>
      </c>
      <c r="B351" s="71" t="s">
        <v>62</v>
      </c>
      <c r="C351" s="2" t="s">
        <v>6</v>
      </c>
      <c r="D351" s="3">
        <f>D352+D353+D354+D355</f>
        <v>0</v>
      </c>
      <c r="E351" s="3">
        <f t="shared" ref="E351:G351" si="207">E352+E353+E354+E355</f>
        <v>1565.9699999999998</v>
      </c>
      <c r="F351" s="3">
        <f t="shared" si="207"/>
        <v>0</v>
      </c>
      <c r="G351" s="3">
        <f t="shared" si="207"/>
        <v>0</v>
      </c>
      <c r="H351" s="3"/>
      <c r="I351" s="3"/>
      <c r="J351" s="3"/>
      <c r="K351" s="3"/>
      <c r="L351" s="3"/>
      <c r="M351" s="3">
        <f>M352+M353+M354+M355</f>
        <v>0</v>
      </c>
      <c r="N351" s="3">
        <f t="shared" ref="N351" si="208">N352+N353+N354+N355</f>
        <v>0</v>
      </c>
      <c r="O351" s="3">
        <f>SUM(D351:M351)</f>
        <v>1565.9699999999998</v>
      </c>
      <c r="P351" s="64"/>
      <c r="Q351" s="54"/>
      <c r="R351" s="55"/>
      <c r="S351" s="53"/>
      <c r="T351" s="3">
        <f t="shared" ref="T351" si="209">T352+T353+T354+T355</f>
        <v>0</v>
      </c>
    </row>
    <row r="352" spans="1:20" hidden="1" outlineLevel="2" x14ac:dyDescent="0.25">
      <c r="A352" s="70"/>
      <c r="B352" s="72"/>
      <c r="C352" s="6" t="s">
        <v>13</v>
      </c>
      <c r="D352" s="7"/>
      <c r="E352" s="8">
        <v>156.6</v>
      </c>
      <c r="F352" s="8"/>
      <c r="G352" s="8"/>
      <c r="H352" s="13"/>
      <c r="I352" s="13"/>
      <c r="J352" s="13"/>
      <c r="K352" s="13"/>
      <c r="L352" s="13"/>
      <c r="M352" s="13"/>
      <c r="N352" s="8"/>
      <c r="O352" s="24">
        <f>SUM(D352:M352)</f>
        <v>156.6</v>
      </c>
      <c r="P352" s="65"/>
      <c r="Q352" s="54"/>
      <c r="R352" s="55"/>
      <c r="S352" s="53"/>
      <c r="T352" s="8"/>
    </row>
    <row r="353" spans="1:20" hidden="1" outlineLevel="2" x14ac:dyDescent="0.25">
      <c r="A353" s="70"/>
      <c r="B353" s="72"/>
      <c r="C353" s="6" t="s">
        <v>14</v>
      </c>
      <c r="D353" s="9"/>
      <c r="E353" s="10"/>
      <c r="F353" s="10"/>
      <c r="G353" s="10"/>
      <c r="H353" s="14"/>
      <c r="I353" s="14"/>
      <c r="J353" s="14"/>
      <c r="K353" s="14"/>
      <c r="L353" s="14"/>
      <c r="M353" s="14"/>
      <c r="N353" s="10"/>
      <c r="O353" s="24">
        <f t="shared" ref="O353:O355" si="210">SUM(D353:M353)</f>
        <v>0</v>
      </c>
      <c r="P353" s="65"/>
      <c r="Q353" s="54"/>
      <c r="R353" s="55"/>
      <c r="S353" s="53"/>
      <c r="T353" s="10"/>
    </row>
    <row r="354" spans="1:20" hidden="1" outlineLevel="2" x14ac:dyDescent="0.25">
      <c r="A354" s="70"/>
      <c r="B354" s="72"/>
      <c r="C354" s="6" t="s">
        <v>15</v>
      </c>
      <c r="D354" s="9"/>
      <c r="E354" s="10"/>
      <c r="F354" s="10"/>
      <c r="G354" s="10"/>
      <c r="H354" s="14"/>
      <c r="I354" s="14"/>
      <c r="J354" s="14"/>
      <c r="K354" s="14"/>
      <c r="L354" s="14"/>
      <c r="M354" s="14"/>
      <c r="N354" s="10"/>
      <c r="O354" s="24">
        <f t="shared" si="210"/>
        <v>0</v>
      </c>
      <c r="P354" s="65"/>
      <c r="Q354" s="54"/>
      <c r="R354" s="55"/>
      <c r="S354" s="53"/>
      <c r="T354" s="10"/>
    </row>
    <row r="355" spans="1:20" hidden="1" outlineLevel="2" x14ac:dyDescent="0.25">
      <c r="A355" s="70"/>
      <c r="B355" s="72"/>
      <c r="C355" s="6" t="s">
        <v>16</v>
      </c>
      <c r="D355" s="11"/>
      <c r="E355" s="12">
        <v>1409.37</v>
      </c>
      <c r="F355" s="12"/>
      <c r="G355" s="12"/>
      <c r="H355" s="15"/>
      <c r="I355" s="15"/>
      <c r="J355" s="15"/>
      <c r="K355" s="15"/>
      <c r="L355" s="15"/>
      <c r="M355" s="15"/>
      <c r="N355" s="12"/>
      <c r="O355" s="24">
        <f t="shared" si="210"/>
        <v>1409.37</v>
      </c>
      <c r="P355" s="65"/>
      <c r="Q355" s="54"/>
      <c r="R355" s="55"/>
      <c r="S355" s="53"/>
      <c r="T355" s="12"/>
    </row>
    <row r="356" spans="1:20" ht="29.25" hidden="1" outlineLevel="2" x14ac:dyDescent="0.25">
      <c r="A356" s="69" t="s">
        <v>140</v>
      </c>
      <c r="B356" s="71" t="s">
        <v>63</v>
      </c>
      <c r="C356" s="2" t="s">
        <v>6</v>
      </c>
      <c r="D356" s="3">
        <f>D357+D358+D359+D360</f>
        <v>0</v>
      </c>
      <c r="E356" s="3">
        <f t="shared" ref="E356:G356" si="211">E357+E358+E359+E360</f>
        <v>1580.47</v>
      </c>
      <c r="F356" s="3">
        <f t="shared" si="211"/>
        <v>0</v>
      </c>
      <c r="G356" s="3">
        <f t="shared" si="211"/>
        <v>0</v>
      </c>
      <c r="H356" s="3"/>
      <c r="I356" s="3"/>
      <c r="J356" s="3"/>
      <c r="K356" s="3"/>
      <c r="L356" s="3"/>
      <c r="M356" s="3">
        <f>M357+M358+M359+M360</f>
        <v>0</v>
      </c>
      <c r="N356" s="3">
        <f t="shared" ref="N356" si="212">N357+N358+N359+N360</f>
        <v>0</v>
      </c>
      <c r="O356" s="3">
        <f>SUM(D356:M356)</f>
        <v>1580.47</v>
      </c>
      <c r="P356" s="64"/>
      <c r="Q356" s="54"/>
      <c r="R356" s="55"/>
      <c r="S356" s="53"/>
      <c r="T356" s="3">
        <f t="shared" ref="T356" si="213">T357+T358+T359+T360</f>
        <v>0</v>
      </c>
    </row>
    <row r="357" spans="1:20" hidden="1" outlineLevel="2" x14ac:dyDescent="0.25">
      <c r="A357" s="70"/>
      <c r="B357" s="72"/>
      <c r="C357" s="6" t="s">
        <v>13</v>
      </c>
      <c r="D357" s="7"/>
      <c r="E357" s="8">
        <v>158.05000000000001</v>
      </c>
      <c r="F357" s="8"/>
      <c r="G357" s="8"/>
      <c r="H357" s="13"/>
      <c r="I357" s="13"/>
      <c r="J357" s="13"/>
      <c r="K357" s="13"/>
      <c r="L357" s="13"/>
      <c r="M357" s="13"/>
      <c r="N357" s="8"/>
      <c r="O357" s="24">
        <f>SUM(D357:M357)</f>
        <v>158.05000000000001</v>
      </c>
      <c r="P357" s="65"/>
      <c r="Q357" s="54"/>
      <c r="R357" s="55"/>
      <c r="S357" s="53"/>
      <c r="T357" s="8"/>
    </row>
    <row r="358" spans="1:20" hidden="1" outlineLevel="2" x14ac:dyDescent="0.25">
      <c r="A358" s="70"/>
      <c r="B358" s="72"/>
      <c r="C358" s="6" t="s">
        <v>14</v>
      </c>
      <c r="D358" s="9"/>
      <c r="E358" s="10"/>
      <c r="F358" s="10"/>
      <c r="G358" s="10"/>
      <c r="H358" s="14"/>
      <c r="I358" s="14"/>
      <c r="J358" s="14"/>
      <c r="K358" s="14"/>
      <c r="L358" s="14"/>
      <c r="M358" s="14"/>
      <c r="N358" s="10"/>
      <c r="O358" s="24">
        <f t="shared" ref="O358:O360" si="214">SUM(D358:M358)</f>
        <v>0</v>
      </c>
      <c r="P358" s="65"/>
      <c r="Q358" s="54"/>
      <c r="R358" s="55"/>
      <c r="S358" s="53"/>
      <c r="T358" s="10"/>
    </row>
    <row r="359" spans="1:20" hidden="1" outlineLevel="2" x14ac:dyDescent="0.25">
      <c r="A359" s="70"/>
      <c r="B359" s="72"/>
      <c r="C359" s="6" t="s">
        <v>15</v>
      </c>
      <c r="D359" s="9"/>
      <c r="E359" s="10"/>
      <c r="F359" s="10"/>
      <c r="G359" s="10"/>
      <c r="H359" s="14"/>
      <c r="I359" s="14"/>
      <c r="J359" s="14"/>
      <c r="K359" s="14"/>
      <c r="L359" s="14"/>
      <c r="M359" s="14"/>
      <c r="N359" s="10"/>
      <c r="O359" s="24">
        <f t="shared" si="214"/>
        <v>0</v>
      </c>
      <c r="P359" s="65"/>
      <c r="Q359" s="54"/>
      <c r="R359" s="55"/>
      <c r="S359" s="53"/>
      <c r="T359" s="10"/>
    </row>
    <row r="360" spans="1:20" hidden="1" outlineLevel="2" x14ac:dyDescent="0.25">
      <c r="A360" s="70"/>
      <c r="B360" s="72"/>
      <c r="C360" s="6" t="s">
        <v>16</v>
      </c>
      <c r="D360" s="11"/>
      <c r="E360" s="12">
        <v>1422.42</v>
      </c>
      <c r="F360" s="12"/>
      <c r="G360" s="12"/>
      <c r="H360" s="15"/>
      <c r="I360" s="15"/>
      <c r="J360" s="15"/>
      <c r="K360" s="15"/>
      <c r="L360" s="15"/>
      <c r="M360" s="15"/>
      <c r="N360" s="12"/>
      <c r="O360" s="24">
        <f t="shared" si="214"/>
        <v>1422.42</v>
      </c>
      <c r="P360" s="65"/>
      <c r="Q360" s="54"/>
      <c r="R360" s="55"/>
      <c r="S360" s="53"/>
      <c r="T360" s="12"/>
    </row>
    <row r="361" spans="1:20" ht="29.25" hidden="1" outlineLevel="2" x14ac:dyDescent="0.25">
      <c r="A361" s="69" t="s">
        <v>141</v>
      </c>
      <c r="B361" s="71" t="s">
        <v>64</v>
      </c>
      <c r="C361" s="2" t="s">
        <v>6</v>
      </c>
      <c r="D361" s="3">
        <f>D362+D363+D364+D365</f>
        <v>0</v>
      </c>
      <c r="E361" s="3">
        <f t="shared" ref="E361:G361" si="215">E362+E363+E364+E365</f>
        <v>2438.11</v>
      </c>
      <c r="F361" s="3">
        <f t="shared" si="215"/>
        <v>0</v>
      </c>
      <c r="G361" s="3">
        <f t="shared" si="215"/>
        <v>0</v>
      </c>
      <c r="H361" s="3"/>
      <c r="I361" s="3"/>
      <c r="J361" s="3"/>
      <c r="K361" s="3"/>
      <c r="L361" s="3"/>
      <c r="M361" s="3">
        <f>M362+M363+M364+M365</f>
        <v>0</v>
      </c>
      <c r="N361" s="3">
        <f t="shared" ref="N361" si="216">N362+N363+N364+N365</f>
        <v>0</v>
      </c>
      <c r="O361" s="3">
        <f>SUM(D361:M361)</f>
        <v>2438.11</v>
      </c>
      <c r="P361" s="64"/>
      <c r="Q361" s="54"/>
      <c r="R361" s="55"/>
      <c r="S361" s="53"/>
      <c r="T361" s="3">
        <f t="shared" ref="T361" si="217">T362+T363+T364+T365</f>
        <v>0</v>
      </c>
    </row>
    <row r="362" spans="1:20" hidden="1" outlineLevel="2" x14ac:dyDescent="0.25">
      <c r="A362" s="70"/>
      <c r="B362" s="72"/>
      <c r="C362" s="6" t="s">
        <v>13</v>
      </c>
      <c r="D362" s="7"/>
      <c r="E362" s="8">
        <v>243.81</v>
      </c>
      <c r="F362" s="8"/>
      <c r="G362" s="8"/>
      <c r="H362" s="13"/>
      <c r="I362" s="13"/>
      <c r="J362" s="13"/>
      <c r="K362" s="13"/>
      <c r="L362" s="13"/>
      <c r="M362" s="13"/>
      <c r="N362" s="8"/>
      <c r="O362" s="24">
        <f>SUM(D362:M362)</f>
        <v>243.81</v>
      </c>
      <c r="P362" s="65"/>
      <c r="Q362" s="54"/>
      <c r="R362" s="55"/>
      <c r="S362" s="53"/>
      <c r="T362" s="8"/>
    </row>
    <row r="363" spans="1:20" hidden="1" outlineLevel="2" x14ac:dyDescent="0.25">
      <c r="A363" s="70"/>
      <c r="B363" s="72"/>
      <c r="C363" s="6" t="s">
        <v>14</v>
      </c>
      <c r="D363" s="9"/>
      <c r="E363" s="10"/>
      <c r="F363" s="10"/>
      <c r="G363" s="10"/>
      <c r="H363" s="14"/>
      <c r="I363" s="14"/>
      <c r="J363" s="14"/>
      <c r="K363" s="14"/>
      <c r="L363" s="14"/>
      <c r="M363" s="14"/>
      <c r="N363" s="10"/>
      <c r="O363" s="24">
        <f t="shared" ref="O363:O365" si="218">SUM(D363:M363)</f>
        <v>0</v>
      </c>
      <c r="P363" s="65"/>
      <c r="Q363" s="54"/>
      <c r="R363" s="55"/>
      <c r="S363" s="53"/>
      <c r="T363" s="10"/>
    </row>
    <row r="364" spans="1:20" hidden="1" outlineLevel="2" x14ac:dyDescent="0.25">
      <c r="A364" s="70"/>
      <c r="B364" s="72"/>
      <c r="C364" s="6" t="s">
        <v>15</v>
      </c>
      <c r="D364" s="9"/>
      <c r="E364" s="10"/>
      <c r="F364" s="10"/>
      <c r="G364" s="10"/>
      <c r="H364" s="14"/>
      <c r="I364" s="14"/>
      <c r="J364" s="14"/>
      <c r="K364" s="14"/>
      <c r="L364" s="14"/>
      <c r="M364" s="14"/>
      <c r="N364" s="10"/>
      <c r="O364" s="24">
        <f t="shared" si="218"/>
        <v>0</v>
      </c>
      <c r="P364" s="65"/>
      <c r="Q364" s="54"/>
      <c r="R364" s="55"/>
      <c r="S364" s="53"/>
      <c r="T364" s="10"/>
    </row>
    <row r="365" spans="1:20" hidden="1" outlineLevel="2" x14ac:dyDescent="0.25">
      <c r="A365" s="70"/>
      <c r="B365" s="72"/>
      <c r="C365" s="6" t="s">
        <v>16</v>
      </c>
      <c r="D365" s="11"/>
      <c r="E365" s="12">
        <v>2194.3000000000002</v>
      </c>
      <c r="F365" s="12"/>
      <c r="G365" s="12"/>
      <c r="H365" s="15"/>
      <c r="I365" s="15"/>
      <c r="J365" s="15"/>
      <c r="K365" s="15"/>
      <c r="L365" s="15"/>
      <c r="M365" s="15"/>
      <c r="N365" s="12"/>
      <c r="O365" s="24">
        <f t="shared" si="218"/>
        <v>2194.3000000000002</v>
      </c>
      <c r="P365" s="65"/>
      <c r="Q365" s="54"/>
      <c r="R365" s="55"/>
      <c r="S365" s="53"/>
      <c r="T365" s="12"/>
    </row>
    <row r="366" spans="1:20" ht="29.25" hidden="1" outlineLevel="2" x14ac:dyDescent="0.25">
      <c r="A366" s="69" t="s">
        <v>142</v>
      </c>
      <c r="B366" s="71" t="s">
        <v>65</v>
      </c>
      <c r="C366" s="2" t="s">
        <v>6</v>
      </c>
      <c r="D366" s="3">
        <f>D367+D368+D369+D370</f>
        <v>0</v>
      </c>
      <c r="E366" s="3">
        <f t="shared" ref="E366:G366" si="219">E367+E368+E369+E370</f>
        <v>624.98</v>
      </c>
      <c r="F366" s="3">
        <f t="shared" si="219"/>
        <v>0</v>
      </c>
      <c r="G366" s="3">
        <f t="shared" si="219"/>
        <v>0</v>
      </c>
      <c r="H366" s="3"/>
      <c r="I366" s="3"/>
      <c r="J366" s="3"/>
      <c r="K366" s="3"/>
      <c r="L366" s="3"/>
      <c r="M366" s="3">
        <f>M367+M368+M369+M370</f>
        <v>0</v>
      </c>
      <c r="N366" s="3">
        <f t="shared" ref="N366" si="220">N367+N368+N369+N370</f>
        <v>0</v>
      </c>
      <c r="O366" s="3">
        <f>SUM(D366:M366)</f>
        <v>624.98</v>
      </c>
      <c r="P366" s="64"/>
      <c r="Q366" s="54"/>
      <c r="R366" s="55"/>
      <c r="S366" s="53"/>
      <c r="T366" s="3">
        <f t="shared" ref="T366" si="221">T367+T368+T369+T370</f>
        <v>0</v>
      </c>
    </row>
    <row r="367" spans="1:20" hidden="1" outlineLevel="2" x14ac:dyDescent="0.25">
      <c r="A367" s="70"/>
      <c r="B367" s="72"/>
      <c r="C367" s="6" t="s">
        <v>13</v>
      </c>
      <c r="D367" s="7"/>
      <c r="E367" s="8">
        <v>62.5</v>
      </c>
      <c r="F367" s="8"/>
      <c r="G367" s="8"/>
      <c r="H367" s="13"/>
      <c r="I367" s="13"/>
      <c r="J367" s="13"/>
      <c r="K367" s="13"/>
      <c r="L367" s="13"/>
      <c r="M367" s="13"/>
      <c r="N367" s="8"/>
      <c r="O367" s="24">
        <f>SUM(D367:M367)</f>
        <v>62.5</v>
      </c>
      <c r="P367" s="65"/>
      <c r="Q367" s="54"/>
      <c r="R367" s="55"/>
      <c r="S367" s="53"/>
      <c r="T367" s="8"/>
    </row>
    <row r="368" spans="1:20" hidden="1" outlineLevel="2" x14ac:dyDescent="0.25">
      <c r="A368" s="70"/>
      <c r="B368" s="72"/>
      <c r="C368" s="6" t="s">
        <v>14</v>
      </c>
      <c r="D368" s="9"/>
      <c r="E368" s="10"/>
      <c r="F368" s="10"/>
      <c r="G368" s="10"/>
      <c r="H368" s="14"/>
      <c r="I368" s="14"/>
      <c r="J368" s="14"/>
      <c r="K368" s="14"/>
      <c r="L368" s="14"/>
      <c r="M368" s="14"/>
      <c r="N368" s="10"/>
      <c r="O368" s="24">
        <f t="shared" ref="O368:O370" si="222">SUM(D368:M368)</f>
        <v>0</v>
      </c>
      <c r="P368" s="65"/>
      <c r="Q368" s="54"/>
      <c r="R368" s="55"/>
      <c r="S368" s="53"/>
      <c r="T368" s="10"/>
    </row>
    <row r="369" spans="1:20" hidden="1" outlineLevel="2" x14ac:dyDescent="0.25">
      <c r="A369" s="70"/>
      <c r="B369" s="72"/>
      <c r="C369" s="6" t="s">
        <v>15</v>
      </c>
      <c r="D369" s="9"/>
      <c r="E369" s="10"/>
      <c r="F369" s="10"/>
      <c r="G369" s="10"/>
      <c r="H369" s="14"/>
      <c r="I369" s="14"/>
      <c r="J369" s="14"/>
      <c r="K369" s="14"/>
      <c r="L369" s="14"/>
      <c r="M369" s="14"/>
      <c r="N369" s="10"/>
      <c r="O369" s="24">
        <f t="shared" si="222"/>
        <v>0</v>
      </c>
      <c r="P369" s="65"/>
      <c r="Q369" s="54"/>
      <c r="R369" s="55"/>
      <c r="S369" s="53"/>
      <c r="T369" s="10"/>
    </row>
    <row r="370" spans="1:20" hidden="1" outlineLevel="2" x14ac:dyDescent="0.25">
      <c r="A370" s="70"/>
      <c r="B370" s="72"/>
      <c r="C370" s="6" t="s">
        <v>16</v>
      </c>
      <c r="D370" s="11"/>
      <c r="E370" s="12">
        <v>562.48</v>
      </c>
      <c r="F370" s="12"/>
      <c r="G370" s="12"/>
      <c r="H370" s="15"/>
      <c r="I370" s="15"/>
      <c r="J370" s="15"/>
      <c r="K370" s="15"/>
      <c r="L370" s="15"/>
      <c r="M370" s="15"/>
      <c r="N370" s="12"/>
      <c r="O370" s="24">
        <f t="shared" si="222"/>
        <v>562.48</v>
      </c>
      <c r="P370" s="65"/>
      <c r="Q370" s="54"/>
      <c r="R370" s="55"/>
      <c r="S370" s="53"/>
      <c r="T370" s="12"/>
    </row>
    <row r="371" spans="1:20" ht="29.25" hidden="1" outlineLevel="1" collapsed="1" x14ac:dyDescent="0.25">
      <c r="A371" s="69" t="s">
        <v>143</v>
      </c>
      <c r="B371" s="71" t="s">
        <v>66</v>
      </c>
      <c r="C371" s="2" t="s">
        <v>6</v>
      </c>
      <c r="D371" s="3">
        <f>D372+D373+D374+D375</f>
        <v>0</v>
      </c>
      <c r="E371" s="3">
        <f t="shared" ref="E371:G371" si="223">E372+E373+E374+E375</f>
        <v>0</v>
      </c>
      <c r="F371" s="3">
        <f t="shared" si="223"/>
        <v>5114.92</v>
      </c>
      <c r="G371" s="3">
        <f t="shared" si="223"/>
        <v>0</v>
      </c>
      <c r="H371" s="3"/>
      <c r="I371" s="3"/>
      <c r="J371" s="3"/>
      <c r="K371" s="3"/>
      <c r="L371" s="3"/>
      <c r="M371" s="3">
        <f>M372+M373+M374+M375</f>
        <v>0</v>
      </c>
      <c r="N371" s="3">
        <f t="shared" ref="N371" si="224">N372+N373+N374+N375</f>
        <v>0</v>
      </c>
      <c r="O371" s="3">
        <f>SUM(D371:N371)</f>
        <v>5114.92</v>
      </c>
      <c r="P371" s="64"/>
      <c r="Q371" s="54"/>
      <c r="R371" s="55"/>
      <c r="S371" s="53"/>
      <c r="T371" s="3">
        <f t="shared" ref="T371" si="225">T372+T373+T374+T375</f>
        <v>0</v>
      </c>
    </row>
    <row r="372" spans="1:20" hidden="1" outlineLevel="1" x14ac:dyDescent="0.25">
      <c r="A372" s="70"/>
      <c r="B372" s="72"/>
      <c r="C372" s="6" t="s">
        <v>13</v>
      </c>
      <c r="D372" s="7"/>
      <c r="E372" s="8"/>
      <c r="F372" s="8">
        <v>511.49</v>
      </c>
      <c r="G372" s="8"/>
      <c r="H372" s="13"/>
      <c r="I372" s="13"/>
      <c r="J372" s="13"/>
      <c r="K372" s="13"/>
      <c r="L372" s="13"/>
      <c r="M372" s="13"/>
      <c r="N372" s="8"/>
      <c r="O372" s="3">
        <f t="shared" ref="O372:O437" si="226">SUM(D372:N372)</f>
        <v>511.49</v>
      </c>
      <c r="P372" s="65"/>
      <c r="Q372" s="54"/>
      <c r="R372" s="55"/>
      <c r="S372" s="53"/>
      <c r="T372" s="8"/>
    </row>
    <row r="373" spans="1:20" hidden="1" outlineLevel="1" x14ac:dyDescent="0.25">
      <c r="A373" s="70"/>
      <c r="B373" s="72"/>
      <c r="C373" s="6" t="s">
        <v>14</v>
      </c>
      <c r="D373" s="9"/>
      <c r="E373" s="10"/>
      <c r="F373" s="10"/>
      <c r="G373" s="10"/>
      <c r="H373" s="14"/>
      <c r="I373" s="14"/>
      <c r="J373" s="14"/>
      <c r="K373" s="14"/>
      <c r="L373" s="14"/>
      <c r="M373" s="14"/>
      <c r="N373" s="10"/>
      <c r="O373" s="3">
        <f t="shared" si="226"/>
        <v>0</v>
      </c>
      <c r="P373" s="65"/>
      <c r="Q373" s="54"/>
      <c r="R373" s="55"/>
      <c r="S373" s="53"/>
      <c r="T373" s="10"/>
    </row>
    <row r="374" spans="1:20" hidden="1" outlineLevel="1" x14ac:dyDescent="0.25">
      <c r="A374" s="70"/>
      <c r="B374" s="72"/>
      <c r="C374" s="6" t="s">
        <v>15</v>
      </c>
      <c r="D374" s="9"/>
      <c r="E374" s="10"/>
      <c r="F374" s="10"/>
      <c r="G374" s="10"/>
      <c r="H374" s="14"/>
      <c r="I374" s="14"/>
      <c r="J374" s="14"/>
      <c r="K374" s="14"/>
      <c r="L374" s="14"/>
      <c r="M374" s="14"/>
      <c r="N374" s="10"/>
      <c r="O374" s="3">
        <f t="shared" si="226"/>
        <v>0</v>
      </c>
      <c r="P374" s="65"/>
      <c r="Q374" s="54"/>
      <c r="R374" s="55"/>
      <c r="S374" s="53"/>
      <c r="T374" s="10"/>
    </row>
    <row r="375" spans="1:20" hidden="1" outlineLevel="1" x14ac:dyDescent="0.25">
      <c r="A375" s="70"/>
      <c r="B375" s="72"/>
      <c r="C375" s="6" t="s">
        <v>16</v>
      </c>
      <c r="D375" s="11"/>
      <c r="E375" s="12"/>
      <c r="F375" s="12">
        <v>4603.43</v>
      </c>
      <c r="G375" s="12"/>
      <c r="H375" s="15"/>
      <c r="I375" s="15"/>
      <c r="J375" s="15"/>
      <c r="K375" s="15"/>
      <c r="L375" s="15"/>
      <c r="M375" s="15"/>
      <c r="N375" s="12"/>
      <c r="O375" s="3">
        <f t="shared" si="226"/>
        <v>4603.43</v>
      </c>
      <c r="P375" s="65"/>
      <c r="Q375" s="54"/>
      <c r="R375" s="55"/>
      <c r="S375" s="53"/>
      <c r="T375" s="12"/>
    </row>
    <row r="376" spans="1:20" ht="29.25" hidden="1" outlineLevel="1" x14ac:dyDescent="0.25">
      <c r="A376" s="69" t="s">
        <v>144</v>
      </c>
      <c r="B376" s="71" t="s">
        <v>67</v>
      </c>
      <c r="C376" s="2" t="s">
        <v>6</v>
      </c>
      <c r="D376" s="3">
        <f>D377+D378+D379+D380</f>
        <v>0</v>
      </c>
      <c r="E376" s="3">
        <f t="shared" ref="E376:G376" si="227">E377+E378+E379+E380</f>
        <v>1518.63</v>
      </c>
      <c r="F376" s="3">
        <f t="shared" si="227"/>
        <v>0</v>
      </c>
      <c r="G376" s="3">
        <f t="shared" si="227"/>
        <v>0</v>
      </c>
      <c r="H376" s="3"/>
      <c r="I376" s="3"/>
      <c r="J376" s="3"/>
      <c r="K376" s="3"/>
      <c r="L376" s="3"/>
      <c r="M376" s="3">
        <f>M377+M378+M379+M380</f>
        <v>0</v>
      </c>
      <c r="N376" s="3">
        <f t="shared" ref="N376" si="228">N377+N378+N379+N380</f>
        <v>0</v>
      </c>
      <c r="O376" s="3">
        <f>SUM(D376:N376)</f>
        <v>1518.63</v>
      </c>
      <c r="P376" s="64"/>
      <c r="Q376" s="54"/>
      <c r="R376" s="55"/>
      <c r="S376" s="53"/>
      <c r="T376" s="3">
        <f t="shared" ref="T376" si="229">T377+T378+T379+T380</f>
        <v>0</v>
      </c>
    </row>
    <row r="377" spans="1:20" hidden="1" outlineLevel="1" x14ac:dyDescent="0.25">
      <c r="A377" s="70"/>
      <c r="B377" s="72"/>
      <c r="C377" s="6" t="s">
        <v>13</v>
      </c>
      <c r="D377" s="7"/>
      <c r="E377" s="8">
        <v>151.86000000000001</v>
      </c>
      <c r="F377" s="8"/>
      <c r="G377" s="8"/>
      <c r="H377" s="13"/>
      <c r="I377" s="13"/>
      <c r="J377" s="13"/>
      <c r="K377" s="13"/>
      <c r="L377" s="13"/>
      <c r="M377" s="13"/>
      <c r="N377" s="8"/>
      <c r="O377" s="3">
        <f t="shared" si="226"/>
        <v>151.86000000000001</v>
      </c>
      <c r="P377" s="65"/>
      <c r="Q377" s="54"/>
      <c r="R377" s="55"/>
      <c r="S377" s="53"/>
      <c r="T377" s="8"/>
    </row>
    <row r="378" spans="1:20" hidden="1" outlineLevel="1" x14ac:dyDescent="0.25">
      <c r="A378" s="70"/>
      <c r="B378" s="72"/>
      <c r="C378" s="6" t="s">
        <v>14</v>
      </c>
      <c r="D378" s="9"/>
      <c r="E378" s="10"/>
      <c r="F378" s="10"/>
      <c r="G378" s="10"/>
      <c r="H378" s="14"/>
      <c r="I378" s="14"/>
      <c r="J378" s="14"/>
      <c r="K378" s="14"/>
      <c r="L378" s="14"/>
      <c r="M378" s="14"/>
      <c r="N378" s="10"/>
      <c r="O378" s="3">
        <f t="shared" si="226"/>
        <v>0</v>
      </c>
      <c r="P378" s="65"/>
      <c r="Q378" s="54"/>
      <c r="R378" s="55"/>
      <c r="S378" s="53"/>
      <c r="T378" s="10"/>
    </row>
    <row r="379" spans="1:20" hidden="1" outlineLevel="1" x14ac:dyDescent="0.25">
      <c r="A379" s="70"/>
      <c r="B379" s="72"/>
      <c r="C379" s="6" t="s">
        <v>15</v>
      </c>
      <c r="D379" s="9"/>
      <c r="E379" s="10"/>
      <c r="F379" s="10"/>
      <c r="G379" s="10"/>
      <c r="H379" s="14"/>
      <c r="I379" s="14"/>
      <c r="J379" s="14"/>
      <c r="K379" s="14"/>
      <c r="L379" s="14"/>
      <c r="M379" s="14"/>
      <c r="N379" s="10"/>
      <c r="O379" s="3">
        <f t="shared" si="226"/>
        <v>0</v>
      </c>
      <c r="P379" s="65"/>
      <c r="Q379" s="54"/>
      <c r="R379" s="55"/>
      <c r="S379" s="53"/>
      <c r="T379" s="10"/>
    </row>
    <row r="380" spans="1:20" hidden="1" outlineLevel="1" x14ac:dyDescent="0.25">
      <c r="A380" s="70"/>
      <c r="B380" s="72"/>
      <c r="C380" s="6" t="s">
        <v>16</v>
      </c>
      <c r="D380" s="11"/>
      <c r="E380" s="12">
        <v>1366.77</v>
      </c>
      <c r="F380" s="12"/>
      <c r="G380" s="12"/>
      <c r="H380" s="15"/>
      <c r="I380" s="15"/>
      <c r="J380" s="15"/>
      <c r="K380" s="15"/>
      <c r="L380" s="15"/>
      <c r="M380" s="15"/>
      <c r="N380" s="12"/>
      <c r="O380" s="3">
        <f t="shared" si="226"/>
        <v>1366.77</v>
      </c>
      <c r="P380" s="65"/>
      <c r="Q380" s="54"/>
      <c r="R380" s="55"/>
      <c r="S380" s="53"/>
      <c r="T380" s="12"/>
    </row>
    <row r="381" spans="1:20" ht="29.25" hidden="1" outlineLevel="1" x14ac:dyDescent="0.25">
      <c r="A381" s="85" t="s">
        <v>145</v>
      </c>
      <c r="B381" s="145"/>
      <c r="C381" s="2" t="s">
        <v>6</v>
      </c>
      <c r="D381" s="3">
        <f>D382+D383+D384+D385</f>
        <v>0</v>
      </c>
      <c r="E381" s="3">
        <f t="shared" ref="E381:G381" si="230">E382+E383+E384+E385</f>
        <v>0</v>
      </c>
      <c r="F381" s="3">
        <f t="shared" si="230"/>
        <v>0</v>
      </c>
      <c r="G381" s="3">
        <f t="shared" si="230"/>
        <v>0</v>
      </c>
      <c r="H381" s="3"/>
      <c r="I381" s="3"/>
      <c r="J381" s="3"/>
      <c r="K381" s="3"/>
      <c r="L381" s="3"/>
      <c r="M381" s="3">
        <f>M382+M383+M384+M385</f>
        <v>0</v>
      </c>
      <c r="N381" s="3">
        <f t="shared" ref="N381" si="231">N382+N383+N384+N385</f>
        <v>0</v>
      </c>
      <c r="O381" s="3">
        <f>SUM(D381:N381)</f>
        <v>0</v>
      </c>
      <c r="P381" s="93"/>
      <c r="Q381" s="54"/>
      <c r="R381" s="55"/>
      <c r="S381" s="53"/>
      <c r="T381" s="3">
        <f t="shared" ref="T381" si="232">T382+T383+T384+T385</f>
        <v>0</v>
      </c>
    </row>
    <row r="382" spans="1:20" hidden="1" outlineLevel="1" x14ac:dyDescent="0.25">
      <c r="A382" s="86"/>
      <c r="B382" s="146"/>
      <c r="C382" s="6" t="s">
        <v>13</v>
      </c>
      <c r="D382" s="7"/>
      <c r="E382" s="8"/>
      <c r="F382" s="8"/>
      <c r="G382" s="8"/>
      <c r="H382" s="13"/>
      <c r="I382" s="13"/>
      <c r="J382" s="13"/>
      <c r="K382" s="13"/>
      <c r="L382" s="13"/>
      <c r="M382" s="13"/>
      <c r="N382" s="8"/>
      <c r="O382" s="3">
        <f t="shared" si="226"/>
        <v>0</v>
      </c>
      <c r="P382" s="94"/>
      <c r="Q382" s="54"/>
      <c r="R382" s="55"/>
      <c r="S382" s="53"/>
      <c r="T382" s="8"/>
    </row>
    <row r="383" spans="1:20" hidden="1" outlineLevel="1" x14ac:dyDescent="0.25">
      <c r="A383" s="86"/>
      <c r="B383" s="146"/>
      <c r="C383" s="6" t="s">
        <v>14</v>
      </c>
      <c r="D383" s="9"/>
      <c r="E383" s="10"/>
      <c r="F383" s="10"/>
      <c r="G383" s="10"/>
      <c r="H383" s="14"/>
      <c r="I383" s="14"/>
      <c r="J383" s="14"/>
      <c r="K383" s="14"/>
      <c r="L383" s="14"/>
      <c r="M383" s="14"/>
      <c r="N383" s="10"/>
      <c r="O383" s="3">
        <f t="shared" si="226"/>
        <v>0</v>
      </c>
      <c r="P383" s="94"/>
      <c r="Q383" s="54"/>
      <c r="R383" s="55"/>
      <c r="S383" s="53"/>
      <c r="T383" s="10"/>
    </row>
    <row r="384" spans="1:20" hidden="1" outlineLevel="1" x14ac:dyDescent="0.25">
      <c r="A384" s="86"/>
      <c r="B384" s="146"/>
      <c r="C384" s="6" t="s">
        <v>15</v>
      </c>
      <c r="D384" s="9"/>
      <c r="E384" s="10"/>
      <c r="F384" s="10"/>
      <c r="G384" s="10"/>
      <c r="H384" s="14"/>
      <c r="I384" s="14"/>
      <c r="J384" s="14"/>
      <c r="K384" s="14"/>
      <c r="L384" s="14"/>
      <c r="M384" s="14"/>
      <c r="N384" s="10"/>
      <c r="O384" s="3">
        <f t="shared" si="226"/>
        <v>0</v>
      </c>
      <c r="P384" s="94"/>
      <c r="Q384" s="54"/>
      <c r="R384" s="55"/>
      <c r="S384" s="53"/>
      <c r="T384" s="10"/>
    </row>
    <row r="385" spans="1:20" hidden="1" outlineLevel="1" x14ac:dyDescent="0.25">
      <c r="A385" s="87"/>
      <c r="B385" s="147"/>
      <c r="C385" s="6" t="s">
        <v>16</v>
      </c>
      <c r="D385" s="11"/>
      <c r="E385" s="12"/>
      <c r="F385" s="12"/>
      <c r="G385" s="12"/>
      <c r="H385" s="15"/>
      <c r="I385" s="15"/>
      <c r="J385" s="15"/>
      <c r="K385" s="15"/>
      <c r="L385" s="15"/>
      <c r="M385" s="15"/>
      <c r="N385" s="12"/>
      <c r="O385" s="3">
        <f t="shared" si="226"/>
        <v>0</v>
      </c>
      <c r="P385" s="95"/>
      <c r="Q385" s="54"/>
      <c r="R385" s="55"/>
      <c r="S385" s="53"/>
      <c r="T385" s="12"/>
    </row>
    <row r="386" spans="1:20" ht="29.25" hidden="1" outlineLevel="1" x14ac:dyDescent="0.25">
      <c r="A386" s="69" t="s">
        <v>146</v>
      </c>
      <c r="B386" s="71" t="s">
        <v>68</v>
      </c>
      <c r="C386" s="2" t="s">
        <v>6</v>
      </c>
      <c r="D386" s="3">
        <f>D387+D388+D389+D390</f>
        <v>0</v>
      </c>
      <c r="E386" s="3">
        <f t="shared" ref="E386:G386" si="233">E387+E388+E389+E390</f>
        <v>0</v>
      </c>
      <c r="F386" s="3">
        <f t="shared" si="233"/>
        <v>7771.72</v>
      </c>
      <c r="G386" s="3">
        <f t="shared" si="233"/>
        <v>0</v>
      </c>
      <c r="H386" s="3"/>
      <c r="I386" s="3"/>
      <c r="J386" s="3"/>
      <c r="K386" s="3"/>
      <c r="L386" s="3"/>
      <c r="M386" s="3">
        <f>M387+M388+M389+M390</f>
        <v>0</v>
      </c>
      <c r="N386" s="3">
        <f t="shared" ref="N386" si="234">N387+N388+N389+N390</f>
        <v>0</v>
      </c>
      <c r="O386" s="3">
        <f>SUM(D386:N386)</f>
        <v>7771.72</v>
      </c>
      <c r="P386" s="64"/>
      <c r="Q386" s="54"/>
      <c r="R386" s="55"/>
      <c r="S386" s="53"/>
      <c r="T386" s="3">
        <f t="shared" ref="T386" si="235">T387+T388+T389+T390</f>
        <v>0</v>
      </c>
    </row>
    <row r="387" spans="1:20" hidden="1" outlineLevel="1" x14ac:dyDescent="0.25">
      <c r="A387" s="70"/>
      <c r="B387" s="72"/>
      <c r="C387" s="6" t="s">
        <v>13</v>
      </c>
      <c r="D387" s="7"/>
      <c r="E387" s="8"/>
      <c r="F387" s="8">
        <v>777.18</v>
      </c>
      <c r="G387" s="8"/>
      <c r="H387" s="13"/>
      <c r="I387" s="13"/>
      <c r="J387" s="13"/>
      <c r="K387" s="13"/>
      <c r="L387" s="13"/>
      <c r="M387" s="13"/>
      <c r="N387" s="8"/>
      <c r="O387" s="3">
        <f t="shared" si="226"/>
        <v>777.18</v>
      </c>
      <c r="P387" s="65"/>
      <c r="Q387" s="54"/>
      <c r="R387" s="55"/>
      <c r="S387" s="53"/>
      <c r="T387" s="8"/>
    </row>
    <row r="388" spans="1:20" hidden="1" outlineLevel="1" x14ac:dyDescent="0.25">
      <c r="A388" s="70"/>
      <c r="B388" s="72"/>
      <c r="C388" s="6" t="s">
        <v>14</v>
      </c>
      <c r="D388" s="9"/>
      <c r="E388" s="10"/>
      <c r="F388" s="10"/>
      <c r="G388" s="10"/>
      <c r="H388" s="14"/>
      <c r="I388" s="14"/>
      <c r="J388" s="14"/>
      <c r="K388" s="14"/>
      <c r="L388" s="14"/>
      <c r="M388" s="14"/>
      <c r="N388" s="10"/>
      <c r="O388" s="3">
        <f t="shared" si="226"/>
        <v>0</v>
      </c>
      <c r="P388" s="65"/>
      <c r="Q388" s="54"/>
      <c r="R388" s="55"/>
      <c r="S388" s="53"/>
      <c r="T388" s="10"/>
    </row>
    <row r="389" spans="1:20" hidden="1" outlineLevel="1" x14ac:dyDescent="0.25">
      <c r="A389" s="70"/>
      <c r="B389" s="72"/>
      <c r="C389" s="6" t="s">
        <v>15</v>
      </c>
      <c r="D389" s="9"/>
      <c r="E389" s="10"/>
      <c r="F389" s="10"/>
      <c r="G389" s="10"/>
      <c r="H389" s="14"/>
      <c r="I389" s="14"/>
      <c r="J389" s="14"/>
      <c r="K389" s="14"/>
      <c r="L389" s="14"/>
      <c r="M389" s="14"/>
      <c r="N389" s="10"/>
      <c r="O389" s="3">
        <f t="shared" si="226"/>
        <v>0</v>
      </c>
      <c r="P389" s="65"/>
      <c r="Q389" s="54"/>
      <c r="R389" s="55"/>
      <c r="S389" s="53"/>
      <c r="T389" s="10"/>
    </row>
    <row r="390" spans="1:20" hidden="1" outlineLevel="1" x14ac:dyDescent="0.25">
      <c r="A390" s="70"/>
      <c r="B390" s="72"/>
      <c r="C390" s="6" t="s">
        <v>16</v>
      </c>
      <c r="D390" s="11"/>
      <c r="E390" s="12"/>
      <c r="F390" s="12">
        <v>6994.54</v>
      </c>
      <c r="G390" s="12"/>
      <c r="H390" s="15"/>
      <c r="I390" s="15"/>
      <c r="J390" s="15"/>
      <c r="K390" s="15"/>
      <c r="L390" s="15"/>
      <c r="M390" s="15"/>
      <c r="N390" s="12"/>
      <c r="O390" s="3">
        <f t="shared" si="226"/>
        <v>6994.54</v>
      </c>
      <c r="P390" s="65"/>
      <c r="Q390" s="54"/>
      <c r="R390" s="55"/>
      <c r="S390" s="53"/>
      <c r="T390" s="12"/>
    </row>
    <row r="391" spans="1:20" ht="29.25" hidden="1" outlineLevel="1" x14ac:dyDescent="0.25">
      <c r="A391" s="69" t="s">
        <v>147</v>
      </c>
      <c r="B391" s="71" t="s">
        <v>69</v>
      </c>
      <c r="C391" s="2" t="s">
        <v>6</v>
      </c>
      <c r="D391" s="3">
        <f>D392+D393+D394+D395</f>
        <v>0</v>
      </c>
      <c r="E391" s="3">
        <f t="shared" ref="E391:G391" si="236">E392+E393+E394+E395</f>
        <v>0</v>
      </c>
      <c r="F391" s="3">
        <f t="shared" si="236"/>
        <v>1731.1799999999998</v>
      </c>
      <c r="G391" s="3">
        <f t="shared" si="236"/>
        <v>0</v>
      </c>
      <c r="H391" s="3"/>
      <c r="I391" s="3"/>
      <c r="J391" s="3"/>
      <c r="K391" s="3"/>
      <c r="L391" s="3"/>
      <c r="M391" s="3">
        <f>M392+M393+M394+M395</f>
        <v>0</v>
      </c>
      <c r="N391" s="3">
        <f t="shared" ref="N391" si="237">N392+N393+N394+N395</f>
        <v>0</v>
      </c>
      <c r="O391" s="3">
        <f>SUM(D391:N391)</f>
        <v>1731.1799999999998</v>
      </c>
      <c r="P391" s="64"/>
      <c r="Q391" s="54"/>
      <c r="R391" s="55"/>
      <c r="S391" s="53"/>
      <c r="T391" s="3">
        <f t="shared" ref="T391" si="238">T392+T393+T394+T395</f>
        <v>0</v>
      </c>
    </row>
    <row r="392" spans="1:20" hidden="1" outlineLevel="1" x14ac:dyDescent="0.25">
      <c r="A392" s="70"/>
      <c r="B392" s="72"/>
      <c r="C392" s="6" t="s">
        <v>13</v>
      </c>
      <c r="D392" s="7"/>
      <c r="E392" s="8"/>
      <c r="F392" s="8">
        <v>173.12</v>
      </c>
      <c r="G392" s="8"/>
      <c r="H392" s="13"/>
      <c r="I392" s="13"/>
      <c r="J392" s="13"/>
      <c r="K392" s="13"/>
      <c r="L392" s="13"/>
      <c r="M392" s="13"/>
      <c r="N392" s="8"/>
      <c r="O392" s="3">
        <f t="shared" si="226"/>
        <v>173.12</v>
      </c>
      <c r="P392" s="65"/>
      <c r="Q392" s="54"/>
      <c r="R392" s="55"/>
      <c r="S392" s="53"/>
      <c r="T392" s="8"/>
    </row>
    <row r="393" spans="1:20" hidden="1" outlineLevel="1" x14ac:dyDescent="0.25">
      <c r="A393" s="70"/>
      <c r="B393" s="72"/>
      <c r="C393" s="6" t="s">
        <v>14</v>
      </c>
      <c r="D393" s="9"/>
      <c r="E393" s="10"/>
      <c r="F393" s="10"/>
      <c r="G393" s="10"/>
      <c r="H393" s="14"/>
      <c r="I393" s="14"/>
      <c r="J393" s="14"/>
      <c r="K393" s="14"/>
      <c r="L393" s="14"/>
      <c r="M393" s="14"/>
      <c r="N393" s="10"/>
      <c r="O393" s="3">
        <f t="shared" si="226"/>
        <v>0</v>
      </c>
      <c r="P393" s="65"/>
      <c r="Q393" s="54"/>
      <c r="R393" s="55"/>
      <c r="S393" s="53"/>
      <c r="T393" s="10"/>
    </row>
    <row r="394" spans="1:20" hidden="1" outlineLevel="1" x14ac:dyDescent="0.25">
      <c r="A394" s="70"/>
      <c r="B394" s="72"/>
      <c r="C394" s="6" t="s">
        <v>15</v>
      </c>
      <c r="D394" s="9"/>
      <c r="E394" s="10"/>
      <c r="F394" s="10"/>
      <c r="G394" s="10"/>
      <c r="H394" s="14"/>
      <c r="I394" s="14"/>
      <c r="J394" s="14"/>
      <c r="K394" s="14"/>
      <c r="L394" s="14"/>
      <c r="M394" s="14"/>
      <c r="N394" s="10"/>
      <c r="O394" s="3">
        <f t="shared" si="226"/>
        <v>0</v>
      </c>
      <c r="P394" s="65"/>
      <c r="Q394" s="54"/>
      <c r="R394" s="55"/>
      <c r="S394" s="53"/>
      <c r="T394" s="10"/>
    </row>
    <row r="395" spans="1:20" hidden="1" outlineLevel="1" x14ac:dyDescent="0.25">
      <c r="A395" s="70"/>
      <c r="B395" s="72"/>
      <c r="C395" s="6" t="s">
        <v>16</v>
      </c>
      <c r="D395" s="11"/>
      <c r="E395" s="12"/>
      <c r="F395" s="12">
        <v>1558.06</v>
      </c>
      <c r="G395" s="12"/>
      <c r="H395" s="15"/>
      <c r="I395" s="15"/>
      <c r="J395" s="15"/>
      <c r="K395" s="15"/>
      <c r="L395" s="15"/>
      <c r="M395" s="15"/>
      <c r="N395" s="12"/>
      <c r="O395" s="3">
        <f t="shared" si="226"/>
        <v>1558.06</v>
      </c>
      <c r="P395" s="65"/>
      <c r="Q395" s="54"/>
      <c r="R395" s="55"/>
      <c r="S395" s="53"/>
      <c r="T395" s="12"/>
    </row>
    <row r="396" spans="1:20" ht="29.25" hidden="1" outlineLevel="1" x14ac:dyDescent="0.25">
      <c r="A396" s="69" t="s">
        <v>148</v>
      </c>
      <c r="B396" s="71" t="s">
        <v>70</v>
      </c>
      <c r="C396" s="2" t="s">
        <v>6</v>
      </c>
      <c r="D396" s="3">
        <f>D397+D398+D399+D400</f>
        <v>0</v>
      </c>
      <c r="E396" s="3">
        <f t="shared" ref="E396:G396" si="239">E397+E398+E399+E400</f>
        <v>0</v>
      </c>
      <c r="F396" s="3">
        <f t="shared" si="239"/>
        <v>1530.35</v>
      </c>
      <c r="G396" s="3">
        <f t="shared" si="239"/>
        <v>0</v>
      </c>
      <c r="H396" s="3"/>
      <c r="I396" s="3"/>
      <c r="J396" s="3"/>
      <c r="K396" s="3"/>
      <c r="L396" s="3"/>
      <c r="M396" s="3">
        <f>M397+M398+M399+M400</f>
        <v>0</v>
      </c>
      <c r="N396" s="3">
        <f t="shared" ref="N396" si="240">N397+N398+N399+N400</f>
        <v>0</v>
      </c>
      <c r="O396" s="3">
        <f>SUM(D396:N396)</f>
        <v>1530.35</v>
      </c>
      <c r="P396" s="64"/>
      <c r="Q396" s="54"/>
      <c r="R396" s="55"/>
      <c r="S396" s="53"/>
      <c r="T396" s="3">
        <f t="shared" ref="T396" si="241">T397+T398+T399+T400</f>
        <v>0</v>
      </c>
    </row>
    <row r="397" spans="1:20" hidden="1" outlineLevel="1" x14ac:dyDescent="0.25">
      <c r="A397" s="70"/>
      <c r="B397" s="72"/>
      <c r="C397" s="6" t="s">
        <v>13</v>
      </c>
      <c r="D397" s="7"/>
      <c r="E397" s="8"/>
      <c r="F397" s="8">
        <v>153.03</v>
      </c>
      <c r="G397" s="8"/>
      <c r="H397" s="13"/>
      <c r="I397" s="13"/>
      <c r="J397" s="13"/>
      <c r="K397" s="13"/>
      <c r="L397" s="13"/>
      <c r="M397" s="13"/>
      <c r="N397" s="8"/>
      <c r="O397" s="3">
        <f t="shared" si="226"/>
        <v>153.03</v>
      </c>
      <c r="P397" s="65"/>
      <c r="Q397" s="54"/>
      <c r="R397" s="55"/>
      <c r="S397" s="53"/>
      <c r="T397" s="8"/>
    </row>
    <row r="398" spans="1:20" hidden="1" outlineLevel="1" x14ac:dyDescent="0.25">
      <c r="A398" s="70"/>
      <c r="B398" s="72"/>
      <c r="C398" s="6" t="s">
        <v>14</v>
      </c>
      <c r="D398" s="9"/>
      <c r="E398" s="10"/>
      <c r="F398" s="10"/>
      <c r="G398" s="10"/>
      <c r="H398" s="14"/>
      <c r="I398" s="14"/>
      <c r="J398" s="14"/>
      <c r="K398" s="14"/>
      <c r="L398" s="14"/>
      <c r="M398" s="14"/>
      <c r="N398" s="10"/>
      <c r="O398" s="3">
        <f t="shared" si="226"/>
        <v>0</v>
      </c>
      <c r="P398" s="65"/>
      <c r="Q398" s="54"/>
      <c r="R398" s="55"/>
      <c r="S398" s="53"/>
      <c r="T398" s="10"/>
    </row>
    <row r="399" spans="1:20" hidden="1" outlineLevel="1" x14ac:dyDescent="0.25">
      <c r="A399" s="70"/>
      <c r="B399" s="72"/>
      <c r="C399" s="6" t="s">
        <v>15</v>
      </c>
      <c r="D399" s="9"/>
      <c r="E399" s="10"/>
      <c r="F399" s="10"/>
      <c r="G399" s="10"/>
      <c r="H399" s="14"/>
      <c r="I399" s="14"/>
      <c r="J399" s="14"/>
      <c r="K399" s="14"/>
      <c r="L399" s="14"/>
      <c r="M399" s="14"/>
      <c r="N399" s="10"/>
      <c r="O399" s="3">
        <f t="shared" si="226"/>
        <v>0</v>
      </c>
      <c r="P399" s="65"/>
      <c r="Q399" s="54"/>
      <c r="R399" s="55"/>
      <c r="S399" s="53"/>
      <c r="T399" s="10"/>
    </row>
    <row r="400" spans="1:20" hidden="1" outlineLevel="1" x14ac:dyDescent="0.25">
      <c r="A400" s="70"/>
      <c r="B400" s="72"/>
      <c r="C400" s="6" t="s">
        <v>16</v>
      </c>
      <c r="D400" s="11"/>
      <c r="E400" s="12"/>
      <c r="F400" s="12">
        <v>1377.32</v>
      </c>
      <c r="G400" s="12"/>
      <c r="H400" s="15"/>
      <c r="I400" s="15"/>
      <c r="J400" s="15"/>
      <c r="K400" s="15"/>
      <c r="L400" s="15"/>
      <c r="M400" s="15"/>
      <c r="N400" s="12"/>
      <c r="O400" s="3">
        <f t="shared" si="226"/>
        <v>1377.32</v>
      </c>
      <c r="P400" s="65"/>
      <c r="Q400" s="54"/>
      <c r="R400" s="55"/>
      <c r="S400" s="53"/>
      <c r="T400" s="12"/>
    </row>
    <row r="401" spans="1:20" ht="29.25" hidden="1" outlineLevel="1" x14ac:dyDescent="0.25">
      <c r="A401" s="69" t="s">
        <v>149</v>
      </c>
      <c r="B401" s="71" t="s">
        <v>71</v>
      </c>
      <c r="C401" s="2" t="s">
        <v>6</v>
      </c>
      <c r="D401" s="3">
        <f>D402+D403+D404+D405</f>
        <v>0</v>
      </c>
      <c r="E401" s="3">
        <f t="shared" ref="E401:G401" si="242">E402+E403+E404+E405</f>
        <v>1492.54</v>
      </c>
      <c r="F401" s="3">
        <f t="shared" si="242"/>
        <v>0</v>
      </c>
      <c r="G401" s="3">
        <f t="shared" si="242"/>
        <v>0</v>
      </c>
      <c r="H401" s="3"/>
      <c r="I401" s="3"/>
      <c r="J401" s="3"/>
      <c r="K401" s="3"/>
      <c r="L401" s="3"/>
      <c r="M401" s="3">
        <f>M402+M403+M404+M405</f>
        <v>0</v>
      </c>
      <c r="N401" s="3">
        <f t="shared" ref="N401" si="243">N402+N403+N404+N405</f>
        <v>0</v>
      </c>
      <c r="O401" s="3">
        <f>SUM(D401:N401)</f>
        <v>1492.54</v>
      </c>
      <c r="P401" s="64"/>
      <c r="Q401" s="54"/>
      <c r="R401" s="55"/>
      <c r="S401" s="53"/>
      <c r="T401" s="3">
        <f t="shared" ref="T401" si="244">T402+T403+T404+T405</f>
        <v>0</v>
      </c>
    </row>
    <row r="402" spans="1:20" hidden="1" outlineLevel="1" x14ac:dyDescent="0.25">
      <c r="A402" s="70"/>
      <c r="B402" s="72"/>
      <c r="C402" s="6" t="s">
        <v>13</v>
      </c>
      <c r="D402" s="7"/>
      <c r="E402" s="8">
        <v>149.25</v>
      </c>
      <c r="F402" s="8"/>
      <c r="G402" s="8"/>
      <c r="H402" s="13"/>
      <c r="I402" s="13"/>
      <c r="J402" s="13"/>
      <c r="K402" s="13"/>
      <c r="L402" s="13"/>
      <c r="M402" s="13"/>
      <c r="N402" s="8"/>
      <c r="O402" s="3">
        <f t="shared" si="226"/>
        <v>149.25</v>
      </c>
      <c r="P402" s="65"/>
      <c r="Q402" s="54"/>
      <c r="R402" s="55"/>
      <c r="S402" s="53"/>
      <c r="T402" s="8"/>
    </row>
    <row r="403" spans="1:20" hidden="1" outlineLevel="1" x14ac:dyDescent="0.25">
      <c r="A403" s="70"/>
      <c r="B403" s="72"/>
      <c r="C403" s="6" t="s">
        <v>14</v>
      </c>
      <c r="D403" s="9"/>
      <c r="E403" s="10"/>
      <c r="F403" s="10"/>
      <c r="G403" s="10"/>
      <c r="H403" s="14"/>
      <c r="I403" s="14"/>
      <c r="J403" s="14"/>
      <c r="K403" s="14"/>
      <c r="L403" s="14"/>
      <c r="M403" s="14"/>
      <c r="N403" s="10"/>
      <c r="O403" s="3">
        <f t="shared" si="226"/>
        <v>0</v>
      </c>
      <c r="P403" s="65"/>
      <c r="Q403" s="54"/>
      <c r="R403" s="55"/>
      <c r="S403" s="53"/>
      <c r="T403" s="10"/>
    </row>
    <row r="404" spans="1:20" hidden="1" outlineLevel="1" x14ac:dyDescent="0.25">
      <c r="A404" s="70"/>
      <c r="B404" s="72"/>
      <c r="C404" s="6" t="s">
        <v>15</v>
      </c>
      <c r="D404" s="9"/>
      <c r="E404" s="10"/>
      <c r="F404" s="10"/>
      <c r="G404" s="10"/>
      <c r="H404" s="14"/>
      <c r="I404" s="14"/>
      <c r="J404" s="14"/>
      <c r="K404" s="14"/>
      <c r="L404" s="14"/>
      <c r="M404" s="14"/>
      <c r="N404" s="10"/>
      <c r="O404" s="3">
        <f t="shared" si="226"/>
        <v>0</v>
      </c>
      <c r="P404" s="65"/>
      <c r="Q404" s="54"/>
      <c r="R404" s="55"/>
      <c r="S404" s="53"/>
      <c r="T404" s="10"/>
    </row>
    <row r="405" spans="1:20" hidden="1" outlineLevel="1" x14ac:dyDescent="0.25">
      <c r="A405" s="70"/>
      <c r="B405" s="72"/>
      <c r="C405" s="6" t="s">
        <v>16</v>
      </c>
      <c r="D405" s="11"/>
      <c r="E405" s="12">
        <v>1343.29</v>
      </c>
      <c r="F405" s="12"/>
      <c r="G405" s="12"/>
      <c r="H405" s="15"/>
      <c r="I405" s="15"/>
      <c r="J405" s="15"/>
      <c r="K405" s="15"/>
      <c r="L405" s="15"/>
      <c r="M405" s="15"/>
      <c r="N405" s="12"/>
      <c r="O405" s="3">
        <f t="shared" si="226"/>
        <v>1343.29</v>
      </c>
      <c r="P405" s="65"/>
      <c r="Q405" s="54"/>
      <c r="R405" s="55"/>
      <c r="S405" s="53"/>
      <c r="T405" s="12"/>
    </row>
    <row r="406" spans="1:20" ht="29.25" hidden="1" outlineLevel="1" x14ac:dyDescent="0.25">
      <c r="A406" s="69" t="s">
        <v>150</v>
      </c>
      <c r="B406" s="71" t="s">
        <v>72</v>
      </c>
      <c r="C406" s="2" t="s">
        <v>6</v>
      </c>
      <c r="D406" s="3">
        <f>D407+D408+D409+D410</f>
        <v>0</v>
      </c>
      <c r="E406" s="3">
        <f t="shared" ref="E406:G406" si="245">E407+E408+E409+E410</f>
        <v>0</v>
      </c>
      <c r="F406" s="3">
        <f t="shared" si="245"/>
        <v>878.35</v>
      </c>
      <c r="G406" s="3">
        <f t="shared" si="245"/>
        <v>0</v>
      </c>
      <c r="H406" s="3"/>
      <c r="I406" s="3"/>
      <c r="J406" s="3"/>
      <c r="K406" s="3"/>
      <c r="L406" s="3"/>
      <c r="M406" s="3">
        <f>M407+M408+M409+M410</f>
        <v>0</v>
      </c>
      <c r="N406" s="3">
        <f t="shared" ref="N406" si="246">N407+N408+N409+N410</f>
        <v>0</v>
      </c>
      <c r="O406" s="3">
        <f>SUM(D406:N406)</f>
        <v>878.35</v>
      </c>
      <c r="P406" s="64"/>
      <c r="Q406" s="54"/>
      <c r="R406" s="55"/>
      <c r="S406" s="53"/>
      <c r="T406" s="3">
        <f t="shared" ref="T406" si="247">T407+T408+T409+T410</f>
        <v>0</v>
      </c>
    </row>
    <row r="407" spans="1:20" hidden="1" outlineLevel="1" x14ac:dyDescent="0.25">
      <c r="A407" s="70"/>
      <c r="B407" s="72"/>
      <c r="C407" s="6" t="s">
        <v>13</v>
      </c>
      <c r="D407" s="7"/>
      <c r="E407" s="8"/>
      <c r="F407" s="8">
        <v>87.84</v>
      </c>
      <c r="G407" s="8"/>
      <c r="H407" s="13"/>
      <c r="I407" s="13"/>
      <c r="J407" s="13"/>
      <c r="K407" s="13"/>
      <c r="L407" s="13"/>
      <c r="M407" s="13"/>
      <c r="N407" s="8"/>
      <c r="O407" s="3">
        <f t="shared" si="226"/>
        <v>87.84</v>
      </c>
      <c r="P407" s="65"/>
      <c r="Q407" s="54"/>
      <c r="R407" s="55"/>
      <c r="S407" s="53"/>
      <c r="T407" s="8"/>
    </row>
    <row r="408" spans="1:20" hidden="1" outlineLevel="1" x14ac:dyDescent="0.25">
      <c r="A408" s="70"/>
      <c r="B408" s="72"/>
      <c r="C408" s="6" t="s">
        <v>14</v>
      </c>
      <c r="D408" s="9"/>
      <c r="E408" s="10"/>
      <c r="F408" s="10"/>
      <c r="G408" s="10"/>
      <c r="H408" s="14"/>
      <c r="I408" s="14"/>
      <c r="J408" s="14"/>
      <c r="K408" s="14"/>
      <c r="L408" s="14"/>
      <c r="M408" s="14"/>
      <c r="N408" s="10"/>
      <c r="O408" s="3">
        <f t="shared" si="226"/>
        <v>0</v>
      </c>
      <c r="P408" s="65"/>
      <c r="Q408" s="54"/>
      <c r="R408" s="55"/>
      <c r="S408" s="53"/>
      <c r="T408" s="10"/>
    </row>
    <row r="409" spans="1:20" hidden="1" outlineLevel="1" x14ac:dyDescent="0.25">
      <c r="A409" s="70"/>
      <c r="B409" s="72"/>
      <c r="C409" s="6" t="s">
        <v>15</v>
      </c>
      <c r="D409" s="9"/>
      <c r="E409" s="10"/>
      <c r="F409" s="10"/>
      <c r="G409" s="10"/>
      <c r="H409" s="14"/>
      <c r="I409" s="14"/>
      <c r="J409" s="14"/>
      <c r="K409" s="14"/>
      <c r="L409" s="14"/>
      <c r="M409" s="14"/>
      <c r="N409" s="10"/>
      <c r="O409" s="3">
        <f t="shared" si="226"/>
        <v>0</v>
      </c>
      <c r="P409" s="65"/>
      <c r="Q409" s="54"/>
      <c r="R409" s="55"/>
      <c r="S409" s="53"/>
      <c r="T409" s="10"/>
    </row>
    <row r="410" spans="1:20" hidden="1" outlineLevel="1" x14ac:dyDescent="0.25">
      <c r="A410" s="70"/>
      <c r="B410" s="72"/>
      <c r="C410" s="6" t="s">
        <v>16</v>
      </c>
      <c r="D410" s="11"/>
      <c r="E410" s="12"/>
      <c r="F410" s="12">
        <v>790.51</v>
      </c>
      <c r="G410" s="12"/>
      <c r="H410" s="15"/>
      <c r="I410" s="15"/>
      <c r="J410" s="15"/>
      <c r="K410" s="15"/>
      <c r="L410" s="15"/>
      <c r="M410" s="15"/>
      <c r="N410" s="12"/>
      <c r="O410" s="3">
        <f t="shared" si="226"/>
        <v>790.51</v>
      </c>
      <c r="P410" s="65"/>
      <c r="Q410" s="54"/>
      <c r="R410" s="55"/>
      <c r="S410" s="53"/>
      <c r="T410" s="12"/>
    </row>
    <row r="411" spans="1:20" ht="29.25" hidden="1" outlineLevel="1" x14ac:dyDescent="0.25">
      <c r="A411" s="69" t="s">
        <v>151</v>
      </c>
      <c r="B411" s="71" t="s">
        <v>73</v>
      </c>
      <c r="C411" s="2" t="s">
        <v>6</v>
      </c>
      <c r="D411" s="3">
        <f>D412+D413+D414+D415</f>
        <v>0</v>
      </c>
      <c r="E411" s="3">
        <f t="shared" ref="E411:G411" si="248">E412+E413+E414+E415</f>
        <v>0</v>
      </c>
      <c r="F411" s="3">
        <f t="shared" si="248"/>
        <v>1631.75</v>
      </c>
      <c r="G411" s="3">
        <f t="shared" si="248"/>
        <v>0</v>
      </c>
      <c r="H411" s="3"/>
      <c r="I411" s="3"/>
      <c r="J411" s="3"/>
      <c r="K411" s="3"/>
      <c r="L411" s="3"/>
      <c r="M411" s="3">
        <f>M412+M413+M414+M415</f>
        <v>0</v>
      </c>
      <c r="N411" s="3">
        <f t="shared" ref="N411" si="249">N412+N413+N414+N415</f>
        <v>0</v>
      </c>
      <c r="O411" s="3">
        <f>SUM(D411:N411)</f>
        <v>1631.75</v>
      </c>
      <c r="P411" s="64"/>
      <c r="Q411" s="54"/>
      <c r="R411" s="55"/>
      <c r="S411" s="53"/>
      <c r="T411" s="3">
        <f t="shared" ref="T411" si="250">T412+T413+T414+T415</f>
        <v>0</v>
      </c>
    </row>
    <row r="412" spans="1:20" hidden="1" outlineLevel="1" x14ac:dyDescent="0.25">
      <c r="A412" s="70"/>
      <c r="B412" s="72"/>
      <c r="C412" s="6" t="s">
        <v>13</v>
      </c>
      <c r="D412" s="7"/>
      <c r="E412" s="8"/>
      <c r="F412" s="8">
        <v>163.18</v>
      </c>
      <c r="G412" s="8"/>
      <c r="H412" s="13"/>
      <c r="I412" s="13"/>
      <c r="J412" s="13"/>
      <c r="K412" s="13"/>
      <c r="L412" s="13"/>
      <c r="M412" s="13"/>
      <c r="N412" s="8"/>
      <c r="O412" s="3">
        <f t="shared" si="226"/>
        <v>163.18</v>
      </c>
      <c r="P412" s="65"/>
      <c r="Q412" s="54"/>
      <c r="R412" s="55"/>
      <c r="S412" s="53"/>
      <c r="T412" s="8"/>
    </row>
    <row r="413" spans="1:20" hidden="1" outlineLevel="1" x14ac:dyDescent="0.25">
      <c r="A413" s="70"/>
      <c r="B413" s="72"/>
      <c r="C413" s="6" t="s">
        <v>14</v>
      </c>
      <c r="D413" s="9"/>
      <c r="E413" s="10"/>
      <c r="F413" s="10"/>
      <c r="G413" s="10"/>
      <c r="H413" s="14"/>
      <c r="I413" s="14"/>
      <c r="J413" s="14"/>
      <c r="K413" s="14"/>
      <c r="L413" s="14"/>
      <c r="M413" s="14"/>
      <c r="N413" s="10"/>
      <c r="O413" s="3">
        <f t="shared" si="226"/>
        <v>0</v>
      </c>
      <c r="P413" s="65"/>
      <c r="Q413" s="54"/>
      <c r="R413" s="55"/>
      <c r="S413" s="53"/>
      <c r="T413" s="10"/>
    </row>
    <row r="414" spans="1:20" hidden="1" outlineLevel="1" x14ac:dyDescent="0.25">
      <c r="A414" s="70"/>
      <c r="B414" s="72"/>
      <c r="C414" s="6" t="s">
        <v>15</v>
      </c>
      <c r="D414" s="9"/>
      <c r="E414" s="10"/>
      <c r="F414" s="10"/>
      <c r="G414" s="10"/>
      <c r="H414" s="14"/>
      <c r="I414" s="14"/>
      <c r="J414" s="14"/>
      <c r="K414" s="14"/>
      <c r="L414" s="14"/>
      <c r="M414" s="14"/>
      <c r="N414" s="10"/>
      <c r="O414" s="3">
        <f t="shared" si="226"/>
        <v>0</v>
      </c>
      <c r="P414" s="65"/>
      <c r="Q414" s="54"/>
      <c r="R414" s="55"/>
      <c r="S414" s="53"/>
      <c r="T414" s="10"/>
    </row>
    <row r="415" spans="1:20" hidden="1" outlineLevel="1" x14ac:dyDescent="0.25">
      <c r="A415" s="70"/>
      <c r="B415" s="72"/>
      <c r="C415" s="6" t="s">
        <v>16</v>
      </c>
      <c r="D415" s="11"/>
      <c r="E415" s="12"/>
      <c r="F415" s="12">
        <v>1468.57</v>
      </c>
      <c r="G415" s="12"/>
      <c r="H415" s="15"/>
      <c r="I415" s="15"/>
      <c r="J415" s="15"/>
      <c r="K415" s="15"/>
      <c r="L415" s="15"/>
      <c r="M415" s="15"/>
      <c r="N415" s="12"/>
      <c r="O415" s="3">
        <f t="shared" si="226"/>
        <v>1468.57</v>
      </c>
      <c r="P415" s="65"/>
      <c r="Q415" s="54"/>
      <c r="R415" s="55"/>
      <c r="S415" s="53"/>
      <c r="T415" s="12"/>
    </row>
    <row r="416" spans="1:20" ht="29.25" hidden="1" outlineLevel="1" x14ac:dyDescent="0.25">
      <c r="A416" s="69" t="s">
        <v>152</v>
      </c>
      <c r="B416" s="71" t="s">
        <v>74</v>
      </c>
      <c r="C416" s="2" t="s">
        <v>6</v>
      </c>
      <c r="D416" s="3">
        <f>D417+D418+D419+D420</f>
        <v>0</v>
      </c>
      <c r="E416" s="3">
        <f t="shared" ref="E416:G416" si="251">E417+E418+E419+E420</f>
        <v>0</v>
      </c>
      <c r="F416" s="3">
        <f t="shared" si="251"/>
        <v>504.90000000000003</v>
      </c>
      <c r="G416" s="3">
        <f t="shared" si="251"/>
        <v>0</v>
      </c>
      <c r="H416" s="3"/>
      <c r="I416" s="3"/>
      <c r="J416" s="3"/>
      <c r="K416" s="3"/>
      <c r="L416" s="3"/>
      <c r="M416" s="3">
        <f>M417+M418+M419+M420</f>
        <v>0</v>
      </c>
      <c r="N416" s="3">
        <f t="shared" ref="N416" si="252">N417+N418+N419+N420</f>
        <v>0</v>
      </c>
      <c r="O416" s="3">
        <f>SUM(D416:N416)</f>
        <v>504.90000000000003</v>
      </c>
      <c r="P416" s="64"/>
      <c r="Q416" s="54"/>
      <c r="R416" s="55"/>
      <c r="S416" s="53"/>
      <c r="T416" s="3">
        <f t="shared" ref="T416" si="253">T417+T418+T419+T420</f>
        <v>0</v>
      </c>
    </row>
    <row r="417" spans="1:20" hidden="1" outlineLevel="1" x14ac:dyDescent="0.25">
      <c r="A417" s="70"/>
      <c r="B417" s="72"/>
      <c r="C417" s="6" t="s">
        <v>13</v>
      </c>
      <c r="D417" s="7"/>
      <c r="E417" s="8"/>
      <c r="F417" s="8">
        <v>50.49</v>
      </c>
      <c r="G417" s="8"/>
      <c r="H417" s="13"/>
      <c r="I417" s="13"/>
      <c r="J417" s="13"/>
      <c r="K417" s="13"/>
      <c r="L417" s="13"/>
      <c r="M417" s="13"/>
      <c r="N417" s="8"/>
      <c r="O417" s="3">
        <f t="shared" si="226"/>
        <v>50.49</v>
      </c>
      <c r="P417" s="65"/>
      <c r="Q417" s="54"/>
      <c r="R417" s="55"/>
      <c r="S417" s="53"/>
      <c r="T417" s="8"/>
    </row>
    <row r="418" spans="1:20" hidden="1" outlineLevel="1" x14ac:dyDescent="0.25">
      <c r="A418" s="70"/>
      <c r="B418" s="72"/>
      <c r="C418" s="6" t="s">
        <v>14</v>
      </c>
      <c r="D418" s="9"/>
      <c r="E418" s="10"/>
      <c r="F418" s="10"/>
      <c r="G418" s="10"/>
      <c r="H418" s="14"/>
      <c r="I418" s="14"/>
      <c r="J418" s="14"/>
      <c r="K418" s="14"/>
      <c r="L418" s="14"/>
      <c r="M418" s="14"/>
      <c r="N418" s="10"/>
      <c r="O418" s="3">
        <f t="shared" si="226"/>
        <v>0</v>
      </c>
      <c r="P418" s="65"/>
      <c r="Q418" s="54"/>
      <c r="R418" s="55"/>
      <c r="S418" s="53"/>
      <c r="T418" s="10"/>
    </row>
    <row r="419" spans="1:20" hidden="1" outlineLevel="1" x14ac:dyDescent="0.25">
      <c r="A419" s="70"/>
      <c r="B419" s="72"/>
      <c r="C419" s="6" t="s">
        <v>15</v>
      </c>
      <c r="D419" s="9"/>
      <c r="E419" s="10"/>
      <c r="F419" s="10"/>
      <c r="G419" s="10"/>
      <c r="H419" s="14"/>
      <c r="I419" s="14"/>
      <c r="J419" s="14"/>
      <c r="K419" s="14"/>
      <c r="L419" s="14"/>
      <c r="M419" s="14"/>
      <c r="N419" s="10"/>
      <c r="O419" s="3">
        <f t="shared" si="226"/>
        <v>0</v>
      </c>
      <c r="P419" s="65"/>
      <c r="Q419" s="54"/>
      <c r="R419" s="55"/>
      <c r="S419" s="53"/>
      <c r="T419" s="10"/>
    </row>
    <row r="420" spans="1:20" hidden="1" outlineLevel="1" x14ac:dyDescent="0.25">
      <c r="A420" s="70"/>
      <c r="B420" s="72"/>
      <c r="C420" s="6" t="s">
        <v>16</v>
      </c>
      <c r="D420" s="11"/>
      <c r="E420" s="12"/>
      <c r="F420" s="12">
        <v>454.41</v>
      </c>
      <c r="G420" s="12"/>
      <c r="H420" s="15"/>
      <c r="I420" s="15"/>
      <c r="J420" s="15"/>
      <c r="K420" s="15"/>
      <c r="L420" s="15"/>
      <c r="M420" s="15"/>
      <c r="N420" s="12"/>
      <c r="O420" s="3">
        <f t="shared" si="226"/>
        <v>454.41</v>
      </c>
      <c r="P420" s="65"/>
      <c r="Q420" s="54"/>
      <c r="R420" s="55"/>
      <c r="S420" s="53"/>
      <c r="T420" s="12"/>
    </row>
    <row r="421" spans="1:20" ht="29.25" hidden="1" outlineLevel="1" x14ac:dyDescent="0.25">
      <c r="A421" s="69" t="s">
        <v>153</v>
      </c>
      <c r="B421" s="71" t="s">
        <v>75</v>
      </c>
      <c r="C421" s="2" t="s">
        <v>6</v>
      </c>
      <c r="D421" s="3">
        <f>D422+D423+D424+D425</f>
        <v>0</v>
      </c>
      <c r="E421" s="3">
        <f t="shared" ref="E421:G421" si="254">E422+E423+E424+E425</f>
        <v>0</v>
      </c>
      <c r="F421" s="3">
        <f t="shared" si="254"/>
        <v>1199.3200000000002</v>
      </c>
      <c r="G421" s="3">
        <f t="shared" si="254"/>
        <v>0</v>
      </c>
      <c r="H421" s="3"/>
      <c r="I421" s="3"/>
      <c r="J421" s="3"/>
      <c r="K421" s="3"/>
      <c r="L421" s="3"/>
      <c r="M421" s="3">
        <f>M422+M423+M424+M425</f>
        <v>0</v>
      </c>
      <c r="N421" s="3">
        <f t="shared" ref="N421" si="255">N422+N423+N424+N425</f>
        <v>0</v>
      </c>
      <c r="O421" s="3">
        <f>SUM(D421:N421)</f>
        <v>1199.3200000000002</v>
      </c>
      <c r="P421" s="64"/>
      <c r="Q421" s="54"/>
      <c r="R421" s="55"/>
      <c r="S421" s="53"/>
      <c r="T421" s="3">
        <f t="shared" ref="T421" si="256">T422+T423+T424+T425</f>
        <v>0</v>
      </c>
    </row>
    <row r="422" spans="1:20" hidden="1" outlineLevel="1" x14ac:dyDescent="0.25">
      <c r="A422" s="70"/>
      <c r="B422" s="72"/>
      <c r="C422" s="6" t="s">
        <v>13</v>
      </c>
      <c r="D422" s="7"/>
      <c r="E422" s="8"/>
      <c r="F422" s="8">
        <v>119.93</v>
      </c>
      <c r="G422" s="8"/>
      <c r="H422" s="13"/>
      <c r="I422" s="13"/>
      <c r="J422" s="13"/>
      <c r="K422" s="13"/>
      <c r="L422" s="13"/>
      <c r="M422" s="13"/>
      <c r="N422" s="8"/>
      <c r="O422" s="3">
        <f t="shared" si="226"/>
        <v>119.93</v>
      </c>
      <c r="P422" s="65"/>
      <c r="Q422" s="54"/>
      <c r="R422" s="55"/>
      <c r="S422" s="53"/>
      <c r="T422" s="8"/>
    </row>
    <row r="423" spans="1:20" hidden="1" outlineLevel="1" x14ac:dyDescent="0.25">
      <c r="A423" s="70"/>
      <c r="B423" s="72"/>
      <c r="C423" s="6" t="s">
        <v>14</v>
      </c>
      <c r="D423" s="9"/>
      <c r="E423" s="10"/>
      <c r="F423" s="10"/>
      <c r="G423" s="10"/>
      <c r="H423" s="14"/>
      <c r="I423" s="14"/>
      <c r="J423" s="14"/>
      <c r="K423" s="14"/>
      <c r="L423" s="14"/>
      <c r="M423" s="14"/>
      <c r="N423" s="10"/>
      <c r="O423" s="3">
        <f t="shared" si="226"/>
        <v>0</v>
      </c>
      <c r="P423" s="65"/>
      <c r="Q423" s="54"/>
      <c r="R423" s="55"/>
      <c r="S423" s="53"/>
      <c r="T423" s="10"/>
    </row>
    <row r="424" spans="1:20" hidden="1" outlineLevel="1" x14ac:dyDescent="0.25">
      <c r="A424" s="70"/>
      <c r="B424" s="72"/>
      <c r="C424" s="6" t="s">
        <v>15</v>
      </c>
      <c r="D424" s="9"/>
      <c r="E424" s="10"/>
      <c r="F424" s="10"/>
      <c r="G424" s="10"/>
      <c r="H424" s="14"/>
      <c r="I424" s="14"/>
      <c r="J424" s="14"/>
      <c r="K424" s="14"/>
      <c r="L424" s="14"/>
      <c r="M424" s="14"/>
      <c r="N424" s="10"/>
      <c r="O424" s="3">
        <f t="shared" si="226"/>
        <v>0</v>
      </c>
      <c r="P424" s="65"/>
      <c r="Q424" s="54"/>
      <c r="R424" s="55"/>
      <c r="S424" s="53"/>
      <c r="T424" s="10"/>
    </row>
    <row r="425" spans="1:20" hidden="1" outlineLevel="1" x14ac:dyDescent="0.25">
      <c r="A425" s="70"/>
      <c r="B425" s="72"/>
      <c r="C425" s="6" t="s">
        <v>16</v>
      </c>
      <c r="D425" s="11"/>
      <c r="E425" s="12"/>
      <c r="F425" s="12">
        <v>1079.3900000000001</v>
      </c>
      <c r="G425" s="12"/>
      <c r="H425" s="15"/>
      <c r="I425" s="15"/>
      <c r="J425" s="15"/>
      <c r="K425" s="15"/>
      <c r="L425" s="15"/>
      <c r="M425" s="15"/>
      <c r="N425" s="12"/>
      <c r="O425" s="3">
        <f t="shared" si="226"/>
        <v>1079.3900000000001</v>
      </c>
      <c r="P425" s="65"/>
      <c r="Q425" s="54"/>
      <c r="R425" s="55"/>
      <c r="S425" s="53"/>
      <c r="T425" s="12"/>
    </row>
    <row r="426" spans="1:20" ht="29.25" hidden="1" outlineLevel="1" x14ac:dyDescent="0.25">
      <c r="A426" s="69" t="s">
        <v>154</v>
      </c>
      <c r="B426" s="71" t="s">
        <v>76</v>
      </c>
      <c r="C426" s="2" t="s">
        <v>6</v>
      </c>
      <c r="D426" s="3">
        <f>D427+D428+D429+D430</f>
        <v>0</v>
      </c>
      <c r="E426" s="3">
        <f t="shared" ref="E426:G426" si="257">E427+E428+E429+E430</f>
        <v>0</v>
      </c>
      <c r="F426" s="3">
        <f t="shared" si="257"/>
        <v>1895.55</v>
      </c>
      <c r="G426" s="3">
        <f t="shared" si="257"/>
        <v>0</v>
      </c>
      <c r="H426" s="3"/>
      <c r="I426" s="3"/>
      <c r="J426" s="3"/>
      <c r="K426" s="3"/>
      <c r="L426" s="3"/>
      <c r="M426" s="3">
        <f>M427+M428+M429+M430</f>
        <v>0</v>
      </c>
      <c r="N426" s="3">
        <f t="shared" ref="N426" si="258">N427+N428+N429+N430</f>
        <v>0</v>
      </c>
      <c r="O426" s="3">
        <f>SUM(D426:N426)</f>
        <v>1895.55</v>
      </c>
      <c r="P426" s="64"/>
      <c r="Q426" s="54"/>
      <c r="R426" s="55"/>
      <c r="S426" s="53"/>
      <c r="T426" s="3">
        <f t="shared" ref="T426" si="259">T427+T428+T429+T430</f>
        <v>0</v>
      </c>
    </row>
    <row r="427" spans="1:20" hidden="1" outlineLevel="1" x14ac:dyDescent="0.25">
      <c r="A427" s="70"/>
      <c r="B427" s="72"/>
      <c r="C427" s="6" t="s">
        <v>13</v>
      </c>
      <c r="D427" s="7"/>
      <c r="E427" s="8"/>
      <c r="F427" s="8">
        <v>189.56</v>
      </c>
      <c r="G427" s="8"/>
      <c r="H427" s="13"/>
      <c r="I427" s="13"/>
      <c r="J427" s="13"/>
      <c r="K427" s="13"/>
      <c r="L427" s="13"/>
      <c r="M427" s="13"/>
      <c r="N427" s="8"/>
      <c r="O427" s="3">
        <f t="shared" si="226"/>
        <v>189.56</v>
      </c>
      <c r="P427" s="65"/>
      <c r="Q427" s="54"/>
      <c r="R427" s="55"/>
      <c r="S427" s="53"/>
      <c r="T427" s="8"/>
    </row>
    <row r="428" spans="1:20" hidden="1" outlineLevel="1" x14ac:dyDescent="0.25">
      <c r="A428" s="70"/>
      <c r="B428" s="72"/>
      <c r="C428" s="6" t="s">
        <v>14</v>
      </c>
      <c r="D428" s="9"/>
      <c r="E428" s="10"/>
      <c r="F428" s="10"/>
      <c r="G428" s="10"/>
      <c r="H428" s="14"/>
      <c r="I428" s="14"/>
      <c r="J428" s="14"/>
      <c r="K428" s="14"/>
      <c r="L428" s="14"/>
      <c r="M428" s="14"/>
      <c r="N428" s="10"/>
      <c r="O428" s="3">
        <f t="shared" si="226"/>
        <v>0</v>
      </c>
      <c r="P428" s="65"/>
      <c r="Q428" s="54"/>
      <c r="R428" s="55"/>
      <c r="S428" s="53"/>
      <c r="T428" s="10"/>
    </row>
    <row r="429" spans="1:20" hidden="1" outlineLevel="1" x14ac:dyDescent="0.25">
      <c r="A429" s="70"/>
      <c r="B429" s="72"/>
      <c r="C429" s="6" t="s">
        <v>15</v>
      </c>
      <c r="D429" s="9"/>
      <c r="E429" s="10"/>
      <c r="F429" s="10"/>
      <c r="G429" s="10"/>
      <c r="H429" s="14"/>
      <c r="I429" s="14"/>
      <c r="J429" s="14"/>
      <c r="K429" s="14"/>
      <c r="L429" s="14"/>
      <c r="M429" s="14"/>
      <c r="N429" s="10"/>
      <c r="O429" s="3">
        <f t="shared" si="226"/>
        <v>0</v>
      </c>
      <c r="P429" s="65"/>
      <c r="Q429" s="54"/>
      <c r="R429" s="55"/>
      <c r="S429" s="53"/>
      <c r="T429" s="10"/>
    </row>
    <row r="430" spans="1:20" hidden="1" outlineLevel="1" x14ac:dyDescent="0.25">
      <c r="A430" s="70"/>
      <c r="B430" s="72"/>
      <c r="C430" s="6" t="s">
        <v>16</v>
      </c>
      <c r="D430" s="11"/>
      <c r="E430" s="12"/>
      <c r="F430" s="12">
        <v>1705.99</v>
      </c>
      <c r="G430" s="12"/>
      <c r="H430" s="15"/>
      <c r="I430" s="15"/>
      <c r="J430" s="15"/>
      <c r="K430" s="15"/>
      <c r="L430" s="15"/>
      <c r="M430" s="15"/>
      <c r="N430" s="12"/>
      <c r="O430" s="3">
        <f t="shared" si="226"/>
        <v>1705.99</v>
      </c>
      <c r="P430" s="65"/>
      <c r="Q430" s="54"/>
      <c r="R430" s="55"/>
      <c r="S430" s="53"/>
      <c r="T430" s="12"/>
    </row>
    <row r="431" spans="1:20" ht="29.25" hidden="1" outlineLevel="1" x14ac:dyDescent="0.25">
      <c r="A431" s="69" t="s">
        <v>155</v>
      </c>
      <c r="B431" s="71" t="s">
        <v>77</v>
      </c>
      <c r="C431" s="2" t="s">
        <v>6</v>
      </c>
      <c r="D431" s="3">
        <f>D432+D433+D434+D435</f>
        <v>0</v>
      </c>
      <c r="E431" s="3">
        <f t="shared" ref="E431:G431" si="260">E432+E433+E434+E435</f>
        <v>0</v>
      </c>
      <c r="F431" s="3">
        <f t="shared" si="260"/>
        <v>3309.92</v>
      </c>
      <c r="G431" s="3">
        <f t="shared" si="260"/>
        <v>0</v>
      </c>
      <c r="H431" s="3"/>
      <c r="I431" s="3"/>
      <c r="J431" s="3"/>
      <c r="K431" s="3"/>
      <c r="L431" s="3"/>
      <c r="M431" s="3">
        <f>M432+M433+M434+M435</f>
        <v>0</v>
      </c>
      <c r="N431" s="3">
        <f t="shared" ref="N431" si="261">N432+N433+N434+N435</f>
        <v>0</v>
      </c>
      <c r="O431" s="3">
        <f>SUM(D431:N431)</f>
        <v>3309.92</v>
      </c>
      <c r="P431" s="64"/>
      <c r="Q431" s="54"/>
      <c r="R431" s="55"/>
      <c r="S431" s="53"/>
      <c r="T431" s="3">
        <f t="shared" ref="T431" si="262">T432+T433+T434+T435</f>
        <v>0</v>
      </c>
    </row>
    <row r="432" spans="1:20" hidden="1" outlineLevel="1" x14ac:dyDescent="0.25">
      <c r="A432" s="70"/>
      <c r="B432" s="72"/>
      <c r="C432" s="6" t="s">
        <v>13</v>
      </c>
      <c r="D432" s="7"/>
      <c r="E432" s="8"/>
      <c r="F432" s="8">
        <v>330.99</v>
      </c>
      <c r="G432" s="8"/>
      <c r="H432" s="13"/>
      <c r="I432" s="13"/>
      <c r="J432" s="13"/>
      <c r="K432" s="13"/>
      <c r="L432" s="13"/>
      <c r="M432" s="13"/>
      <c r="N432" s="8"/>
      <c r="O432" s="3">
        <f t="shared" si="226"/>
        <v>330.99</v>
      </c>
      <c r="P432" s="65"/>
      <c r="Q432" s="54"/>
      <c r="R432" s="55"/>
      <c r="S432" s="53"/>
      <c r="T432" s="8"/>
    </row>
    <row r="433" spans="1:20" hidden="1" outlineLevel="1" x14ac:dyDescent="0.25">
      <c r="A433" s="70"/>
      <c r="B433" s="72"/>
      <c r="C433" s="6" t="s">
        <v>14</v>
      </c>
      <c r="D433" s="9"/>
      <c r="E433" s="10"/>
      <c r="F433" s="10"/>
      <c r="G433" s="10"/>
      <c r="H433" s="14"/>
      <c r="I433" s="14"/>
      <c r="J433" s="14"/>
      <c r="K433" s="14"/>
      <c r="L433" s="14"/>
      <c r="M433" s="14"/>
      <c r="N433" s="10"/>
      <c r="O433" s="3">
        <f t="shared" si="226"/>
        <v>0</v>
      </c>
      <c r="P433" s="65"/>
      <c r="Q433" s="54"/>
      <c r="R433" s="55"/>
      <c r="S433" s="53"/>
      <c r="T433" s="10"/>
    </row>
    <row r="434" spans="1:20" hidden="1" outlineLevel="1" x14ac:dyDescent="0.25">
      <c r="A434" s="70"/>
      <c r="B434" s="72"/>
      <c r="C434" s="6" t="s">
        <v>15</v>
      </c>
      <c r="D434" s="9"/>
      <c r="E434" s="10"/>
      <c r="F434" s="10"/>
      <c r="G434" s="10"/>
      <c r="H434" s="14"/>
      <c r="I434" s="14"/>
      <c r="J434" s="14"/>
      <c r="K434" s="14"/>
      <c r="L434" s="14"/>
      <c r="M434" s="14"/>
      <c r="N434" s="10"/>
      <c r="O434" s="3">
        <f t="shared" si="226"/>
        <v>0</v>
      </c>
      <c r="P434" s="65"/>
      <c r="Q434" s="54"/>
      <c r="R434" s="55"/>
      <c r="S434" s="53"/>
      <c r="T434" s="10"/>
    </row>
    <row r="435" spans="1:20" hidden="1" outlineLevel="1" x14ac:dyDescent="0.25">
      <c r="A435" s="70"/>
      <c r="B435" s="72"/>
      <c r="C435" s="6" t="s">
        <v>16</v>
      </c>
      <c r="D435" s="11"/>
      <c r="E435" s="12"/>
      <c r="F435" s="12">
        <v>2978.93</v>
      </c>
      <c r="G435" s="12"/>
      <c r="H435" s="15"/>
      <c r="I435" s="15"/>
      <c r="J435" s="15"/>
      <c r="K435" s="15"/>
      <c r="L435" s="15"/>
      <c r="M435" s="15"/>
      <c r="N435" s="12"/>
      <c r="O435" s="3">
        <f t="shared" si="226"/>
        <v>2978.93</v>
      </c>
      <c r="P435" s="65"/>
      <c r="Q435" s="54"/>
      <c r="R435" s="55"/>
      <c r="S435" s="53"/>
      <c r="T435" s="12"/>
    </row>
    <row r="436" spans="1:20" ht="29.25" hidden="1" outlineLevel="1" x14ac:dyDescent="0.25">
      <c r="A436" s="69" t="s">
        <v>156</v>
      </c>
      <c r="B436" s="71" t="s">
        <v>78</v>
      </c>
      <c r="C436" s="2" t="s">
        <v>6</v>
      </c>
      <c r="D436" s="3">
        <f>D437+D438+D439+D440</f>
        <v>0</v>
      </c>
      <c r="E436" s="3">
        <f t="shared" ref="E436:G436" si="263">E437+E438+E439+E440</f>
        <v>0</v>
      </c>
      <c r="F436" s="3">
        <f t="shared" si="263"/>
        <v>1351.15</v>
      </c>
      <c r="G436" s="3">
        <f t="shared" si="263"/>
        <v>0</v>
      </c>
      <c r="H436" s="3"/>
      <c r="I436" s="3"/>
      <c r="J436" s="3"/>
      <c r="K436" s="3"/>
      <c r="L436" s="3"/>
      <c r="M436" s="3">
        <f>M437+M438+M439+M440</f>
        <v>0</v>
      </c>
      <c r="N436" s="3">
        <f t="shared" ref="N436" si="264">N437+N438+N439+N440</f>
        <v>0</v>
      </c>
      <c r="O436" s="3">
        <f>SUM(D436:N436)</f>
        <v>1351.15</v>
      </c>
      <c r="P436" s="64"/>
      <c r="Q436" s="54"/>
      <c r="R436" s="55"/>
      <c r="S436" s="53"/>
      <c r="T436" s="3">
        <f t="shared" ref="T436" si="265">T437+T438+T439+T440</f>
        <v>0</v>
      </c>
    </row>
    <row r="437" spans="1:20" hidden="1" outlineLevel="1" x14ac:dyDescent="0.25">
      <c r="A437" s="70"/>
      <c r="B437" s="72"/>
      <c r="C437" s="6" t="s">
        <v>13</v>
      </c>
      <c r="D437" s="7"/>
      <c r="E437" s="8"/>
      <c r="F437" s="8">
        <v>135.11000000000001</v>
      </c>
      <c r="G437" s="8"/>
      <c r="H437" s="13"/>
      <c r="I437" s="13"/>
      <c r="J437" s="13"/>
      <c r="K437" s="13"/>
      <c r="L437" s="13"/>
      <c r="M437" s="13"/>
      <c r="N437" s="8"/>
      <c r="O437" s="3">
        <f t="shared" si="226"/>
        <v>135.11000000000001</v>
      </c>
      <c r="P437" s="65"/>
      <c r="Q437" s="54"/>
      <c r="R437" s="55"/>
      <c r="S437" s="53"/>
      <c r="T437" s="8"/>
    </row>
    <row r="438" spans="1:20" hidden="1" outlineLevel="1" x14ac:dyDescent="0.25">
      <c r="A438" s="70"/>
      <c r="B438" s="72"/>
      <c r="C438" s="6" t="s">
        <v>14</v>
      </c>
      <c r="D438" s="9"/>
      <c r="E438" s="10"/>
      <c r="F438" s="10"/>
      <c r="G438" s="10"/>
      <c r="H438" s="14"/>
      <c r="I438" s="14"/>
      <c r="J438" s="14"/>
      <c r="K438" s="14"/>
      <c r="L438" s="14"/>
      <c r="M438" s="14"/>
      <c r="N438" s="10"/>
      <c r="O438" s="3">
        <f t="shared" ref="O438:O440" si="266">SUM(D438:N438)</f>
        <v>0</v>
      </c>
      <c r="P438" s="65"/>
      <c r="Q438" s="54"/>
      <c r="R438" s="55"/>
      <c r="S438" s="53"/>
      <c r="T438" s="10"/>
    </row>
    <row r="439" spans="1:20" hidden="1" outlineLevel="1" x14ac:dyDescent="0.25">
      <c r="A439" s="70"/>
      <c r="B439" s="72"/>
      <c r="C439" s="6" t="s">
        <v>15</v>
      </c>
      <c r="D439" s="9"/>
      <c r="E439" s="10"/>
      <c r="F439" s="10"/>
      <c r="G439" s="10"/>
      <c r="H439" s="14"/>
      <c r="I439" s="14"/>
      <c r="J439" s="14"/>
      <c r="K439" s="14"/>
      <c r="L439" s="14"/>
      <c r="M439" s="14"/>
      <c r="N439" s="10"/>
      <c r="O439" s="3">
        <f t="shared" si="266"/>
        <v>0</v>
      </c>
      <c r="P439" s="65"/>
      <c r="Q439" s="54"/>
      <c r="R439" s="55"/>
      <c r="S439" s="53"/>
      <c r="T439" s="10"/>
    </row>
    <row r="440" spans="1:20" hidden="1" outlineLevel="1" x14ac:dyDescent="0.25">
      <c r="A440" s="70"/>
      <c r="B440" s="72"/>
      <c r="C440" s="6" t="s">
        <v>16</v>
      </c>
      <c r="D440" s="11"/>
      <c r="E440" s="12"/>
      <c r="F440" s="12">
        <v>1216.04</v>
      </c>
      <c r="G440" s="12"/>
      <c r="H440" s="15"/>
      <c r="I440" s="15"/>
      <c r="J440" s="15"/>
      <c r="K440" s="15"/>
      <c r="L440" s="15"/>
      <c r="M440" s="15"/>
      <c r="N440" s="12"/>
      <c r="O440" s="3">
        <f t="shared" si="266"/>
        <v>1216.04</v>
      </c>
      <c r="P440" s="65"/>
      <c r="Q440" s="54"/>
      <c r="R440" s="55"/>
      <c r="S440" s="53"/>
      <c r="T440" s="12"/>
    </row>
    <row r="441" spans="1:20" ht="29.25" hidden="1" outlineLevel="1" x14ac:dyDescent="0.25">
      <c r="A441" s="69" t="s">
        <v>157</v>
      </c>
      <c r="B441" s="71" t="s">
        <v>79</v>
      </c>
      <c r="C441" s="2" t="s">
        <v>6</v>
      </c>
      <c r="D441" s="3">
        <f>D442+D443+D444+D445</f>
        <v>0</v>
      </c>
      <c r="E441" s="3">
        <f t="shared" ref="E441:G441" si="267">E442+E443+E444+E445</f>
        <v>0</v>
      </c>
      <c r="F441" s="3">
        <f t="shared" si="267"/>
        <v>1582.86</v>
      </c>
      <c r="G441" s="3">
        <f t="shared" si="267"/>
        <v>0</v>
      </c>
      <c r="H441" s="3"/>
      <c r="I441" s="3"/>
      <c r="J441" s="3"/>
      <c r="K441" s="3"/>
      <c r="L441" s="3"/>
      <c r="M441" s="3">
        <f>M442+M443+M444+M445</f>
        <v>0</v>
      </c>
      <c r="N441" s="3">
        <f t="shared" ref="N441" si="268">N442+N443+N444+N445</f>
        <v>0</v>
      </c>
      <c r="O441" s="3">
        <f>SUM(D441:N441)</f>
        <v>1582.86</v>
      </c>
      <c r="P441" s="64"/>
      <c r="Q441" s="54"/>
      <c r="R441" s="55"/>
      <c r="S441" s="53"/>
      <c r="T441" s="3">
        <f t="shared" ref="T441" si="269">T442+T443+T444+T445</f>
        <v>0</v>
      </c>
    </row>
    <row r="442" spans="1:20" hidden="1" outlineLevel="1" x14ac:dyDescent="0.25">
      <c r="A442" s="70"/>
      <c r="B442" s="72"/>
      <c r="C442" s="6" t="s">
        <v>13</v>
      </c>
      <c r="D442" s="7"/>
      <c r="E442" s="8"/>
      <c r="F442" s="8">
        <v>158.29</v>
      </c>
      <c r="G442" s="8"/>
      <c r="H442" s="13"/>
      <c r="I442" s="13"/>
      <c r="J442" s="13"/>
      <c r="K442" s="13"/>
      <c r="L442" s="13"/>
      <c r="M442" s="13"/>
      <c r="N442" s="8"/>
      <c r="O442" s="3">
        <f t="shared" ref="O442:O507" si="270">SUM(D442:N442)</f>
        <v>158.29</v>
      </c>
      <c r="P442" s="65"/>
      <c r="Q442" s="54"/>
      <c r="R442" s="55"/>
      <c r="S442" s="53"/>
      <c r="T442" s="8"/>
    </row>
    <row r="443" spans="1:20" hidden="1" outlineLevel="1" x14ac:dyDescent="0.25">
      <c r="A443" s="70"/>
      <c r="B443" s="72"/>
      <c r="C443" s="6" t="s">
        <v>14</v>
      </c>
      <c r="D443" s="9"/>
      <c r="E443" s="10"/>
      <c r="F443" s="10"/>
      <c r="G443" s="10"/>
      <c r="H443" s="14"/>
      <c r="I443" s="14"/>
      <c r="J443" s="14"/>
      <c r="K443" s="14"/>
      <c r="L443" s="14"/>
      <c r="M443" s="14"/>
      <c r="N443" s="10"/>
      <c r="O443" s="3">
        <f t="shared" si="270"/>
        <v>0</v>
      </c>
      <c r="P443" s="65"/>
      <c r="Q443" s="54"/>
      <c r="R443" s="55"/>
      <c r="S443" s="53"/>
      <c r="T443" s="10"/>
    </row>
    <row r="444" spans="1:20" hidden="1" outlineLevel="1" x14ac:dyDescent="0.25">
      <c r="A444" s="70"/>
      <c r="B444" s="72"/>
      <c r="C444" s="6" t="s">
        <v>15</v>
      </c>
      <c r="D444" s="9"/>
      <c r="E444" s="10"/>
      <c r="F444" s="10"/>
      <c r="G444" s="10"/>
      <c r="H444" s="14"/>
      <c r="I444" s="14"/>
      <c r="J444" s="14"/>
      <c r="K444" s="14"/>
      <c r="L444" s="14"/>
      <c r="M444" s="14"/>
      <c r="N444" s="10"/>
      <c r="O444" s="3">
        <f t="shared" si="270"/>
        <v>0</v>
      </c>
      <c r="P444" s="65"/>
      <c r="Q444" s="54"/>
      <c r="R444" s="55"/>
      <c r="S444" s="53"/>
      <c r="T444" s="10"/>
    </row>
    <row r="445" spans="1:20" hidden="1" outlineLevel="1" x14ac:dyDescent="0.25">
      <c r="A445" s="70"/>
      <c r="B445" s="72"/>
      <c r="C445" s="6" t="s">
        <v>16</v>
      </c>
      <c r="D445" s="11"/>
      <c r="E445" s="12"/>
      <c r="F445" s="12">
        <v>1424.57</v>
      </c>
      <c r="G445" s="12"/>
      <c r="H445" s="15"/>
      <c r="I445" s="15"/>
      <c r="J445" s="15"/>
      <c r="K445" s="15"/>
      <c r="L445" s="15"/>
      <c r="M445" s="15"/>
      <c r="N445" s="12"/>
      <c r="O445" s="3">
        <f t="shared" si="270"/>
        <v>1424.57</v>
      </c>
      <c r="P445" s="65"/>
      <c r="Q445" s="54"/>
      <c r="R445" s="55"/>
      <c r="S445" s="53"/>
      <c r="T445" s="12"/>
    </row>
    <row r="446" spans="1:20" ht="29.25" hidden="1" outlineLevel="1" x14ac:dyDescent="0.25">
      <c r="A446" s="69" t="s">
        <v>158</v>
      </c>
      <c r="B446" s="71" t="s">
        <v>80</v>
      </c>
      <c r="C446" s="2" t="s">
        <v>6</v>
      </c>
      <c r="D446" s="3">
        <f>D447+D448+D449+D450</f>
        <v>0</v>
      </c>
      <c r="E446" s="3">
        <f t="shared" ref="E446:G446" si="271">E447+E448+E449+E450</f>
        <v>0</v>
      </c>
      <c r="F446" s="3">
        <f t="shared" si="271"/>
        <v>2186.79</v>
      </c>
      <c r="G446" s="3">
        <f t="shared" si="271"/>
        <v>0</v>
      </c>
      <c r="H446" s="3"/>
      <c r="I446" s="3"/>
      <c r="J446" s="3"/>
      <c r="K446" s="3"/>
      <c r="L446" s="3"/>
      <c r="M446" s="3">
        <f>M447+M448+M449+M450</f>
        <v>0</v>
      </c>
      <c r="N446" s="3">
        <f t="shared" ref="N446" si="272">N447+N448+N449+N450</f>
        <v>0</v>
      </c>
      <c r="O446" s="3">
        <f>SUM(D446:N446)</f>
        <v>2186.79</v>
      </c>
      <c r="P446" s="64"/>
      <c r="Q446" s="54"/>
      <c r="R446" s="55"/>
      <c r="S446" s="53"/>
      <c r="T446" s="3">
        <f t="shared" ref="T446" si="273">T447+T448+T449+T450</f>
        <v>0</v>
      </c>
    </row>
    <row r="447" spans="1:20" hidden="1" outlineLevel="1" x14ac:dyDescent="0.25">
      <c r="A447" s="70"/>
      <c r="B447" s="72"/>
      <c r="C447" s="6" t="s">
        <v>13</v>
      </c>
      <c r="D447" s="7"/>
      <c r="E447" s="8"/>
      <c r="F447" s="8">
        <v>218.68</v>
      </c>
      <c r="G447" s="8"/>
      <c r="H447" s="13"/>
      <c r="I447" s="13"/>
      <c r="J447" s="13"/>
      <c r="K447" s="13"/>
      <c r="L447" s="13"/>
      <c r="M447" s="13"/>
      <c r="N447" s="8"/>
      <c r="O447" s="3">
        <f t="shared" si="270"/>
        <v>218.68</v>
      </c>
      <c r="P447" s="65"/>
      <c r="Q447" s="54"/>
      <c r="R447" s="55"/>
      <c r="S447" s="53"/>
      <c r="T447" s="8"/>
    </row>
    <row r="448" spans="1:20" hidden="1" outlineLevel="1" x14ac:dyDescent="0.25">
      <c r="A448" s="70"/>
      <c r="B448" s="72"/>
      <c r="C448" s="6" t="s">
        <v>14</v>
      </c>
      <c r="D448" s="9"/>
      <c r="E448" s="10"/>
      <c r="F448" s="10"/>
      <c r="G448" s="10"/>
      <c r="H448" s="14"/>
      <c r="I448" s="14"/>
      <c r="J448" s="14"/>
      <c r="K448" s="14"/>
      <c r="L448" s="14"/>
      <c r="M448" s="14"/>
      <c r="N448" s="10"/>
      <c r="O448" s="3">
        <f t="shared" si="270"/>
        <v>0</v>
      </c>
      <c r="P448" s="65"/>
      <c r="Q448" s="54"/>
      <c r="R448" s="55"/>
      <c r="S448" s="53"/>
      <c r="T448" s="10"/>
    </row>
    <row r="449" spans="1:20" hidden="1" outlineLevel="1" x14ac:dyDescent="0.25">
      <c r="A449" s="70"/>
      <c r="B449" s="72"/>
      <c r="C449" s="6" t="s">
        <v>15</v>
      </c>
      <c r="D449" s="9"/>
      <c r="E449" s="10"/>
      <c r="F449" s="10"/>
      <c r="G449" s="10"/>
      <c r="H449" s="14"/>
      <c r="I449" s="14"/>
      <c r="J449" s="14"/>
      <c r="K449" s="14"/>
      <c r="L449" s="14"/>
      <c r="M449" s="14"/>
      <c r="N449" s="10"/>
      <c r="O449" s="3">
        <f t="shared" si="270"/>
        <v>0</v>
      </c>
      <c r="P449" s="65"/>
      <c r="Q449" s="54"/>
      <c r="R449" s="55"/>
      <c r="S449" s="53"/>
      <c r="T449" s="10"/>
    </row>
    <row r="450" spans="1:20" hidden="1" outlineLevel="1" x14ac:dyDescent="0.25">
      <c r="A450" s="70"/>
      <c r="B450" s="72"/>
      <c r="C450" s="6" t="s">
        <v>16</v>
      </c>
      <c r="D450" s="11"/>
      <c r="E450" s="12"/>
      <c r="F450" s="12">
        <v>1968.11</v>
      </c>
      <c r="G450" s="12"/>
      <c r="H450" s="15"/>
      <c r="I450" s="15"/>
      <c r="J450" s="15"/>
      <c r="K450" s="15"/>
      <c r="L450" s="15"/>
      <c r="M450" s="15"/>
      <c r="N450" s="12"/>
      <c r="O450" s="3">
        <f t="shared" si="270"/>
        <v>1968.11</v>
      </c>
      <c r="P450" s="65"/>
      <c r="Q450" s="54"/>
      <c r="R450" s="55"/>
      <c r="S450" s="53"/>
      <c r="T450" s="12"/>
    </row>
    <row r="451" spans="1:20" ht="29.25" hidden="1" outlineLevel="1" x14ac:dyDescent="0.25">
      <c r="A451" s="69" t="s">
        <v>159</v>
      </c>
      <c r="B451" s="71" t="s">
        <v>81</v>
      </c>
      <c r="C451" s="2" t="s">
        <v>6</v>
      </c>
      <c r="D451" s="3">
        <f>D452+D453+D454+D455</f>
        <v>0</v>
      </c>
      <c r="E451" s="3">
        <f t="shared" ref="E451:G451" si="274">E452+E453+E454+E455</f>
        <v>0</v>
      </c>
      <c r="F451" s="3">
        <f t="shared" si="274"/>
        <v>1988.7600000000002</v>
      </c>
      <c r="G451" s="3">
        <f t="shared" si="274"/>
        <v>0</v>
      </c>
      <c r="H451" s="3"/>
      <c r="I451" s="3"/>
      <c r="J451" s="3"/>
      <c r="K451" s="3"/>
      <c r="L451" s="3"/>
      <c r="M451" s="3">
        <f>M452+M453+M454+M455</f>
        <v>0</v>
      </c>
      <c r="N451" s="3">
        <f t="shared" ref="N451" si="275">N452+N453+N454+N455</f>
        <v>0</v>
      </c>
      <c r="O451" s="3">
        <f>SUM(D451:N451)</f>
        <v>1988.7600000000002</v>
      </c>
      <c r="P451" s="64"/>
      <c r="Q451" s="54"/>
      <c r="R451" s="55"/>
      <c r="S451" s="53"/>
      <c r="T451" s="3">
        <f t="shared" ref="T451" si="276">T452+T453+T454+T455</f>
        <v>0</v>
      </c>
    </row>
    <row r="452" spans="1:20" hidden="1" outlineLevel="1" x14ac:dyDescent="0.25">
      <c r="A452" s="70"/>
      <c r="B452" s="72"/>
      <c r="C452" s="6" t="s">
        <v>13</v>
      </c>
      <c r="D452" s="7"/>
      <c r="E452" s="8"/>
      <c r="F452" s="8">
        <v>198.88</v>
      </c>
      <c r="G452" s="8"/>
      <c r="H452" s="13"/>
      <c r="I452" s="13"/>
      <c r="J452" s="13"/>
      <c r="K452" s="13"/>
      <c r="L452" s="13"/>
      <c r="M452" s="13"/>
      <c r="N452" s="8"/>
      <c r="O452" s="3">
        <f t="shared" si="270"/>
        <v>198.88</v>
      </c>
      <c r="P452" s="65"/>
      <c r="Q452" s="54"/>
      <c r="R452" s="55"/>
      <c r="S452" s="53"/>
      <c r="T452" s="8"/>
    </row>
    <row r="453" spans="1:20" hidden="1" outlineLevel="1" x14ac:dyDescent="0.25">
      <c r="A453" s="70"/>
      <c r="B453" s="72"/>
      <c r="C453" s="6" t="s">
        <v>14</v>
      </c>
      <c r="D453" s="9"/>
      <c r="E453" s="10"/>
      <c r="F453" s="10"/>
      <c r="G453" s="10"/>
      <c r="H453" s="14"/>
      <c r="I453" s="14"/>
      <c r="J453" s="14"/>
      <c r="K453" s="14"/>
      <c r="L453" s="14"/>
      <c r="M453" s="14"/>
      <c r="N453" s="10"/>
      <c r="O453" s="3">
        <f t="shared" si="270"/>
        <v>0</v>
      </c>
      <c r="P453" s="65"/>
      <c r="Q453" s="54"/>
      <c r="R453" s="55"/>
      <c r="S453" s="53"/>
      <c r="T453" s="10"/>
    </row>
    <row r="454" spans="1:20" hidden="1" outlineLevel="1" x14ac:dyDescent="0.25">
      <c r="A454" s="70"/>
      <c r="B454" s="72"/>
      <c r="C454" s="6" t="s">
        <v>15</v>
      </c>
      <c r="D454" s="9"/>
      <c r="E454" s="10"/>
      <c r="F454" s="10"/>
      <c r="G454" s="10"/>
      <c r="H454" s="14"/>
      <c r="I454" s="14"/>
      <c r="J454" s="14"/>
      <c r="K454" s="14"/>
      <c r="L454" s="14"/>
      <c r="M454" s="14"/>
      <c r="N454" s="10"/>
      <c r="O454" s="3">
        <f t="shared" si="270"/>
        <v>0</v>
      </c>
      <c r="P454" s="65"/>
      <c r="Q454" s="54"/>
      <c r="R454" s="55"/>
      <c r="S454" s="53"/>
      <c r="T454" s="10"/>
    </row>
    <row r="455" spans="1:20" hidden="1" outlineLevel="1" x14ac:dyDescent="0.25">
      <c r="A455" s="70"/>
      <c r="B455" s="72"/>
      <c r="C455" s="6" t="s">
        <v>16</v>
      </c>
      <c r="D455" s="11"/>
      <c r="E455" s="12"/>
      <c r="F455" s="12">
        <v>1789.88</v>
      </c>
      <c r="G455" s="12"/>
      <c r="H455" s="15"/>
      <c r="I455" s="15"/>
      <c r="J455" s="15"/>
      <c r="K455" s="15"/>
      <c r="L455" s="15"/>
      <c r="M455" s="15"/>
      <c r="N455" s="12"/>
      <c r="O455" s="3">
        <f t="shared" si="270"/>
        <v>1789.88</v>
      </c>
      <c r="P455" s="65"/>
      <c r="Q455" s="54"/>
      <c r="R455" s="55"/>
      <c r="S455" s="53"/>
      <c r="T455" s="12"/>
    </row>
    <row r="456" spans="1:20" ht="29.25" hidden="1" outlineLevel="1" x14ac:dyDescent="0.25">
      <c r="A456" s="69" t="s">
        <v>160</v>
      </c>
      <c r="B456" s="71" t="s">
        <v>82</v>
      </c>
      <c r="C456" s="2" t="s">
        <v>6</v>
      </c>
      <c r="D456" s="3">
        <f>D457+D458+D459+D460</f>
        <v>0</v>
      </c>
      <c r="E456" s="3">
        <f t="shared" ref="E456:G456" si="277">E457+E458+E459+E460</f>
        <v>0</v>
      </c>
      <c r="F456" s="3">
        <f t="shared" si="277"/>
        <v>2754.56</v>
      </c>
      <c r="G456" s="3">
        <f t="shared" si="277"/>
        <v>0</v>
      </c>
      <c r="H456" s="3"/>
      <c r="I456" s="3"/>
      <c r="J456" s="3"/>
      <c r="K456" s="3"/>
      <c r="L456" s="3"/>
      <c r="M456" s="3">
        <f>M457+M458+M459+M460</f>
        <v>0</v>
      </c>
      <c r="N456" s="3">
        <f t="shared" ref="N456" si="278">N457+N458+N459+N460</f>
        <v>0</v>
      </c>
      <c r="O456" s="3">
        <f>SUM(D456:N456)</f>
        <v>2754.56</v>
      </c>
      <c r="P456" s="64"/>
      <c r="Q456" s="54"/>
      <c r="R456" s="55"/>
      <c r="S456" s="53"/>
      <c r="T456" s="3">
        <f t="shared" ref="T456" si="279">T457+T458+T459+T460</f>
        <v>0</v>
      </c>
    </row>
    <row r="457" spans="1:20" hidden="1" outlineLevel="1" x14ac:dyDescent="0.25">
      <c r="A457" s="70"/>
      <c r="B457" s="72"/>
      <c r="C457" s="6" t="s">
        <v>13</v>
      </c>
      <c r="D457" s="7"/>
      <c r="E457" s="8"/>
      <c r="F457" s="8">
        <v>275.45999999999998</v>
      </c>
      <c r="G457" s="8"/>
      <c r="H457" s="13"/>
      <c r="I457" s="13"/>
      <c r="J457" s="13"/>
      <c r="K457" s="13"/>
      <c r="L457" s="13"/>
      <c r="M457" s="13"/>
      <c r="N457" s="8"/>
      <c r="O457" s="3">
        <f t="shared" si="270"/>
        <v>275.45999999999998</v>
      </c>
      <c r="P457" s="65"/>
      <c r="Q457" s="54"/>
      <c r="R457" s="55"/>
      <c r="S457" s="53"/>
      <c r="T457" s="8"/>
    </row>
    <row r="458" spans="1:20" hidden="1" outlineLevel="1" x14ac:dyDescent="0.25">
      <c r="A458" s="70"/>
      <c r="B458" s="72"/>
      <c r="C458" s="6" t="s">
        <v>14</v>
      </c>
      <c r="D458" s="9"/>
      <c r="E458" s="10"/>
      <c r="F458" s="10"/>
      <c r="G458" s="10"/>
      <c r="H458" s="14"/>
      <c r="I458" s="14"/>
      <c r="J458" s="14"/>
      <c r="K458" s="14"/>
      <c r="L458" s="14"/>
      <c r="M458" s="14"/>
      <c r="N458" s="10"/>
      <c r="O458" s="3">
        <f t="shared" si="270"/>
        <v>0</v>
      </c>
      <c r="P458" s="65"/>
      <c r="Q458" s="54"/>
      <c r="R458" s="55"/>
      <c r="S458" s="53"/>
      <c r="T458" s="10"/>
    </row>
    <row r="459" spans="1:20" hidden="1" outlineLevel="1" x14ac:dyDescent="0.25">
      <c r="A459" s="70"/>
      <c r="B459" s="72"/>
      <c r="C459" s="6" t="s">
        <v>15</v>
      </c>
      <c r="D459" s="9"/>
      <c r="E459" s="10"/>
      <c r="F459" s="10"/>
      <c r="G459" s="10"/>
      <c r="H459" s="14"/>
      <c r="I459" s="14"/>
      <c r="J459" s="14"/>
      <c r="K459" s="14"/>
      <c r="L459" s="14"/>
      <c r="M459" s="14"/>
      <c r="N459" s="10"/>
      <c r="O459" s="3">
        <f t="shared" si="270"/>
        <v>0</v>
      </c>
      <c r="P459" s="65"/>
      <c r="Q459" s="54"/>
      <c r="R459" s="55"/>
      <c r="S459" s="53"/>
      <c r="T459" s="10"/>
    </row>
    <row r="460" spans="1:20" hidden="1" outlineLevel="1" x14ac:dyDescent="0.25">
      <c r="A460" s="70"/>
      <c r="B460" s="72"/>
      <c r="C460" s="6" t="s">
        <v>16</v>
      </c>
      <c r="D460" s="11"/>
      <c r="E460" s="12"/>
      <c r="F460" s="12">
        <v>2479.1</v>
      </c>
      <c r="G460" s="12"/>
      <c r="H460" s="15"/>
      <c r="I460" s="15"/>
      <c r="J460" s="15"/>
      <c r="K460" s="15"/>
      <c r="L460" s="15"/>
      <c r="M460" s="15"/>
      <c r="N460" s="12"/>
      <c r="O460" s="3">
        <f t="shared" si="270"/>
        <v>2479.1</v>
      </c>
      <c r="P460" s="65"/>
      <c r="Q460" s="54"/>
      <c r="R460" s="55"/>
      <c r="S460" s="53"/>
      <c r="T460" s="12"/>
    </row>
    <row r="461" spans="1:20" ht="29.25" hidden="1" outlineLevel="1" x14ac:dyDescent="0.25">
      <c r="A461" s="69" t="s">
        <v>161</v>
      </c>
      <c r="B461" s="71" t="s">
        <v>83</v>
      </c>
      <c r="C461" s="2" t="s">
        <v>6</v>
      </c>
      <c r="D461" s="3">
        <f>D462+D463+D464+D465</f>
        <v>0</v>
      </c>
      <c r="E461" s="3">
        <f t="shared" ref="E461:G461" si="280">E462+E463+E464+E465</f>
        <v>0</v>
      </c>
      <c r="F461" s="3">
        <f t="shared" si="280"/>
        <v>1403.96</v>
      </c>
      <c r="G461" s="3">
        <f t="shared" si="280"/>
        <v>0</v>
      </c>
      <c r="H461" s="3"/>
      <c r="I461" s="3"/>
      <c r="J461" s="3"/>
      <c r="K461" s="3"/>
      <c r="L461" s="3"/>
      <c r="M461" s="3">
        <f>M462+M463+M464+M465</f>
        <v>0</v>
      </c>
      <c r="N461" s="3">
        <f t="shared" ref="N461" si="281">N462+N463+N464+N465</f>
        <v>0</v>
      </c>
      <c r="O461" s="3">
        <f>SUM(D461:N461)</f>
        <v>1403.96</v>
      </c>
      <c r="P461" s="64"/>
      <c r="Q461" s="54"/>
      <c r="R461" s="55"/>
      <c r="S461" s="53"/>
      <c r="T461" s="3">
        <f t="shared" ref="T461" si="282">T462+T463+T464+T465</f>
        <v>0</v>
      </c>
    </row>
    <row r="462" spans="1:20" hidden="1" outlineLevel="1" x14ac:dyDescent="0.25">
      <c r="A462" s="70"/>
      <c r="B462" s="72"/>
      <c r="C462" s="6" t="s">
        <v>13</v>
      </c>
      <c r="D462" s="7"/>
      <c r="E462" s="8"/>
      <c r="F462" s="8">
        <v>140.38999999999999</v>
      </c>
      <c r="G462" s="8"/>
      <c r="H462" s="13"/>
      <c r="I462" s="13"/>
      <c r="J462" s="13"/>
      <c r="K462" s="13"/>
      <c r="L462" s="13"/>
      <c r="M462" s="13"/>
      <c r="N462" s="8"/>
      <c r="O462" s="3">
        <f t="shared" si="270"/>
        <v>140.38999999999999</v>
      </c>
      <c r="P462" s="65"/>
      <c r="Q462" s="54"/>
      <c r="R462" s="55"/>
      <c r="S462" s="53"/>
      <c r="T462" s="8"/>
    </row>
    <row r="463" spans="1:20" hidden="1" outlineLevel="1" x14ac:dyDescent="0.25">
      <c r="A463" s="70"/>
      <c r="B463" s="72"/>
      <c r="C463" s="6" t="s">
        <v>14</v>
      </c>
      <c r="D463" s="9"/>
      <c r="E463" s="10"/>
      <c r="F463" s="10"/>
      <c r="G463" s="10"/>
      <c r="H463" s="14"/>
      <c r="I463" s="14"/>
      <c r="J463" s="14"/>
      <c r="K463" s="14"/>
      <c r="L463" s="14"/>
      <c r="M463" s="14"/>
      <c r="N463" s="10"/>
      <c r="O463" s="3">
        <f t="shared" si="270"/>
        <v>0</v>
      </c>
      <c r="P463" s="65"/>
      <c r="Q463" s="54"/>
      <c r="R463" s="55"/>
      <c r="S463" s="53"/>
      <c r="T463" s="10"/>
    </row>
    <row r="464" spans="1:20" hidden="1" outlineLevel="1" x14ac:dyDescent="0.25">
      <c r="A464" s="70"/>
      <c r="B464" s="72"/>
      <c r="C464" s="6" t="s">
        <v>15</v>
      </c>
      <c r="D464" s="9"/>
      <c r="E464" s="10"/>
      <c r="F464" s="10"/>
      <c r="G464" s="10"/>
      <c r="H464" s="14"/>
      <c r="I464" s="14"/>
      <c r="J464" s="14"/>
      <c r="K464" s="14"/>
      <c r="L464" s="14"/>
      <c r="M464" s="14"/>
      <c r="N464" s="10"/>
      <c r="O464" s="3">
        <f t="shared" si="270"/>
        <v>0</v>
      </c>
      <c r="P464" s="65"/>
      <c r="Q464" s="54"/>
      <c r="R464" s="55"/>
      <c r="S464" s="53"/>
      <c r="T464" s="10"/>
    </row>
    <row r="465" spans="1:20" hidden="1" outlineLevel="1" x14ac:dyDescent="0.25">
      <c r="A465" s="70"/>
      <c r="B465" s="72"/>
      <c r="C465" s="6" t="s">
        <v>16</v>
      </c>
      <c r="D465" s="11"/>
      <c r="E465" s="12"/>
      <c r="F465" s="12">
        <v>1263.57</v>
      </c>
      <c r="G465" s="12"/>
      <c r="H465" s="15"/>
      <c r="I465" s="15"/>
      <c r="J465" s="15"/>
      <c r="K465" s="15"/>
      <c r="L465" s="15"/>
      <c r="M465" s="15"/>
      <c r="N465" s="12"/>
      <c r="O465" s="3">
        <f t="shared" si="270"/>
        <v>1263.57</v>
      </c>
      <c r="P465" s="65"/>
      <c r="Q465" s="54"/>
      <c r="R465" s="55"/>
      <c r="S465" s="53"/>
      <c r="T465" s="12"/>
    </row>
    <row r="466" spans="1:20" ht="29.25" hidden="1" outlineLevel="1" x14ac:dyDescent="0.25">
      <c r="A466" s="69" t="s">
        <v>162</v>
      </c>
      <c r="B466" s="71" t="s">
        <v>84</v>
      </c>
      <c r="C466" s="2" t="s">
        <v>6</v>
      </c>
      <c r="D466" s="3">
        <f>D467+D468+D469+D470</f>
        <v>0</v>
      </c>
      <c r="E466" s="3">
        <f t="shared" ref="E466:G466" si="283">E467+E468+E469+E470</f>
        <v>0</v>
      </c>
      <c r="F466" s="3">
        <f t="shared" si="283"/>
        <v>2403.75</v>
      </c>
      <c r="G466" s="3">
        <f t="shared" si="283"/>
        <v>0</v>
      </c>
      <c r="H466" s="3"/>
      <c r="I466" s="3"/>
      <c r="J466" s="3"/>
      <c r="K466" s="3"/>
      <c r="L466" s="3"/>
      <c r="M466" s="3">
        <f>M467+M468+M469+M470</f>
        <v>0</v>
      </c>
      <c r="N466" s="3">
        <f t="shared" ref="N466" si="284">N467+N468+N469+N470</f>
        <v>0</v>
      </c>
      <c r="O466" s="3">
        <f>SUM(D466:N466)</f>
        <v>2403.75</v>
      </c>
      <c r="P466" s="64"/>
      <c r="Q466" s="54"/>
      <c r="R466" s="55"/>
      <c r="S466" s="53"/>
      <c r="T466" s="3">
        <f t="shared" ref="T466" si="285">T467+T468+T469+T470</f>
        <v>0</v>
      </c>
    </row>
    <row r="467" spans="1:20" hidden="1" outlineLevel="1" x14ac:dyDescent="0.25">
      <c r="A467" s="70"/>
      <c r="B467" s="72"/>
      <c r="C467" s="6" t="s">
        <v>13</v>
      </c>
      <c r="D467" s="7"/>
      <c r="E467" s="8"/>
      <c r="F467" s="8">
        <v>240.36</v>
      </c>
      <c r="G467" s="8"/>
      <c r="H467" s="13"/>
      <c r="I467" s="13"/>
      <c r="J467" s="13"/>
      <c r="K467" s="13"/>
      <c r="L467" s="13"/>
      <c r="M467" s="13"/>
      <c r="N467" s="8"/>
      <c r="O467" s="3">
        <f t="shared" si="270"/>
        <v>240.36</v>
      </c>
      <c r="P467" s="65"/>
      <c r="Q467" s="54"/>
      <c r="R467" s="55"/>
      <c r="S467" s="53"/>
      <c r="T467" s="8"/>
    </row>
    <row r="468" spans="1:20" hidden="1" outlineLevel="1" x14ac:dyDescent="0.25">
      <c r="A468" s="70"/>
      <c r="B468" s="72"/>
      <c r="C468" s="6" t="s">
        <v>14</v>
      </c>
      <c r="D468" s="9"/>
      <c r="E468" s="10"/>
      <c r="F468" s="10"/>
      <c r="G468" s="10"/>
      <c r="H468" s="14"/>
      <c r="I468" s="14"/>
      <c r="J468" s="14"/>
      <c r="K468" s="14"/>
      <c r="L468" s="14"/>
      <c r="M468" s="14"/>
      <c r="N468" s="10"/>
      <c r="O468" s="3">
        <f t="shared" si="270"/>
        <v>0</v>
      </c>
      <c r="P468" s="65"/>
      <c r="Q468" s="54"/>
      <c r="R468" s="55"/>
      <c r="S468" s="53"/>
      <c r="T468" s="10"/>
    </row>
    <row r="469" spans="1:20" hidden="1" outlineLevel="1" x14ac:dyDescent="0.25">
      <c r="A469" s="70"/>
      <c r="B469" s="72"/>
      <c r="C469" s="6" t="s">
        <v>15</v>
      </c>
      <c r="D469" s="9"/>
      <c r="E469" s="10"/>
      <c r="F469" s="10"/>
      <c r="G469" s="10"/>
      <c r="H469" s="14"/>
      <c r="I469" s="14"/>
      <c r="J469" s="14"/>
      <c r="K469" s="14"/>
      <c r="L469" s="14"/>
      <c r="M469" s="14"/>
      <c r="N469" s="10"/>
      <c r="O469" s="3">
        <f t="shared" si="270"/>
        <v>0</v>
      </c>
      <c r="P469" s="65"/>
      <c r="Q469" s="54"/>
      <c r="R469" s="55"/>
      <c r="S469" s="53"/>
      <c r="T469" s="10"/>
    </row>
    <row r="470" spans="1:20" hidden="1" outlineLevel="1" x14ac:dyDescent="0.25">
      <c r="A470" s="70"/>
      <c r="B470" s="72"/>
      <c r="C470" s="6" t="s">
        <v>16</v>
      </c>
      <c r="D470" s="11"/>
      <c r="E470" s="12"/>
      <c r="F470" s="12">
        <v>2163.39</v>
      </c>
      <c r="G470" s="12"/>
      <c r="H470" s="15"/>
      <c r="I470" s="15"/>
      <c r="J470" s="15"/>
      <c r="K470" s="15"/>
      <c r="L470" s="15"/>
      <c r="M470" s="15"/>
      <c r="N470" s="12"/>
      <c r="O470" s="3">
        <f t="shared" si="270"/>
        <v>2163.39</v>
      </c>
      <c r="P470" s="65"/>
      <c r="Q470" s="54"/>
      <c r="R470" s="55"/>
      <c r="S470" s="53"/>
      <c r="T470" s="12"/>
    </row>
    <row r="471" spans="1:20" ht="29.25" hidden="1" outlineLevel="1" x14ac:dyDescent="0.25">
      <c r="A471" s="69" t="s">
        <v>163</v>
      </c>
      <c r="B471" s="71" t="s">
        <v>85</v>
      </c>
      <c r="C471" s="2" t="s">
        <v>6</v>
      </c>
      <c r="D471" s="3">
        <f>D472+D473+D474+D475</f>
        <v>0</v>
      </c>
      <c r="E471" s="3">
        <f t="shared" ref="E471:G471" si="286">E472+E473+E474+E475</f>
        <v>0</v>
      </c>
      <c r="F471" s="3">
        <f t="shared" si="286"/>
        <v>783.97</v>
      </c>
      <c r="G471" s="3">
        <f t="shared" si="286"/>
        <v>0</v>
      </c>
      <c r="H471" s="3"/>
      <c r="I471" s="3"/>
      <c r="J471" s="3"/>
      <c r="K471" s="3"/>
      <c r="L471" s="3"/>
      <c r="M471" s="3">
        <f>M472+M473+M474+M475</f>
        <v>0</v>
      </c>
      <c r="N471" s="3">
        <f t="shared" ref="N471" si="287">N472+N473+N474+N475</f>
        <v>0</v>
      </c>
      <c r="O471" s="3">
        <f>SUM(D471:N471)</f>
        <v>783.97</v>
      </c>
      <c r="P471" s="64"/>
      <c r="Q471" s="54"/>
      <c r="R471" s="55"/>
      <c r="S471" s="53"/>
      <c r="T471" s="3">
        <f t="shared" ref="T471" si="288">T472+T473+T474+T475</f>
        <v>0</v>
      </c>
    </row>
    <row r="472" spans="1:20" hidden="1" outlineLevel="1" x14ac:dyDescent="0.25">
      <c r="A472" s="70"/>
      <c r="B472" s="72"/>
      <c r="C472" s="6" t="s">
        <v>13</v>
      </c>
      <c r="D472" s="7"/>
      <c r="E472" s="8"/>
      <c r="F472" s="8">
        <v>78.400000000000006</v>
      </c>
      <c r="G472" s="8"/>
      <c r="H472" s="13"/>
      <c r="I472" s="13"/>
      <c r="J472" s="13"/>
      <c r="K472" s="13"/>
      <c r="L472" s="13"/>
      <c r="M472" s="13"/>
      <c r="N472" s="8"/>
      <c r="O472" s="3">
        <f t="shared" si="270"/>
        <v>78.400000000000006</v>
      </c>
      <c r="P472" s="65"/>
      <c r="Q472" s="54"/>
      <c r="R472" s="55"/>
      <c r="S472" s="53"/>
      <c r="T472" s="8"/>
    </row>
    <row r="473" spans="1:20" hidden="1" outlineLevel="1" x14ac:dyDescent="0.25">
      <c r="A473" s="70"/>
      <c r="B473" s="72"/>
      <c r="C473" s="6" t="s">
        <v>14</v>
      </c>
      <c r="D473" s="9"/>
      <c r="E473" s="10"/>
      <c r="F473" s="10"/>
      <c r="G473" s="10"/>
      <c r="H473" s="14"/>
      <c r="I473" s="14"/>
      <c r="J473" s="14"/>
      <c r="K473" s="14"/>
      <c r="L473" s="14"/>
      <c r="M473" s="14"/>
      <c r="N473" s="10"/>
      <c r="O473" s="3">
        <f t="shared" si="270"/>
        <v>0</v>
      </c>
      <c r="P473" s="65"/>
      <c r="Q473" s="54"/>
      <c r="R473" s="55"/>
      <c r="S473" s="53"/>
      <c r="T473" s="10"/>
    </row>
    <row r="474" spans="1:20" hidden="1" outlineLevel="1" x14ac:dyDescent="0.25">
      <c r="A474" s="70"/>
      <c r="B474" s="72"/>
      <c r="C474" s="6" t="s">
        <v>15</v>
      </c>
      <c r="D474" s="9"/>
      <c r="E474" s="10"/>
      <c r="F474" s="10"/>
      <c r="G474" s="10">
        <v>0</v>
      </c>
      <c r="H474" s="14"/>
      <c r="I474" s="14"/>
      <c r="J474" s="14"/>
      <c r="K474" s="14"/>
      <c r="L474" s="14"/>
      <c r="M474" s="14"/>
      <c r="N474" s="10"/>
      <c r="O474" s="3">
        <f t="shared" si="270"/>
        <v>0</v>
      </c>
      <c r="P474" s="65"/>
      <c r="Q474" s="54"/>
      <c r="R474" s="55"/>
      <c r="S474" s="53"/>
      <c r="T474" s="10">
        <v>0</v>
      </c>
    </row>
    <row r="475" spans="1:20" hidden="1" outlineLevel="1" x14ac:dyDescent="0.25">
      <c r="A475" s="70"/>
      <c r="B475" s="72"/>
      <c r="C475" s="6" t="s">
        <v>16</v>
      </c>
      <c r="D475" s="11"/>
      <c r="E475" s="12"/>
      <c r="F475" s="12">
        <v>705.57</v>
      </c>
      <c r="G475" s="12"/>
      <c r="H475" s="15"/>
      <c r="I475" s="15"/>
      <c r="J475" s="15"/>
      <c r="K475" s="15"/>
      <c r="L475" s="15"/>
      <c r="M475" s="15"/>
      <c r="N475" s="12"/>
      <c r="O475" s="3">
        <f t="shared" si="270"/>
        <v>705.57</v>
      </c>
      <c r="P475" s="65"/>
      <c r="Q475" s="54"/>
      <c r="R475" s="55"/>
      <c r="S475" s="53"/>
      <c r="T475" s="12"/>
    </row>
    <row r="476" spans="1:20" ht="29.25" hidden="1" outlineLevel="1" x14ac:dyDescent="0.25">
      <c r="A476" s="69" t="s">
        <v>164</v>
      </c>
      <c r="B476" s="71" t="s">
        <v>86</v>
      </c>
      <c r="C476" s="2" t="s">
        <v>6</v>
      </c>
      <c r="D476" s="3">
        <f>D477+D478+D479+D480</f>
        <v>0</v>
      </c>
      <c r="E476" s="3">
        <f t="shared" ref="E476:G476" si="289">E477+E478+E479+E480</f>
        <v>0</v>
      </c>
      <c r="F476" s="3">
        <f t="shared" si="289"/>
        <v>1549.24</v>
      </c>
      <c r="G476" s="3">
        <f t="shared" si="289"/>
        <v>0</v>
      </c>
      <c r="H476" s="3"/>
      <c r="I476" s="3"/>
      <c r="J476" s="3"/>
      <c r="K476" s="3"/>
      <c r="L476" s="3"/>
      <c r="M476" s="3">
        <f>M477+M478+M479+M480</f>
        <v>0</v>
      </c>
      <c r="N476" s="3">
        <f t="shared" ref="N476" si="290">N477+N478+N479+N480</f>
        <v>0</v>
      </c>
      <c r="O476" s="3">
        <f>SUM(D476:N476)</f>
        <v>1549.24</v>
      </c>
      <c r="P476" s="64"/>
      <c r="Q476" s="54"/>
      <c r="R476" s="55"/>
      <c r="S476" s="53"/>
      <c r="T476" s="3">
        <f t="shared" ref="T476" si="291">T477+T478+T479+T480</f>
        <v>0</v>
      </c>
    </row>
    <row r="477" spans="1:20" hidden="1" outlineLevel="1" x14ac:dyDescent="0.25">
      <c r="A477" s="70"/>
      <c r="B477" s="72"/>
      <c r="C477" s="6" t="s">
        <v>13</v>
      </c>
      <c r="D477" s="7"/>
      <c r="E477" s="8"/>
      <c r="F477" s="8">
        <v>154.91999999999999</v>
      </c>
      <c r="G477" s="8"/>
      <c r="H477" s="13"/>
      <c r="I477" s="13"/>
      <c r="J477" s="13"/>
      <c r="K477" s="13"/>
      <c r="L477" s="13"/>
      <c r="M477" s="13"/>
      <c r="N477" s="8"/>
      <c r="O477" s="3">
        <f t="shared" si="270"/>
        <v>154.91999999999999</v>
      </c>
      <c r="P477" s="65"/>
      <c r="Q477" s="54"/>
      <c r="R477" s="55"/>
      <c r="S477" s="53"/>
      <c r="T477" s="8"/>
    </row>
    <row r="478" spans="1:20" hidden="1" outlineLevel="1" x14ac:dyDescent="0.25">
      <c r="A478" s="70"/>
      <c r="B478" s="72"/>
      <c r="C478" s="6" t="s">
        <v>14</v>
      </c>
      <c r="D478" s="9"/>
      <c r="E478" s="10"/>
      <c r="F478" s="10"/>
      <c r="G478" s="10"/>
      <c r="H478" s="14"/>
      <c r="I478" s="14"/>
      <c r="J478" s="14"/>
      <c r="K478" s="14"/>
      <c r="L478" s="14"/>
      <c r="M478" s="14"/>
      <c r="N478" s="10"/>
      <c r="O478" s="3">
        <f t="shared" si="270"/>
        <v>0</v>
      </c>
      <c r="P478" s="65"/>
      <c r="Q478" s="54"/>
      <c r="R478" s="55"/>
      <c r="S478" s="53"/>
      <c r="T478" s="10"/>
    </row>
    <row r="479" spans="1:20" hidden="1" outlineLevel="1" x14ac:dyDescent="0.25">
      <c r="A479" s="70"/>
      <c r="B479" s="72"/>
      <c r="C479" s="6" t="s">
        <v>15</v>
      </c>
      <c r="D479" s="9"/>
      <c r="E479" s="10"/>
      <c r="F479" s="10"/>
      <c r="G479" s="10"/>
      <c r="H479" s="14"/>
      <c r="I479" s="14"/>
      <c r="J479" s="14"/>
      <c r="K479" s="14"/>
      <c r="L479" s="14"/>
      <c r="M479" s="14"/>
      <c r="N479" s="10"/>
      <c r="O479" s="3">
        <f t="shared" si="270"/>
        <v>0</v>
      </c>
      <c r="P479" s="65"/>
      <c r="Q479" s="54"/>
      <c r="R479" s="55"/>
      <c r="S479" s="53"/>
      <c r="T479" s="10"/>
    </row>
    <row r="480" spans="1:20" hidden="1" outlineLevel="1" x14ac:dyDescent="0.25">
      <c r="A480" s="70"/>
      <c r="B480" s="72"/>
      <c r="C480" s="6" t="s">
        <v>16</v>
      </c>
      <c r="D480" s="11"/>
      <c r="E480" s="12"/>
      <c r="F480" s="12">
        <v>1394.32</v>
      </c>
      <c r="G480" s="12"/>
      <c r="H480" s="15"/>
      <c r="I480" s="15"/>
      <c r="J480" s="15"/>
      <c r="K480" s="15"/>
      <c r="L480" s="15"/>
      <c r="M480" s="15"/>
      <c r="N480" s="12"/>
      <c r="O480" s="3">
        <f t="shared" si="270"/>
        <v>1394.32</v>
      </c>
      <c r="P480" s="65"/>
      <c r="Q480" s="54"/>
      <c r="R480" s="55"/>
      <c r="S480" s="53"/>
      <c r="T480" s="12"/>
    </row>
    <row r="481" spans="1:22" ht="29.25" collapsed="1" x14ac:dyDescent="0.25">
      <c r="A481" s="69" t="s">
        <v>165</v>
      </c>
      <c r="B481" s="148" t="s">
        <v>87</v>
      </c>
      <c r="C481" s="2" t="s">
        <v>6</v>
      </c>
      <c r="D481" s="3">
        <f>D482+D483+D484+D485</f>
        <v>0</v>
      </c>
      <c r="E481" s="3">
        <f t="shared" ref="E481:F481" si="292">E482+E483+E484+E485</f>
        <v>0</v>
      </c>
      <c r="F481" s="3">
        <f t="shared" si="292"/>
        <v>2193.33</v>
      </c>
      <c r="G481" s="3">
        <v>1796.15</v>
      </c>
      <c r="H481" s="3"/>
      <c r="I481" s="3"/>
      <c r="J481" s="3"/>
      <c r="K481" s="3"/>
      <c r="L481" s="3"/>
      <c r="M481" s="3">
        <f>M482+M483+M484+M485</f>
        <v>0</v>
      </c>
      <c r="N481" s="3">
        <f t="shared" ref="N481" si="293">N482+N483+N484+N485</f>
        <v>0</v>
      </c>
      <c r="O481" s="3">
        <f>SUM(D481:N481)</f>
        <v>3989.48</v>
      </c>
      <c r="P481" s="64" t="s">
        <v>96</v>
      </c>
      <c r="Q481" s="54"/>
      <c r="R481" s="55"/>
      <c r="S481" s="53"/>
      <c r="T481" s="42">
        <v>1796.15</v>
      </c>
      <c r="V481" s="18"/>
    </row>
    <row r="482" spans="1:22" x14ac:dyDescent="0.25">
      <c r="A482" s="70"/>
      <c r="B482" s="72"/>
      <c r="C482" s="6" t="s">
        <v>13</v>
      </c>
      <c r="D482" s="7"/>
      <c r="E482" s="8"/>
      <c r="F482" s="8">
        <v>219.33</v>
      </c>
      <c r="G482" s="8">
        <v>179.62</v>
      </c>
      <c r="H482" s="13"/>
      <c r="I482" s="13"/>
      <c r="J482" s="13"/>
      <c r="K482" s="13"/>
      <c r="L482" s="13"/>
      <c r="M482" s="13"/>
      <c r="N482" s="8"/>
      <c r="O482" s="3">
        <f t="shared" si="270"/>
        <v>398.95000000000005</v>
      </c>
      <c r="P482" s="65"/>
      <c r="Q482" s="54"/>
      <c r="R482" s="55"/>
      <c r="S482" s="53"/>
      <c r="T482" s="43">
        <v>179.62</v>
      </c>
      <c r="U482" s="18"/>
    </row>
    <row r="483" spans="1:22" x14ac:dyDescent="0.25">
      <c r="A483" s="70"/>
      <c r="B483" s="72"/>
      <c r="C483" s="6" t="s">
        <v>14</v>
      </c>
      <c r="D483" s="9"/>
      <c r="E483" s="10"/>
      <c r="F483" s="10"/>
      <c r="G483" s="10"/>
      <c r="H483" s="14"/>
      <c r="I483" s="14"/>
      <c r="J483" s="14"/>
      <c r="K483" s="14"/>
      <c r="L483" s="14"/>
      <c r="M483" s="14"/>
      <c r="N483" s="10"/>
      <c r="O483" s="3">
        <f t="shared" si="270"/>
        <v>0</v>
      </c>
      <c r="P483" s="65"/>
      <c r="Q483" s="54"/>
      <c r="R483" s="55"/>
      <c r="S483" s="53"/>
      <c r="T483" s="44"/>
    </row>
    <row r="484" spans="1:22" x14ac:dyDescent="0.25">
      <c r="A484" s="70"/>
      <c r="B484" s="72"/>
      <c r="C484" s="6" t="s">
        <v>15</v>
      </c>
      <c r="D484" s="9"/>
      <c r="E484" s="10"/>
      <c r="F484" s="10"/>
      <c r="G484" s="10"/>
      <c r="H484" s="14"/>
      <c r="I484" s="14"/>
      <c r="J484" s="14"/>
      <c r="K484" s="14"/>
      <c r="L484" s="14"/>
      <c r="M484" s="14"/>
      <c r="N484" s="10"/>
      <c r="O484" s="3">
        <f t="shared" si="270"/>
        <v>0</v>
      </c>
      <c r="P484" s="65"/>
      <c r="Q484" s="54"/>
      <c r="R484" s="55"/>
      <c r="S484" s="53"/>
      <c r="T484" s="44"/>
    </row>
    <row r="485" spans="1:22" x14ac:dyDescent="0.25">
      <c r="A485" s="70"/>
      <c r="B485" s="72"/>
      <c r="C485" s="6" t="s">
        <v>16</v>
      </c>
      <c r="D485" s="11"/>
      <c r="E485" s="12"/>
      <c r="F485" s="12">
        <v>1974</v>
      </c>
      <c r="G485" s="12">
        <v>1616.53</v>
      </c>
      <c r="H485" s="15"/>
      <c r="I485" s="15"/>
      <c r="J485" s="15"/>
      <c r="K485" s="15"/>
      <c r="L485" s="15"/>
      <c r="M485" s="15"/>
      <c r="N485" s="12"/>
      <c r="O485" s="3">
        <f t="shared" si="270"/>
        <v>3590.5299999999997</v>
      </c>
      <c r="P485" s="65"/>
      <c r="Q485" s="54"/>
      <c r="R485" s="55"/>
      <c r="S485" s="53"/>
      <c r="T485" s="45">
        <v>1616.53</v>
      </c>
      <c r="U485" s="18"/>
    </row>
    <row r="486" spans="1:22" ht="30" customHeight="1" x14ac:dyDescent="0.25">
      <c r="A486" s="85" t="s">
        <v>174</v>
      </c>
      <c r="B486" s="149" t="s">
        <v>173</v>
      </c>
      <c r="C486" s="6" t="s">
        <v>6</v>
      </c>
      <c r="D486" s="4"/>
      <c r="E486" s="4"/>
      <c r="F486" s="4"/>
      <c r="G486" s="4">
        <v>4168.75</v>
      </c>
      <c r="H486" s="4"/>
      <c r="I486" s="4"/>
      <c r="J486" s="4"/>
      <c r="K486" s="4"/>
      <c r="L486" s="4"/>
      <c r="M486" s="4"/>
      <c r="N486" s="4"/>
      <c r="O486" s="3">
        <f>SUM(D486:N486)</f>
        <v>4168.75</v>
      </c>
      <c r="P486" s="64" t="s">
        <v>96</v>
      </c>
      <c r="Q486" s="54"/>
      <c r="R486" s="55"/>
      <c r="S486" s="53"/>
      <c r="T486" s="46">
        <v>4168.75</v>
      </c>
    </row>
    <row r="487" spans="1:22" x14ac:dyDescent="0.25">
      <c r="A487" s="86"/>
      <c r="B487" s="150"/>
      <c r="C487" s="25" t="s">
        <v>13</v>
      </c>
      <c r="D487" s="16"/>
      <c r="E487" s="16"/>
      <c r="F487" s="16"/>
      <c r="G487" s="16">
        <v>416.88</v>
      </c>
      <c r="H487" s="16"/>
      <c r="I487" s="16">
        <v>402.8</v>
      </c>
      <c r="J487" s="16"/>
      <c r="K487" s="16"/>
      <c r="L487" s="16"/>
      <c r="M487" s="16"/>
      <c r="N487" s="16"/>
      <c r="O487" s="3">
        <f t="shared" si="270"/>
        <v>819.68000000000006</v>
      </c>
      <c r="P487" s="65"/>
      <c r="Q487" s="54">
        <v>-14.08</v>
      </c>
      <c r="R487" s="55"/>
      <c r="S487" s="53"/>
      <c r="T487" s="46">
        <f>G487+SUM(Q487:S487)</f>
        <v>402.8</v>
      </c>
    </row>
    <row r="488" spans="1:22" x14ac:dyDescent="0.25">
      <c r="A488" s="86"/>
      <c r="B488" s="150"/>
      <c r="C488" s="25" t="s">
        <v>14</v>
      </c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3">
        <f t="shared" si="270"/>
        <v>0</v>
      </c>
      <c r="P488" s="65"/>
      <c r="Q488" s="54"/>
      <c r="R488" s="55"/>
      <c r="S488" s="53"/>
      <c r="T488" s="46"/>
    </row>
    <row r="489" spans="1:22" x14ac:dyDescent="0.25">
      <c r="A489" s="86"/>
      <c r="B489" s="150"/>
      <c r="C489" s="25" t="s">
        <v>15</v>
      </c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3">
        <f t="shared" si="270"/>
        <v>0</v>
      </c>
      <c r="P489" s="65"/>
      <c r="Q489" s="54"/>
      <c r="R489" s="55"/>
      <c r="S489" s="53"/>
      <c r="T489" s="46"/>
    </row>
    <row r="490" spans="1:22" x14ac:dyDescent="0.25">
      <c r="A490" s="87"/>
      <c r="B490" s="151"/>
      <c r="C490" s="25" t="s">
        <v>16</v>
      </c>
      <c r="D490" s="16"/>
      <c r="E490" s="16"/>
      <c r="F490" s="16"/>
      <c r="G490" s="16">
        <v>3751.87</v>
      </c>
      <c r="H490" s="16"/>
      <c r="I490" s="16">
        <v>3625.22</v>
      </c>
      <c r="J490" s="16"/>
      <c r="K490" s="16"/>
      <c r="L490" s="16"/>
      <c r="M490" s="16"/>
      <c r="N490" s="16"/>
      <c r="O490" s="3">
        <f t="shared" si="270"/>
        <v>7377.09</v>
      </c>
      <c r="P490" s="65"/>
      <c r="Q490" s="54">
        <v>-126.65</v>
      </c>
      <c r="R490" s="55"/>
      <c r="S490" s="53"/>
      <c r="T490" s="46">
        <f>G490+SUM(Q490:S490)</f>
        <v>3625.22</v>
      </c>
    </row>
    <row r="491" spans="1:22" ht="30" customHeight="1" x14ac:dyDescent="0.25">
      <c r="A491" s="85" t="s">
        <v>175</v>
      </c>
      <c r="B491" s="79" t="s">
        <v>253</v>
      </c>
      <c r="C491" s="6" t="s">
        <v>6</v>
      </c>
      <c r="D491" s="4"/>
      <c r="E491" s="4"/>
      <c r="F491" s="4"/>
      <c r="G491" s="4">
        <v>955.39</v>
      </c>
      <c r="H491" s="4"/>
      <c r="I491" s="4"/>
      <c r="J491" s="4"/>
      <c r="K491" s="4"/>
      <c r="L491" s="4"/>
      <c r="M491" s="4"/>
      <c r="N491" s="4"/>
      <c r="O491" s="3">
        <f>SUM(D491:N491)</f>
        <v>955.39</v>
      </c>
      <c r="P491" s="64" t="s">
        <v>96</v>
      </c>
      <c r="Q491" s="54"/>
      <c r="R491" s="55"/>
      <c r="S491" s="53"/>
      <c r="T491" s="46">
        <v>955.39</v>
      </c>
    </row>
    <row r="492" spans="1:22" x14ac:dyDescent="0.25">
      <c r="A492" s="86"/>
      <c r="B492" s="88"/>
      <c r="C492" s="6" t="s">
        <v>13</v>
      </c>
      <c r="D492" s="16"/>
      <c r="E492" s="16"/>
      <c r="F492" s="16"/>
      <c r="G492" s="16">
        <v>95.54</v>
      </c>
      <c r="H492" s="16"/>
      <c r="I492" s="16"/>
      <c r="J492" s="16"/>
      <c r="K492" s="16"/>
      <c r="L492" s="16"/>
      <c r="M492" s="16"/>
      <c r="N492" s="16"/>
      <c r="O492" s="3">
        <f t="shared" si="270"/>
        <v>95.54</v>
      </c>
      <c r="P492" s="65"/>
      <c r="Q492" s="54">
        <v>61.3</v>
      </c>
      <c r="R492" s="55"/>
      <c r="S492" s="53"/>
      <c r="T492" s="46">
        <f>G492+SUM(Q492:S492)</f>
        <v>156.84</v>
      </c>
    </row>
    <row r="493" spans="1:22" x14ac:dyDescent="0.25">
      <c r="A493" s="86"/>
      <c r="B493" s="88"/>
      <c r="C493" s="6" t="s">
        <v>14</v>
      </c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3">
        <f t="shared" si="270"/>
        <v>0</v>
      </c>
      <c r="P493" s="65"/>
      <c r="Q493" s="54"/>
      <c r="R493" s="55"/>
      <c r="S493" s="53"/>
      <c r="T493" s="46"/>
    </row>
    <row r="494" spans="1:22" x14ac:dyDescent="0.25">
      <c r="A494" s="86"/>
      <c r="B494" s="88"/>
      <c r="C494" s="6" t="s">
        <v>15</v>
      </c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3">
        <f t="shared" si="270"/>
        <v>0</v>
      </c>
      <c r="P494" s="65"/>
      <c r="Q494" s="54"/>
      <c r="R494" s="55"/>
      <c r="S494" s="53"/>
      <c r="T494" s="46"/>
    </row>
    <row r="495" spans="1:22" x14ac:dyDescent="0.25">
      <c r="A495" s="87"/>
      <c r="B495" s="89"/>
      <c r="C495" s="6" t="s">
        <v>16</v>
      </c>
      <c r="D495" s="16"/>
      <c r="E495" s="16"/>
      <c r="F495" s="16"/>
      <c r="G495" s="16">
        <v>859.85</v>
      </c>
      <c r="H495" s="16"/>
      <c r="I495" s="16"/>
      <c r="J495" s="16"/>
      <c r="K495" s="16"/>
      <c r="L495" s="16"/>
      <c r="M495" s="16"/>
      <c r="N495" s="16"/>
      <c r="O495" s="3">
        <f t="shared" si="270"/>
        <v>859.85</v>
      </c>
      <c r="P495" s="65"/>
      <c r="Q495" s="54">
        <v>551.76</v>
      </c>
      <c r="R495" s="55"/>
      <c r="S495" s="53"/>
      <c r="T495" s="46">
        <f>G495+SUM(Q495:S495)</f>
        <v>1411.6100000000001</v>
      </c>
    </row>
    <row r="496" spans="1:22" ht="30" customHeight="1" x14ac:dyDescent="0.25">
      <c r="A496" s="85" t="s">
        <v>177</v>
      </c>
      <c r="B496" s="79" t="s">
        <v>254</v>
      </c>
      <c r="C496" s="6" t="s">
        <v>6</v>
      </c>
      <c r="D496" s="4"/>
      <c r="E496" s="4"/>
      <c r="F496" s="4"/>
      <c r="G496" s="4">
        <f>G497+G498+G499+G500</f>
        <v>1413.98</v>
      </c>
      <c r="H496" s="4"/>
      <c r="I496" s="4"/>
      <c r="J496" s="4"/>
      <c r="K496" s="4"/>
      <c r="L496" s="4"/>
      <c r="M496" s="4"/>
      <c r="N496" s="4"/>
      <c r="O496" s="3">
        <f>SUM(D496:N496)</f>
        <v>1413.98</v>
      </c>
      <c r="P496" s="64" t="s">
        <v>96</v>
      </c>
      <c r="Q496" s="54"/>
      <c r="R496" s="55"/>
      <c r="S496" s="53"/>
      <c r="T496" s="46">
        <f>T497+T498+T499+T500</f>
        <v>1413.98</v>
      </c>
    </row>
    <row r="497" spans="1:22" x14ac:dyDescent="0.25">
      <c r="A497" s="86"/>
      <c r="B497" s="88"/>
      <c r="C497" s="6" t="s">
        <v>13</v>
      </c>
      <c r="D497" s="16"/>
      <c r="E497" s="16"/>
      <c r="F497" s="16"/>
      <c r="G497" s="16">
        <v>141.4</v>
      </c>
      <c r="H497" s="16"/>
      <c r="I497" s="16"/>
      <c r="J497" s="16"/>
      <c r="K497" s="16"/>
      <c r="L497" s="16"/>
      <c r="M497" s="16"/>
      <c r="N497" s="16"/>
      <c r="O497" s="3">
        <f t="shared" si="270"/>
        <v>141.4</v>
      </c>
      <c r="P497" s="65"/>
      <c r="Q497" s="54"/>
      <c r="R497" s="55"/>
      <c r="S497" s="53"/>
      <c r="T497" s="46">
        <v>141.4</v>
      </c>
    </row>
    <row r="498" spans="1:22" x14ac:dyDescent="0.25">
      <c r="A498" s="86"/>
      <c r="B498" s="88"/>
      <c r="C498" s="6" t="s">
        <v>14</v>
      </c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3">
        <f t="shared" si="270"/>
        <v>0</v>
      </c>
      <c r="P498" s="65"/>
      <c r="Q498" s="54"/>
      <c r="R498" s="55"/>
      <c r="S498" s="53"/>
      <c r="T498" s="46"/>
    </row>
    <row r="499" spans="1:22" x14ac:dyDescent="0.25">
      <c r="A499" s="86"/>
      <c r="B499" s="88"/>
      <c r="C499" s="6" t="s">
        <v>15</v>
      </c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3">
        <f t="shared" si="270"/>
        <v>0</v>
      </c>
      <c r="P499" s="65"/>
      <c r="Q499" s="54"/>
      <c r="R499" s="55"/>
      <c r="S499" s="53"/>
      <c r="T499" s="46"/>
    </row>
    <row r="500" spans="1:22" x14ac:dyDescent="0.25">
      <c r="A500" s="87"/>
      <c r="B500" s="89"/>
      <c r="C500" s="6" t="s">
        <v>16</v>
      </c>
      <c r="D500" s="16"/>
      <c r="E500" s="16"/>
      <c r="F500" s="16"/>
      <c r="G500" s="16">
        <v>1272.58</v>
      </c>
      <c r="H500" s="16"/>
      <c r="I500" s="16"/>
      <c r="J500" s="16"/>
      <c r="K500" s="16"/>
      <c r="L500" s="16"/>
      <c r="M500" s="16"/>
      <c r="N500" s="16"/>
      <c r="O500" s="3">
        <f t="shared" si="270"/>
        <v>1272.58</v>
      </c>
      <c r="P500" s="65"/>
      <c r="Q500" s="54"/>
      <c r="R500" s="55"/>
      <c r="S500" s="53"/>
      <c r="T500" s="46">
        <v>1272.58</v>
      </c>
    </row>
    <row r="501" spans="1:22" ht="30" customHeight="1" x14ac:dyDescent="0.25">
      <c r="A501" s="85" t="s">
        <v>179</v>
      </c>
      <c r="B501" s="149" t="s">
        <v>178</v>
      </c>
      <c r="C501" s="6" t="s">
        <v>6</v>
      </c>
      <c r="D501" s="4"/>
      <c r="E501" s="4"/>
      <c r="F501" s="4"/>
      <c r="G501" s="4">
        <f>G502+G503+G504+G505</f>
        <v>1839.97</v>
      </c>
      <c r="H501" s="4"/>
      <c r="I501" s="4"/>
      <c r="J501" s="4"/>
      <c r="K501" s="4"/>
      <c r="L501" s="4"/>
      <c r="M501" s="4"/>
      <c r="N501" s="4"/>
      <c r="O501" s="3">
        <f>SUM(D501:N501)</f>
        <v>1839.97</v>
      </c>
      <c r="P501" s="64" t="s">
        <v>96</v>
      </c>
      <c r="Q501" s="54"/>
      <c r="R501" s="55"/>
      <c r="S501" s="53"/>
      <c r="T501" s="46">
        <f>T502+T503+T504+T505</f>
        <v>1621.21</v>
      </c>
      <c r="V501" s="18"/>
    </row>
    <row r="502" spans="1:22" x14ac:dyDescent="0.25">
      <c r="A502" s="86"/>
      <c r="B502" s="150"/>
      <c r="C502" s="6" t="s">
        <v>13</v>
      </c>
      <c r="D502" s="16"/>
      <c r="E502" s="16"/>
      <c r="F502" s="16"/>
      <c r="G502" s="16">
        <v>184</v>
      </c>
      <c r="H502" s="16"/>
      <c r="I502" s="16"/>
      <c r="J502" s="16"/>
      <c r="K502" s="16"/>
      <c r="L502" s="16"/>
      <c r="M502" s="16"/>
      <c r="N502" s="16"/>
      <c r="O502" s="3">
        <f t="shared" si="270"/>
        <v>184</v>
      </c>
      <c r="P502" s="65"/>
      <c r="Q502" s="54">
        <v>-21.88</v>
      </c>
      <c r="R502" s="55"/>
      <c r="S502" s="53"/>
      <c r="T502" s="46">
        <f>G502+SUM(Q502:S502)</f>
        <v>162.12</v>
      </c>
      <c r="V502" s="18"/>
    </row>
    <row r="503" spans="1:22" x14ac:dyDescent="0.25">
      <c r="A503" s="86"/>
      <c r="B503" s="150"/>
      <c r="C503" s="6" t="s">
        <v>14</v>
      </c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3">
        <f t="shared" si="270"/>
        <v>0</v>
      </c>
      <c r="P503" s="65"/>
      <c r="Q503" s="54"/>
      <c r="R503" s="55"/>
      <c r="S503" s="53"/>
      <c r="T503" s="46"/>
    </row>
    <row r="504" spans="1:22" x14ac:dyDescent="0.25">
      <c r="A504" s="86"/>
      <c r="B504" s="150"/>
      <c r="C504" s="6" t="s">
        <v>15</v>
      </c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3">
        <f t="shared" si="270"/>
        <v>0</v>
      </c>
      <c r="P504" s="65"/>
      <c r="Q504" s="54"/>
      <c r="R504" s="55"/>
      <c r="S504" s="53"/>
      <c r="T504" s="46"/>
    </row>
    <row r="505" spans="1:22" x14ac:dyDescent="0.25">
      <c r="A505" s="87"/>
      <c r="B505" s="151"/>
      <c r="C505" s="6" t="s">
        <v>16</v>
      </c>
      <c r="D505" s="16"/>
      <c r="E505" s="16"/>
      <c r="F505" s="16"/>
      <c r="G505" s="16">
        <v>1655.97</v>
      </c>
      <c r="H505" s="16"/>
      <c r="I505" s="16"/>
      <c r="J505" s="16"/>
      <c r="K505" s="16"/>
      <c r="L505" s="16"/>
      <c r="M505" s="16"/>
      <c r="N505" s="16"/>
      <c r="O505" s="3">
        <f t="shared" si="270"/>
        <v>1655.97</v>
      </c>
      <c r="P505" s="65"/>
      <c r="Q505" s="54">
        <v>-196.88</v>
      </c>
      <c r="R505" s="55"/>
      <c r="S505" s="53"/>
      <c r="T505" s="46">
        <f>G505+SUM(Q505:S505)</f>
        <v>1459.0900000000001</v>
      </c>
      <c r="V505" s="18"/>
    </row>
    <row r="506" spans="1:22" ht="30" customHeight="1" x14ac:dyDescent="0.25">
      <c r="A506" s="85" t="s">
        <v>181</v>
      </c>
      <c r="B506" s="149" t="s">
        <v>180</v>
      </c>
      <c r="C506" s="6" t="s">
        <v>6</v>
      </c>
      <c r="D506" s="4"/>
      <c r="E506" s="4"/>
      <c r="F506" s="4"/>
      <c r="G506" s="4">
        <f>G507+G508+G509+G510</f>
        <v>1157.92</v>
      </c>
      <c r="H506" s="4"/>
      <c r="I506" s="4"/>
      <c r="J506" s="4"/>
      <c r="K506" s="4"/>
      <c r="L506" s="4"/>
      <c r="M506" s="4"/>
      <c r="N506" s="4"/>
      <c r="O506" s="3">
        <f>SUM(D506:N506)</f>
        <v>1157.92</v>
      </c>
      <c r="P506" s="64" t="s">
        <v>96</v>
      </c>
      <c r="Q506" s="54"/>
      <c r="R506" s="55"/>
      <c r="S506" s="53"/>
      <c r="T506" s="46">
        <f>T507+T508+T509+T510</f>
        <v>1157.92</v>
      </c>
    </row>
    <row r="507" spans="1:22" x14ac:dyDescent="0.25">
      <c r="A507" s="86"/>
      <c r="B507" s="150"/>
      <c r="C507" s="6" t="s">
        <v>13</v>
      </c>
      <c r="D507" s="16"/>
      <c r="E507" s="16"/>
      <c r="F507" s="16"/>
      <c r="G507" s="16">
        <v>115.79</v>
      </c>
      <c r="H507" s="16"/>
      <c r="I507" s="16"/>
      <c r="J507" s="16"/>
      <c r="K507" s="16"/>
      <c r="L507" s="16"/>
      <c r="M507" s="16"/>
      <c r="N507" s="16"/>
      <c r="O507" s="3">
        <f t="shared" si="270"/>
        <v>115.79</v>
      </c>
      <c r="P507" s="65"/>
      <c r="Q507" s="54"/>
      <c r="R507" s="55"/>
      <c r="S507" s="53"/>
      <c r="T507" s="46">
        <v>115.79</v>
      </c>
    </row>
    <row r="508" spans="1:22" x14ac:dyDescent="0.25">
      <c r="A508" s="86"/>
      <c r="B508" s="150"/>
      <c r="C508" s="6" t="s">
        <v>14</v>
      </c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3">
        <f t="shared" ref="O508:O510" si="294">SUM(D508:N508)</f>
        <v>0</v>
      </c>
      <c r="P508" s="65"/>
      <c r="Q508" s="54"/>
      <c r="R508" s="55"/>
      <c r="S508" s="53"/>
      <c r="T508" s="46"/>
    </row>
    <row r="509" spans="1:22" x14ac:dyDescent="0.25">
      <c r="A509" s="86"/>
      <c r="B509" s="150"/>
      <c r="C509" s="6" t="s">
        <v>15</v>
      </c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3">
        <f t="shared" si="294"/>
        <v>0</v>
      </c>
      <c r="P509" s="65"/>
      <c r="Q509" s="54"/>
      <c r="R509" s="55"/>
      <c r="S509" s="53"/>
      <c r="T509" s="46"/>
    </row>
    <row r="510" spans="1:22" x14ac:dyDescent="0.25">
      <c r="A510" s="87"/>
      <c r="B510" s="151"/>
      <c r="C510" s="6" t="s">
        <v>16</v>
      </c>
      <c r="D510" s="16"/>
      <c r="E510" s="16"/>
      <c r="F510" s="16"/>
      <c r="G510" s="16">
        <v>1042.1300000000001</v>
      </c>
      <c r="H510" s="16"/>
      <c r="I510" s="16"/>
      <c r="J510" s="16"/>
      <c r="K510" s="16"/>
      <c r="L510" s="16"/>
      <c r="M510" s="16"/>
      <c r="N510" s="16"/>
      <c r="O510" s="3">
        <f t="shared" si="294"/>
        <v>1042.1300000000001</v>
      </c>
      <c r="P510" s="65"/>
      <c r="Q510" s="54"/>
      <c r="R510" s="55"/>
      <c r="S510" s="53"/>
      <c r="T510" s="46">
        <v>1042.1300000000001</v>
      </c>
    </row>
    <row r="511" spans="1:22" ht="30" customHeight="1" x14ac:dyDescent="0.25">
      <c r="A511" s="85" t="s">
        <v>182</v>
      </c>
      <c r="B511" s="149" t="s">
        <v>183</v>
      </c>
      <c r="C511" s="6" t="s">
        <v>6</v>
      </c>
      <c r="D511" s="4"/>
      <c r="E511" s="4"/>
      <c r="F511" s="4"/>
      <c r="G511" s="4">
        <f>G512+G513+G514+G515</f>
        <v>1324.66</v>
      </c>
      <c r="H511" s="4"/>
      <c r="I511" s="4"/>
      <c r="J511" s="4"/>
      <c r="K511" s="4"/>
      <c r="L511" s="4"/>
      <c r="M511" s="4"/>
      <c r="N511" s="4"/>
      <c r="O511" s="3">
        <f>SUM(D511:N511)</f>
        <v>1324.66</v>
      </c>
      <c r="P511" s="64" t="s">
        <v>96</v>
      </c>
      <c r="Q511" s="54"/>
      <c r="R511" s="55"/>
      <c r="S511" s="53"/>
      <c r="T511" s="46">
        <f>T512+T513+T514+T515</f>
        <v>1324.66</v>
      </c>
    </row>
    <row r="512" spans="1:22" x14ac:dyDescent="0.25">
      <c r="A512" s="86"/>
      <c r="B512" s="150"/>
      <c r="C512" s="6" t="s">
        <v>13</v>
      </c>
      <c r="D512" s="16"/>
      <c r="E512" s="16"/>
      <c r="F512" s="16"/>
      <c r="G512" s="16">
        <v>132.47</v>
      </c>
      <c r="H512" s="16"/>
      <c r="I512" s="16"/>
      <c r="J512" s="16"/>
      <c r="K512" s="16"/>
      <c r="L512" s="16"/>
      <c r="M512" s="16"/>
      <c r="N512" s="16"/>
      <c r="O512" s="3">
        <f t="shared" ref="O512:O515" si="295">SUM(D512:N512)</f>
        <v>132.47</v>
      </c>
      <c r="P512" s="65"/>
      <c r="Q512" s="54"/>
      <c r="R512" s="55"/>
      <c r="S512" s="53"/>
      <c r="T512" s="46">
        <v>132.47</v>
      </c>
    </row>
    <row r="513" spans="1:20" x14ac:dyDescent="0.25">
      <c r="A513" s="86"/>
      <c r="B513" s="150"/>
      <c r="C513" s="6" t="s">
        <v>14</v>
      </c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3">
        <f t="shared" si="295"/>
        <v>0</v>
      </c>
      <c r="P513" s="65"/>
      <c r="Q513" s="54"/>
      <c r="R513" s="55"/>
      <c r="S513" s="53"/>
      <c r="T513" s="46"/>
    </row>
    <row r="514" spans="1:20" x14ac:dyDescent="0.25">
      <c r="A514" s="86"/>
      <c r="B514" s="150"/>
      <c r="C514" s="6" t="s">
        <v>15</v>
      </c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3">
        <f t="shared" si="295"/>
        <v>0</v>
      </c>
      <c r="P514" s="65"/>
      <c r="Q514" s="54"/>
      <c r="R514" s="55"/>
      <c r="S514" s="53"/>
      <c r="T514" s="46"/>
    </row>
    <row r="515" spans="1:20" x14ac:dyDescent="0.25">
      <c r="A515" s="87"/>
      <c r="B515" s="151"/>
      <c r="C515" s="6" t="s">
        <v>16</v>
      </c>
      <c r="D515" s="16"/>
      <c r="E515" s="16"/>
      <c r="F515" s="16"/>
      <c r="G515" s="16">
        <v>1192.19</v>
      </c>
      <c r="H515" s="16"/>
      <c r="I515" s="16"/>
      <c r="J515" s="16"/>
      <c r="K515" s="16"/>
      <c r="L515" s="16"/>
      <c r="M515" s="16"/>
      <c r="N515" s="16"/>
      <c r="O515" s="3">
        <f t="shared" si="295"/>
        <v>1192.19</v>
      </c>
      <c r="P515" s="65"/>
      <c r="Q515" s="54"/>
      <c r="R515" s="55"/>
      <c r="S515" s="53"/>
      <c r="T515" s="46">
        <v>1192.19</v>
      </c>
    </row>
    <row r="516" spans="1:20" ht="29.25" customHeight="1" x14ac:dyDescent="0.25">
      <c r="A516" s="85" t="s">
        <v>216</v>
      </c>
      <c r="B516" s="79" t="s">
        <v>263</v>
      </c>
      <c r="C516" s="6" t="s">
        <v>6</v>
      </c>
      <c r="D516" s="4"/>
      <c r="E516" s="4">
        <f>E517+E520</f>
        <v>18667.579999999998</v>
      </c>
      <c r="F516" s="4"/>
      <c r="G516" s="4">
        <f>G517+G518+G519+G520</f>
        <v>2331.54</v>
      </c>
      <c r="H516" s="4"/>
      <c r="I516" s="4"/>
      <c r="J516" s="4"/>
      <c r="K516" s="4"/>
      <c r="L516" s="4"/>
      <c r="M516" s="4"/>
      <c r="N516" s="4"/>
      <c r="O516" s="3">
        <f>SUM(D516:N516)</f>
        <v>20999.119999999999</v>
      </c>
      <c r="P516" s="64" t="s">
        <v>96</v>
      </c>
      <c r="Q516" s="54"/>
      <c r="R516" s="55"/>
      <c r="S516" s="53"/>
      <c r="T516" s="4">
        <f>T517+T518+T519+T520</f>
        <v>4007.67</v>
      </c>
    </row>
    <row r="517" spans="1:20" x14ac:dyDescent="0.25">
      <c r="A517" s="86"/>
      <c r="B517" s="88"/>
      <c r="C517" s="6" t="s">
        <v>13</v>
      </c>
      <c r="D517" s="16"/>
      <c r="E517" s="16">
        <f>G517+G522+G527+G532+G537+G542+G547</f>
        <v>1866.76</v>
      </c>
      <c r="F517" s="16"/>
      <c r="G517" s="16">
        <f>2331.54-G520</f>
        <v>233.15000000000009</v>
      </c>
      <c r="H517" s="16"/>
      <c r="I517" s="16"/>
      <c r="J517" s="16"/>
      <c r="K517" s="16"/>
      <c r="L517" s="16"/>
      <c r="M517" s="16"/>
      <c r="N517" s="16"/>
      <c r="O517" s="3">
        <f t="shared" ref="O517:O520" si="296">SUM(D517:N517)</f>
        <v>2099.91</v>
      </c>
      <c r="P517" s="65"/>
      <c r="Q517" s="54"/>
      <c r="R517" s="55"/>
      <c r="S517" s="53">
        <v>167.61</v>
      </c>
      <c r="T517" s="16">
        <f>G517+SUM(Q517:S517)</f>
        <v>400.7600000000001</v>
      </c>
    </row>
    <row r="518" spans="1:20" x14ac:dyDescent="0.25">
      <c r="A518" s="86"/>
      <c r="B518" s="88"/>
      <c r="C518" s="6" t="s">
        <v>14</v>
      </c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3">
        <f t="shared" si="296"/>
        <v>0</v>
      </c>
      <c r="P518" s="65"/>
      <c r="Q518" s="54"/>
      <c r="R518" s="55"/>
      <c r="S518" s="53"/>
      <c r="T518" s="16"/>
    </row>
    <row r="519" spans="1:20" x14ac:dyDescent="0.25">
      <c r="A519" s="86"/>
      <c r="B519" s="88"/>
      <c r="C519" s="6" t="s">
        <v>15</v>
      </c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3">
        <f t="shared" si="296"/>
        <v>0</v>
      </c>
      <c r="P519" s="65"/>
      <c r="Q519" s="54"/>
      <c r="R519" s="55"/>
      <c r="S519" s="53"/>
      <c r="T519" s="16"/>
    </row>
    <row r="520" spans="1:20" x14ac:dyDescent="0.25">
      <c r="A520" s="87"/>
      <c r="B520" s="89"/>
      <c r="C520" s="6" t="s">
        <v>16</v>
      </c>
      <c r="D520" s="16"/>
      <c r="E520" s="16">
        <f>G520+G525+G530+G535+G540+G545+G550</f>
        <v>16800.82</v>
      </c>
      <c r="F520" s="16"/>
      <c r="G520" s="16">
        <v>2098.39</v>
      </c>
      <c r="H520" s="16"/>
      <c r="I520" s="16"/>
      <c r="J520" s="16"/>
      <c r="K520" s="16"/>
      <c r="L520" s="16"/>
      <c r="M520" s="16"/>
      <c r="N520" s="16"/>
      <c r="O520" s="3">
        <f t="shared" si="296"/>
        <v>18899.21</v>
      </c>
      <c r="P520" s="65"/>
      <c r="Q520" s="54"/>
      <c r="R520" s="55"/>
      <c r="S520" s="53">
        <v>1508.52</v>
      </c>
      <c r="T520" s="16">
        <f>G520+SUM(Q520:S520)</f>
        <v>3606.91</v>
      </c>
    </row>
    <row r="521" spans="1:20" ht="30" customHeight="1" x14ac:dyDescent="0.25">
      <c r="A521" s="85" t="s">
        <v>217</v>
      </c>
      <c r="B521" s="152" t="s">
        <v>210</v>
      </c>
      <c r="C521" s="6" t="s">
        <v>6</v>
      </c>
      <c r="D521" s="4"/>
      <c r="E521" s="4"/>
      <c r="F521" s="4"/>
      <c r="G521" s="4">
        <f>G522+G523+G524+G525</f>
        <v>3936.69</v>
      </c>
      <c r="H521" s="4"/>
      <c r="I521" s="4"/>
      <c r="J521" s="4"/>
      <c r="K521" s="4"/>
      <c r="L521" s="4"/>
      <c r="M521" s="4"/>
      <c r="N521" s="4"/>
      <c r="O521" s="3">
        <f>SUM(D521:N521)</f>
        <v>3936.69</v>
      </c>
      <c r="P521" s="64" t="s">
        <v>96</v>
      </c>
      <c r="Q521" s="54"/>
      <c r="R521" s="55"/>
      <c r="S521" s="53"/>
      <c r="T521" s="4">
        <f>T522+T523+T524+T525</f>
        <v>0</v>
      </c>
    </row>
    <row r="522" spans="1:20" x14ac:dyDescent="0.25">
      <c r="A522" s="86"/>
      <c r="B522" s="153"/>
      <c r="C522" s="6" t="s">
        <v>13</v>
      </c>
      <c r="D522" s="16"/>
      <c r="E522" s="16"/>
      <c r="F522" s="16"/>
      <c r="G522" s="16">
        <f>3936.69-G525</f>
        <v>393.67000000000007</v>
      </c>
      <c r="H522" s="16"/>
      <c r="I522" s="16"/>
      <c r="J522" s="16">
        <f>G522+G527+G532+G537+G542+G547</f>
        <v>1633.61</v>
      </c>
      <c r="K522" s="16"/>
      <c r="L522" s="16"/>
      <c r="M522" s="16"/>
      <c r="N522" s="16"/>
      <c r="O522" s="3">
        <f t="shared" ref="O522:O525" si="297">SUM(D522:N522)</f>
        <v>2027.28</v>
      </c>
      <c r="P522" s="65"/>
      <c r="Q522" s="54"/>
      <c r="R522" s="55">
        <v>-393.67</v>
      </c>
      <c r="S522" s="53"/>
      <c r="T522" s="16">
        <f>G522+SUM(Q522:S522)</f>
        <v>0</v>
      </c>
    </row>
    <row r="523" spans="1:20" x14ac:dyDescent="0.25">
      <c r="A523" s="86"/>
      <c r="B523" s="153"/>
      <c r="C523" s="6" t="s">
        <v>14</v>
      </c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3">
        <f t="shared" si="297"/>
        <v>0</v>
      </c>
      <c r="P523" s="65"/>
      <c r="Q523" s="54"/>
      <c r="R523" s="55"/>
      <c r="S523" s="53"/>
      <c r="T523" s="16"/>
    </row>
    <row r="524" spans="1:20" x14ac:dyDescent="0.25">
      <c r="A524" s="86"/>
      <c r="B524" s="153"/>
      <c r="C524" s="6" t="s">
        <v>15</v>
      </c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3">
        <f t="shared" si="297"/>
        <v>0</v>
      </c>
      <c r="P524" s="65"/>
      <c r="Q524" s="54"/>
      <c r="R524" s="55"/>
      <c r="S524" s="53"/>
      <c r="T524" s="16"/>
    </row>
    <row r="525" spans="1:20" x14ac:dyDescent="0.25">
      <c r="A525" s="87"/>
      <c r="B525" s="154"/>
      <c r="C525" s="6" t="s">
        <v>16</v>
      </c>
      <c r="D525" s="16"/>
      <c r="E525" s="16"/>
      <c r="F525" s="16"/>
      <c r="G525" s="16">
        <v>3543.02</v>
      </c>
      <c r="H525" s="16"/>
      <c r="I525" s="16"/>
      <c r="J525" s="16">
        <f>G525+G530+G535+G540+G545+G550</f>
        <v>14702.43</v>
      </c>
      <c r="K525" s="16"/>
      <c r="L525" s="16"/>
      <c r="M525" s="16"/>
      <c r="N525" s="16"/>
      <c r="O525" s="3">
        <f t="shared" si="297"/>
        <v>18245.45</v>
      </c>
      <c r="P525" s="65"/>
      <c r="Q525" s="54"/>
      <c r="R525" s="55">
        <v>-3543.02</v>
      </c>
      <c r="S525" s="53"/>
      <c r="T525" s="16">
        <f>G525+SUM(Q525:S525)</f>
        <v>0</v>
      </c>
    </row>
    <row r="526" spans="1:20" ht="30" customHeight="1" x14ac:dyDescent="0.25">
      <c r="A526" s="85" t="s">
        <v>218</v>
      </c>
      <c r="B526" s="152" t="s">
        <v>211</v>
      </c>
      <c r="C526" s="6" t="s">
        <v>6</v>
      </c>
      <c r="D526" s="4"/>
      <c r="E526" s="4"/>
      <c r="F526" s="4"/>
      <c r="G526" s="4">
        <f>G527+G528+G529+G530</f>
        <v>1391.48</v>
      </c>
      <c r="H526" s="4"/>
      <c r="I526" s="4"/>
      <c r="J526" s="4"/>
      <c r="K526" s="4"/>
      <c r="L526" s="4"/>
      <c r="M526" s="4"/>
      <c r="N526" s="4"/>
      <c r="O526" s="3">
        <f>SUM(D526:N526)</f>
        <v>1391.48</v>
      </c>
      <c r="P526" s="64" t="s">
        <v>96</v>
      </c>
      <c r="Q526" s="54"/>
      <c r="R526" s="55"/>
      <c r="S526" s="53"/>
      <c r="T526" s="4">
        <f>T527+T528+T529+T530</f>
        <v>0</v>
      </c>
    </row>
    <row r="527" spans="1:20" x14ac:dyDescent="0.25">
      <c r="A527" s="86"/>
      <c r="B527" s="153"/>
      <c r="C527" s="6" t="s">
        <v>13</v>
      </c>
      <c r="D527" s="16"/>
      <c r="E527" s="16"/>
      <c r="F527" s="16"/>
      <c r="G527" s="16">
        <f>1391.48-G530</f>
        <v>139.15000000000009</v>
      </c>
      <c r="H527" s="16"/>
      <c r="I527" s="16"/>
      <c r="J527" s="16"/>
      <c r="K527" s="16"/>
      <c r="L527" s="16"/>
      <c r="M527" s="16"/>
      <c r="N527" s="16"/>
      <c r="O527" s="3">
        <f t="shared" ref="O527:O530" si="298">SUM(D527:N527)</f>
        <v>139.15000000000009</v>
      </c>
      <c r="P527" s="65"/>
      <c r="Q527" s="54"/>
      <c r="R527" s="55">
        <v>-139.15</v>
      </c>
      <c r="S527" s="53"/>
      <c r="T527" s="16">
        <f>G527+SUM(Q527:S527)</f>
        <v>0</v>
      </c>
    </row>
    <row r="528" spans="1:20" x14ac:dyDescent="0.25">
      <c r="A528" s="86"/>
      <c r="B528" s="153"/>
      <c r="C528" s="6" t="s">
        <v>14</v>
      </c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3">
        <f t="shared" si="298"/>
        <v>0</v>
      </c>
      <c r="P528" s="65"/>
      <c r="Q528" s="54"/>
      <c r="R528" s="55"/>
      <c r="S528" s="53"/>
      <c r="T528" s="16"/>
    </row>
    <row r="529" spans="1:20" x14ac:dyDescent="0.25">
      <c r="A529" s="86"/>
      <c r="B529" s="153"/>
      <c r="C529" s="6" t="s">
        <v>15</v>
      </c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3">
        <f t="shared" si="298"/>
        <v>0</v>
      </c>
      <c r="P529" s="65"/>
      <c r="Q529" s="54"/>
      <c r="R529" s="55"/>
      <c r="S529" s="53"/>
      <c r="T529" s="16"/>
    </row>
    <row r="530" spans="1:20" x14ac:dyDescent="0.25">
      <c r="A530" s="87"/>
      <c r="B530" s="154"/>
      <c r="C530" s="6" t="s">
        <v>16</v>
      </c>
      <c r="D530" s="16"/>
      <c r="E530" s="16"/>
      <c r="F530" s="16"/>
      <c r="G530" s="16">
        <v>1252.33</v>
      </c>
      <c r="H530" s="16"/>
      <c r="I530" s="16"/>
      <c r="J530" s="16"/>
      <c r="K530" s="16"/>
      <c r="L530" s="16"/>
      <c r="M530" s="16"/>
      <c r="N530" s="16"/>
      <c r="O530" s="3">
        <f t="shared" si="298"/>
        <v>1252.33</v>
      </c>
      <c r="P530" s="65"/>
      <c r="Q530" s="54"/>
      <c r="R530" s="55">
        <v>-1252.33</v>
      </c>
      <c r="S530" s="53"/>
      <c r="T530" s="16">
        <f>G530+SUM(Q530:S530)</f>
        <v>0</v>
      </c>
    </row>
    <row r="531" spans="1:20" ht="30" customHeight="1" x14ac:dyDescent="0.25">
      <c r="A531" s="85" t="s">
        <v>219</v>
      </c>
      <c r="B531" s="152" t="s">
        <v>212</v>
      </c>
      <c r="C531" s="6" t="s">
        <v>6</v>
      </c>
      <c r="D531" s="4"/>
      <c r="E531" s="4"/>
      <c r="F531" s="4"/>
      <c r="G531" s="4">
        <f>G532+G533+G534+G535</f>
        <v>2181.81</v>
      </c>
      <c r="H531" s="4"/>
      <c r="I531" s="4"/>
      <c r="J531" s="4"/>
      <c r="K531" s="4"/>
      <c r="L531" s="4"/>
      <c r="M531" s="4"/>
      <c r="N531" s="4"/>
      <c r="O531" s="3">
        <f>SUM(D531:N531)</f>
        <v>2181.81</v>
      </c>
      <c r="P531" s="64" t="s">
        <v>96</v>
      </c>
      <c r="Q531" s="54"/>
      <c r="R531" s="55"/>
      <c r="S531" s="53"/>
      <c r="T531" s="4">
        <f>T532+T533+T534+T535</f>
        <v>0</v>
      </c>
    </row>
    <row r="532" spans="1:20" x14ac:dyDescent="0.25">
      <c r="A532" s="86"/>
      <c r="B532" s="153"/>
      <c r="C532" s="6" t="s">
        <v>13</v>
      </c>
      <c r="D532" s="16"/>
      <c r="E532" s="16"/>
      <c r="F532" s="16"/>
      <c r="G532" s="16">
        <f>2181.81-G535</f>
        <v>218.17999999999984</v>
      </c>
      <c r="H532" s="16"/>
      <c r="I532" s="16"/>
      <c r="J532" s="16"/>
      <c r="K532" s="16"/>
      <c r="L532" s="16"/>
      <c r="M532" s="16"/>
      <c r="N532" s="16"/>
      <c r="O532" s="3">
        <f t="shared" ref="O532:O535" si="299">SUM(D532:N532)</f>
        <v>218.17999999999984</v>
      </c>
      <c r="P532" s="65"/>
      <c r="Q532" s="54"/>
      <c r="R532" s="55">
        <v>-218.18</v>
      </c>
      <c r="S532" s="53"/>
      <c r="T532" s="16">
        <f>G532+SUM(Q532:S532)</f>
        <v>0</v>
      </c>
    </row>
    <row r="533" spans="1:20" x14ac:dyDescent="0.25">
      <c r="A533" s="86"/>
      <c r="B533" s="153"/>
      <c r="C533" s="6" t="s">
        <v>14</v>
      </c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3">
        <f t="shared" si="299"/>
        <v>0</v>
      </c>
      <c r="P533" s="65"/>
      <c r="Q533" s="54"/>
      <c r="R533" s="55"/>
      <c r="S533" s="53"/>
      <c r="T533" s="16"/>
    </row>
    <row r="534" spans="1:20" x14ac:dyDescent="0.25">
      <c r="A534" s="86"/>
      <c r="B534" s="153"/>
      <c r="C534" s="6" t="s">
        <v>15</v>
      </c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3">
        <f t="shared" si="299"/>
        <v>0</v>
      </c>
      <c r="P534" s="65"/>
      <c r="Q534" s="54"/>
      <c r="R534" s="55"/>
      <c r="S534" s="53"/>
      <c r="T534" s="16"/>
    </row>
    <row r="535" spans="1:20" x14ac:dyDescent="0.25">
      <c r="A535" s="87"/>
      <c r="B535" s="154"/>
      <c r="C535" s="6" t="s">
        <v>16</v>
      </c>
      <c r="D535" s="16"/>
      <c r="E535" s="16"/>
      <c r="F535" s="16"/>
      <c r="G535" s="16">
        <v>1963.63</v>
      </c>
      <c r="H535" s="16"/>
      <c r="I535" s="16"/>
      <c r="J535" s="16"/>
      <c r="K535" s="16"/>
      <c r="L535" s="16"/>
      <c r="M535" s="16"/>
      <c r="N535" s="16"/>
      <c r="O535" s="3">
        <f t="shared" si="299"/>
        <v>1963.63</v>
      </c>
      <c r="P535" s="65"/>
      <c r="Q535" s="54"/>
      <c r="R535" s="55">
        <v>-1963.63</v>
      </c>
      <c r="S535" s="53"/>
      <c r="T535" s="16">
        <f>G535+SUM(Q535:S535)</f>
        <v>0</v>
      </c>
    </row>
    <row r="536" spans="1:20" ht="30" customHeight="1" x14ac:dyDescent="0.25">
      <c r="A536" s="85" t="s">
        <v>220</v>
      </c>
      <c r="B536" s="152" t="s">
        <v>213</v>
      </c>
      <c r="C536" s="6" t="s">
        <v>6</v>
      </c>
      <c r="D536" s="4"/>
      <c r="E536" s="4"/>
      <c r="F536" s="4"/>
      <c r="G536" s="4">
        <f>G537+G538+G539+G540</f>
        <v>1231.1099999999999</v>
      </c>
      <c r="H536" s="4"/>
      <c r="I536" s="4"/>
      <c r="J536" s="4"/>
      <c r="K536" s="4"/>
      <c r="L536" s="4"/>
      <c r="M536" s="4"/>
      <c r="N536" s="4"/>
      <c r="O536" s="3">
        <f>SUM(D536:N536)</f>
        <v>1231.1099999999999</v>
      </c>
      <c r="P536" s="64" t="s">
        <v>96</v>
      </c>
      <c r="Q536" s="54"/>
      <c r="R536" s="55"/>
      <c r="S536" s="53"/>
      <c r="T536" s="4">
        <f>T537+T538+T539+T540</f>
        <v>0</v>
      </c>
    </row>
    <row r="537" spans="1:20" x14ac:dyDescent="0.25">
      <c r="A537" s="86"/>
      <c r="B537" s="153"/>
      <c r="C537" s="6" t="s">
        <v>13</v>
      </c>
      <c r="D537" s="16"/>
      <c r="E537" s="16"/>
      <c r="F537" s="16"/>
      <c r="G537" s="16">
        <f>1231.11-G540</f>
        <v>123.1099999999999</v>
      </c>
      <c r="H537" s="16"/>
      <c r="I537" s="16"/>
      <c r="J537" s="16"/>
      <c r="K537" s="16"/>
      <c r="L537" s="16"/>
      <c r="M537" s="16"/>
      <c r="N537" s="16"/>
      <c r="O537" s="3">
        <f t="shared" ref="O537:O540" si="300">SUM(D537:N537)</f>
        <v>123.1099999999999</v>
      </c>
      <c r="P537" s="65"/>
      <c r="Q537" s="54"/>
      <c r="R537" s="55">
        <v>-123.11</v>
      </c>
      <c r="S537" s="53"/>
      <c r="T537" s="16">
        <f>G537+SUM(Q537:S537)</f>
        <v>0</v>
      </c>
    </row>
    <row r="538" spans="1:20" x14ac:dyDescent="0.25">
      <c r="A538" s="86"/>
      <c r="B538" s="153"/>
      <c r="C538" s="6" t="s">
        <v>14</v>
      </c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3">
        <f t="shared" si="300"/>
        <v>0</v>
      </c>
      <c r="P538" s="65"/>
      <c r="Q538" s="54"/>
      <c r="R538" s="55"/>
      <c r="S538" s="53"/>
      <c r="T538" s="16"/>
    </row>
    <row r="539" spans="1:20" x14ac:dyDescent="0.25">
      <c r="A539" s="86"/>
      <c r="B539" s="153"/>
      <c r="C539" s="6" t="s">
        <v>15</v>
      </c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3">
        <f t="shared" si="300"/>
        <v>0</v>
      </c>
      <c r="P539" s="65"/>
      <c r="Q539" s="54"/>
      <c r="R539" s="55"/>
      <c r="S539" s="53"/>
      <c r="T539" s="16"/>
    </row>
    <row r="540" spans="1:20" x14ac:dyDescent="0.25">
      <c r="A540" s="87"/>
      <c r="B540" s="154"/>
      <c r="C540" s="6" t="s">
        <v>16</v>
      </c>
      <c r="D540" s="16"/>
      <c r="E540" s="16"/>
      <c r="F540" s="16"/>
      <c r="G540" s="16">
        <v>1108</v>
      </c>
      <c r="H540" s="16"/>
      <c r="I540" s="16"/>
      <c r="J540" s="16"/>
      <c r="K540" s="16"/>
      <c r="L540" s="16"/>
      <c r="M540" s="16"/>
      <c r="N540" s="16"/>
      <c r="O540" s="3">
        <f t="shared" si="300"/>
        <v>1108</v>
      </c>
      <c r="P540" s="65"/>
      <c r="Q540" s="54"/>
      <c r="R540" s="55">
        <v>-1108</v>
      </c>
      <c r="S540" s="53"/>
      <c r="T540" s="16">
        <f>G540+SUM(Q540:S540)</f>
        <v>0</v>
      </c>
    </row>
    <row r="541" spans="1:20" ht="30" customHeight="1" x14ac:dyDescent="0.25">
      <c r="A541" s="85" t="s">
        <v>221</v>
      </c>
      <c r="B541" s="152" t="s">
        <v>214</v>
      </c>
      <c r="C541" s="6" t="s">
        <v>6</v>
      </c>
      <c r="D541" s="4"/>
      <c r="E541" s="4"/>
      <c r="F541" s="4"/>
      <c r="G541" s="4">
        <f>G542+G543+G544+G545</f>
        <v>6754.59</v>
      </c>
      <c r="H541" s="4"/>
      <c r="I541" s="4"/>
      <c r="J541" s="4"/>
      <c r="K541" s="4"/>
      <c r="L541" s="4"/>
      <c r="M541" s="4"/>
      <c r="N541" s="4"/>
      <c r="O541" s="3">
        <f>SUM(D541:N541)</f>
        <v>6754.59</v>
      </c>
      <c r="P541" s="64" t="s">
        <v>96</v>
      </c>
      <c r="Q541" s="54"/>
      <c r="R541" s="55"/>
      <c r="S541" s="53"/>
      <c r="T541" s="4">
        <f>T542+T543+T544+T545</f>
        <v>0</v>
      </c>
    </row>
    <row r="542" spans="1:20" x14ac:dyDescent="0.25">
      <c r="A542" s="86"/>
      <c r="B542" s="153"/>
      <c r="C542" s="6" t="s">
        <v>13</v>
      </c>
      <c r="D542" s="16"/>
      <c r="E542" s="16"/>
      <c r="F542" s="16"/>
      <c r="G542" s="16">
        <f>6754.59-G545</f>
        <v>675.46</v>
      </c>
      <c r="H542" s="16"/>
      <c r="I542" s="16"/>
      <c r="J542" s="16"/>
      <c r="K542" s="16"/>
      <c r="L542" s="16"/>
      <c r="M542" s="16"/>
      <c r="N542" s="16"/>
      <c r="O542" s="3">
        <f t="shared" ref="O542:O545" si="301">SUM(D542:N542)</f>
        <v>675.46</v>
      </c>
      <c r="P542" s="65"/>
      <c r="Q542" s="54"/>
      <c r="R542" s="55">
        <v>-675.46</v>
      </c>
      <c r="S542" s="53"/>
      <c r="T542" s="16">
        <f>G542+SUM(Q542:S542)</f>
        <v>0</v>
      </c>
    </row>
    <row r="543" spans="1:20" x14ac:dyDescent="0.25">
      <c r="A543" s="86"/>
      <c r="B543" s="153"/>
      <c r="C543" s="6" t="s">
        <v>14</v>
      </c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3">
        <f t="shared" si="301"/>
        <v>0</v>
      </c>
      <c r="P543" s="65"/>
      <c r="Q543" s="54"/>
      <c r="R543" s="55"/>
      <c r="S543" s="53"/>
      <c r="T543" s="16"/>
    </row>
    <row r="544" spans="1:20" x14ac:dyDescent="0.25">
      <c r="A544" s="86"/>
      <c r="B544" s="153"/>
      <c r="C544" s="6" t="s">
        <v>15</v>
      </c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3">
        <f t="shared" si="301"/>
        <v>0</v>
      </c>
      <c r="P544" s="65"/>
      <c r="Q544" s="54"/>
      <c r="R544" s="55"/>
      <c r="S544" s="53"/>
      <c r="T544" s="16"/>
    </row>
    <row r="545" spans="1:20" x14ac:dyDescent="0.25">
      <c r="A545" s="87"/>
      <c r="B545" s="154"/>
      <c r="C545" s="6" t="s">
        <v>16</v>
      </c>
      <c r="D545" s="16"/>
      <c r="E545" s="16"/>
      <c r="F545" s="16"/>
      <c r="G545" s="16">
        <v>6079.13</v>
      </c>
      <c r="H545" s="16"/>
      <c r="I545" s="16"/>
      <c r="J545" s="16"/>
      <c r="K545" s="16"/>
      <c r="L545" s="16"/>
      <c r="M545" s="16"/>
      <c r="N545" s="16"/>
      <c r="O545" s="3">
        <f t="shared" si="301"/>
        <v>6079.13</v>
      </c>
      <c r="P545" s="65"/>
      <c r="Q545" s="54"/>
      <c r="R545" s="55">
        <v>-6079.13</v>
      </c>
      <c r="S545" s="53"/>
      <c r="T545" s="16">
        <f>G545+SUM(Q545:S545)</f>
        <v>0</v>
      </c>
    </row>
    <row r="546" spans="1:20" ht="30" customHeight="1" x14ac:dyDescent="0.25">
      <c r="A546" s="85" t="s">
        <v>222</v>
      </c>
      <c r="B546" s="152" t="s">
        <v>215</v>
      </c>
      <c r="C546" s="6" t="s">
        <v>6</v>
      </c>
      <c r="D546" s="4"/>
      <c r="E546" s="4"/>
      <c r="F546" s="4"/>
      <c r="G546" s="4">
        <f>G547+G548+G549+G550</f>
        <v>840.36</v>
      </c>
      <c r="H546" s="4"/>
      <c r="I546" s="4"/>
      <c r="J546" s="4"/>
      <c r="K546" s="4"/>
      <c r="L546" s="4"/>
      <c r="M546" s="4"/>
      <c r="N546" s="4"/>
      <c r="O546" s="3">
        <f>SUM(D546:N546)</f>
        <v>840.36</v>
      </c>
      <c r="P546" s="64" t="s">
        <v>96</v>
      </c>
      <c r="Q546" s="54"/>
      <c r="R546" s="55"/>
      <c r="S546" s="53"/>
      <c r="T546" s="4">
        <f>T547+T548+T549+T550</f>
        <v>0</v>
      </c>
    </row>
    <row r="547" spans="1:20" x14ac:dyDescent="0.25">
      <c r="A547" s="86"/>
      <c r="B547" s="153"/>
      <c r="C547" s="6" t="s">
        <v>13</v>
      </c>
      <c r="D547" s="16"/>
      <c r="E547" s="16"/>
      <c r="F547" s="16"/>
      <c r="G547" s="16">
        <f>840.36-G550</f>
        <v>84.039999999999964</v>
      </c>
      <c r="H547" s="16"/>
      <c r="I547" s="16"/>
      <c r="J547" s="16"/>
      <c r="K547" s="16"/>
      <c r="L547" s="16"/>
      <c r="M547" s="16"/>
      <c r="N547" s="16"/>
      <c r="O547" s="3">
        <f t="shared" ref="O547:O550" si="302">SUM(D547:N547)</f>
        <v>84.039999999999964</v>
      </c>
      <c r="P547" s="65"/>
      <c r="Q547" s="54"/>
      <c r="R547" s="55">
        <v>-84.04</v>
      </c>
      <c r="S547" s="53"/>
      <c r="T547" s="16">
        <f>G547+SUM(Q547:S547)</f>
        <v>0</v>
      </c>
    </row>
    <row r="548" spans="1:20" x14ac:dyDescent="0.25">
      <c r="A548" s="86"/>
      <c r="B548" s="153"/>
      <c r="C548" s="6" t="s">
        <v>14</v>
      </c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3">
        <f t="shared" si="302"/>
        <v>0</v>
      </c>
      <c r="P548" s="65"/>
      <c r="Q548" s="54"/>
      <c r="R548" s="55"/>
      <c r="S548" s="53"/>
      <c r="T548" s="16"/>
    </row>
    <row r="549" spans="1:20" x14ac:dyDescent="0.25">
      <c r="A549" s="86"/>
      <c r="B549" s="153"/>
      <c r="C549" s="6" t="s">
        <v>15</v>
      </c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3">
        <f t="shared" si="302"/>
        <v>0</v>
      </c>
      <c r="P549" s="65"/>
      <c r="Q549" s="54"/>
      <c r="R549" s="55"/>
      <c r="S549" s="53"/>
      <c r="T549" s="16"/>
    </row>
    <row r="550" spans="1:20" x14ac:dyDescent="0.25">
      <c r="A550" s="87"/>
      <c r="B550" s="154"/>
      <c r="C550" s="6" t="s">
        <v>16</v>
      </c>
      <c r="D550" s="16"/>
      <c r="E550" s="16"/>
      <c r="F550" s="16"/>
      <c r="G550" s="16">
        <v>756.32</v>
      </c>
      <c r="H550" s="16"/>
      <c r="I550" s="16"/>
      <c r="J550" s="16"/>
      <c r="K550" s="16"/>
      <c r="L550" s="16"/>
      <c r="M550" s="16"/>
      <c r="N550" s="16"/>
      <c r="O550" s="3">
        <f t="shared" si="302"/>
        <v>756.32</v>
      </c>
      <c r="P550" s="65"/>
      <c r="Q550" s="54"/>
      <c r="R550" s="55">
        <v>-756.32</v>
      </c>
      <c r="S550" s="53"/>
      <c r="T550" s="16">
        <f>G550+SUM(Q550:S550)</f>
        <v>0</v>
      </c>
    </row>
    <row r="551" spans="1:20" ht="30" customHeight="1" x14ac:dyDescent="0.25">
      <c r="A551" s="85" t="s">
        <v>223</v>
      </c>
      <c r="B551" s="133" t="s">
        <v>242</v>
      </c>
      <c r="C551" s="6" t="s">
        <v>6</v>
      </c>
      <c r="D551" s="4"/>
      <c r="E551" s="4"/>
      <c r="F551" s="4"/>
      <c r="G551" s="4">
        <f>G552+G553+G554+G555</f>
        <v>1666.95</v>
      </c>
      <c r="H551" s="4">
        <f>H552+H555</f>
        <v>1666.95</v>
      </c>
      <c r="I551" s="4"/>
      <c r="J551" s="4"/>
      <c r="K551" s="4"/>
      <c r="L551" s="4"/>
      <c r="M551" s="4"/>
      <c r="N551" s="4"/>
      <c r="O551" s="3">
        <f>SUM(D551:N551)</f>
        <v>3333.9</v>
      </c>
      <c r="P551" s="64" t="s">
        <v>96</v>
      </c>
      <c r="Q551" s="54"/>
      <c r="R551" s="55"/>
      <c r="S551" s="53"/>
      <c r="T551" s="4">
        <f>T552+T553+T554+T555</f>
        <v>1666.95</v>
      </c>
    </row>
    <row r="552" spans="1:20" x14ac:dyDescent="0.25">
      <c r="A552" s="86"/>
      <c r="B552" s="134"/>
      <c r="C552" s="6" t="s">
        <v>13</v>
      </c>
      <c r="D552" s="16"/>
      <c r="E552" s="16"/>
      <c r="F552" s="16"/>
      <c r="G552" s="16">
        <f>H552</f>
        <v>166.7</v>
      </c>
      <c r="H552" s="16">
        <v>166.7</v>
      </c>
      <c r="I552" s="16"/>
      <c r="J552" s="16"/>
      <c r="K552" s="16"/>
      <c r="L552" s="16"/>
      <c r="M552" s="16"/>
      <c r="N552" s="16"/>
      <c r="O552" s="3">
        <f t="shared" ref="O552:O555" si="303">SUM(D552:N552)</f>
        <v>333.4</v>
      </c>
      <c r="P552" s="65"/>
      <c r="Q552" s="54"/>
      <c r="R552" s="55"/>
      <c r="S552" s="53"/>
      <c r="T552" s="16">
        <f>G552+SUM(Q552:S552)</f>
        <v>166.7</v>
      </c>
    </row>
    <row r="553" spans="1:20" x14ac:dyDescent="0.25">
      <c r="A553" s="86"/>
      <c r="B553" s="134"/>
      <c r="C553" s="6" t="s">
        <v>14</v>
      </c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3">
        <f t="shared" si="303"/>
        <v>0</v>
      </c>
      <c r="P553" s="65"/>
      <c r="Q553" s="54"/>
      <c r="R553" s="55"/>
      <c r="S553" s="53"/>
      <c r="T553" s="16"/>
    </row>
    <row r="554" spans="1:20" x14ac:dyDescent="0.25">
      <c r="A554" s="86"/>
      <c r="B554" s="134"/>
      <c r="C554" s="6" t="s">
        <v>15</v>
      </c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3">
        <f t="shared" si="303"/>
        <v>0</v>
      </c>
      <c r="P554" s="65"/>
      <c r="Q554" s="54"/>
      <c r="R554" s="55"/>
      <c r="S554" s="53"/>
      <c r="T554" s="16"/>
    </row>
    <row r="555" spans="1:20" x14ac:dyDescent="0.25">
      <c r="A555" s="87"/>
      <c r="B555" s="135"/>
      <c r="C555" s="6" t="s">
        <v>16</v>
      </c>
      <c r="D555" s="16"/>
      <c r="E555" s="16"/>
      <c r="F555" s="16"/>
      <c r="G555" s="16">
        <f>H555</f>
        <v>1500.25</v>
      </c>
      <c r="H555" s="16">
        <v>1500.25</v>
      </c>
      <c r="I555" s="16"/>
      <c r="J555" s="16"/>
      <c r="K555" s="16"/>
      <c r="L555" s="16"/>
      <c r="M555" s="16"/>
      <c r="N555" s="16"/>
      <c r="O555" s="3">
        <f t="shared" si="303"/>
        <v>3000.5</v>
      </c>
      <c r="P555" s="65"/>
      <c r="Q555" s="54"/>
      <c r="R555" s="55"/>
      <c r="S555" s="53"/>
      <c r="T555" s="16">
        <f>G555+SUM(Q555:S555)</f>
        <v>1500.25</v>
      </c>
    </row>
    <row r="556" spans="1:20" ht="30" customHeight="1" x14ac:dyDescent="0.25">
      <c r="A556" s="85" t="s">
        <v>241</v>
      </c>
      <c r="B556" s="133" t="s">
        <v>243</v>
      </c>
      <c r="C556" s="6" t="s">
        <v>6</v>
      </c>
      <c r="D556" s="4"/>
      <c r="E556" s="4"/>
      <c r="F556" s="4"/>
      <c r="G556" s="4">
        <f>G557+G558+G559+G560</f>
        <v>1826.8</v>
      </c>
      <c r="H556" s="4">
        <f>H557+H560</f>
        <v>1826.8</v>
      </c>
      <c r="I556" s="4"/>
      <c r="J556" s="4"/>
      <c r="K556" s="4"/>
      <c r="L556" s="4"/>
      <c r="M556" s="4"/>
      <c r="N556" s="4"/>
      <c r="O556" s="3">
        <f>SUM(D556:N556)</f>
        <v>3653.6</v>
      </c>
      <c r="P556" s="64" t="s">
        <v>96</v>
      </c>
      <c r="Q556" s="54"/>
      <c r="R556" s="55"/>
      <c r="S556" s="53"/>
      <c r="T556" s="4">
        <f>T557+T558+T559+T560</f>
        <v>1826.8</v>
      </c>
    </row>
    <row r="557" spans="1:20" x14ac:dyDescent="0.25">
      <c r="A557" s="86"/>
      <c r="B557" s="134"/>
      <c r="C557" s="6" t="s">
        <v>13</v>
      </c>
      <c r="D557" s="16"/>
      <c r="E557" s="16"/>
      <c r="F557" s="16"/>
      <c r="G557" s="16">
        <f>H557</f>
        <v>182.68</v>
      </c>
      <c r="H557" s="16">
        <v>182.68</v>
      </c>
      <c r="I557" s="16"/>
      <c r="J557" s="16"/>
      <c r="K557" s="16"/>
      <c r="L557" s="16"/>
      <c r="M557" s="16"/>
      <c r="N557" s="16"/>
      <c r="O557" s="3">
        <f t="shared" ref="O557:O560" si="304">SUM(D557:N557)</f>
        <v>365.36</v>
      </c>
      <c r="P557" s="65"/>
      <c r="Q557" s="54"/>
      <c r="R557" s="55"/>
      <c r="S557" s="53"/>
      <c r="T557" s="16">
        <f>G557+SUM(Q557:S557)</f>
        <v>182.68</v>
      </c>
    </row>
    <row r="558" spans="1:20" x14ac:dyDescent="0.25">
      <c r="A558" s="86"/>
      <c r="B558" s="134"/>
      <c r="C558" s="6" t="s">
        <v>14</v>
      </c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3">
        <f t="shared" si="304"/>
        <v>0</v>
      </c>
      <c r="P558" s="65"/>
      <c r="Q558" s="54"/>
      <c r="R558" s="55"/>
      <c r="S558" s="53"/>
      <c r="T558" s="16"/>
    </row>
    <row r="559" spans="1:20" x14ac:dyDescent="0.25">
      <c r="A559" s="86"/>
      <c r="B559" s="134"/>
      <c r="C559" s="6" t="s">
        <v>15</v>
      </c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3">
        <f t="shared" si="304"/>
        <v>0</v>
      </c>
      <c r="P559" s="65"/>
      <c r="Q559" s="54"/>
      <c r="R559" s="55"/>
      <c r="S559" s="53"/>
      <c r="T559" s="16"/>
    </row>
    <row r="560" spans="1:20" x14ac:dyDescent="0.25">
      <c r="A560" s="87"/>
      <c r="B560" s="135"/>
      <c r="C560" s="6" t="s">
        <v>16</v>
      </c>
      <c r="D560" s="16"/>
      <c r="E560" s="16"/>
      <c r="F560" s="16"/>
      <c r="G560" s="16">
        <f>H560</f>
        <v>1644.12</v>
      </c>
      <c r="H560" s="16">
        <v>1644.12</v>
      </c>
      <c r="I560" s="16"/>
      <c r="J560" s="16"/>
      <c r="K560" s="16"/>
      <c r="L560" s="16"/>
      <c r="M560" s="16"/>
      <c r="N560" s="16"/>
      <c r="O560" s="3">
        <f t="shared" si="304"/>
        <v>3288.24</v>
      </c>
      <c r="P560" s="65"/>
      <c r="Q560" s="54"/>
      <c r="R560" s="55"/>
      <c r="S560" s="53"/>
      <c r="T560" s="16">
        <f>G560+SUM(Q560:S560)</f>
        <v>1644.12</v>
      </c>
    </row>
    <row r="561" spans="1:20" ht="30" x14ac:dyDescent="0.25">
      <c r="A561" s="85" t="s">
        <v>257</v>
      </c>
      <c r="B561" s="136" t="s">
        <v>261</v>
      </c>
      <c r="C561" s="6" t="s">
        <v>6</v>
      </c>
      <c r="D561" s="4"/>
      <c r="E561" s="4"/>
      <c r="F561" s="4"/>
      <c r="G561" s="4">
        <f>G562+G563+G564+G565</f>
        <v>0</v>
      </c>
      <c r="H561" s="4">
        <f>H562+H565</f>
        <v>1826.8</v>
      </c>
      <c r="I561" s="4"/>
      <c r="J561" s="4"/>
      <c r="K561" s="4"/>
      <c r="L561" s="4"/>
      <c r="M561" s="4"/>
      <c r="N561" s="4"/>
      <c r="O561" s="3">
        <f>SUM(D561:N561)</f>
        <v>1826.8</v>
      </c>
      <c r="P561" s="64" t="s">
        <v>96</v>
      </c>
      <c r="Q561" s="54"/>
      <c r="R561" s="55"/>
      <c r="S561" s="53"/>
      <c r="T561" s="4">
        <f>T562+T563+T564+T565</f>
        <v>4604.07</v>
      </c>
    </row>
    <row r="562" spans="1:20" x14ac:dyDescent="0.25">
      <c r="A562" s="86"/>
      <c r="B562" s="137"/>
      <c r="C562" s="6" t="s">
        <v>13</v>
      </c>
      <c r="D562" s="16"/>
      <c r="E562" s="16"/>
      <c r="F562" s="16"/>
      <c r="G562" s="16"/>
      <c r="H562" s="16">
        <v>182.68</v>
      </c>
      <c r="I562" s="16"/>
      <c r="J562" s="16"/>
      <c r="K562" s="16"/>
      <c r="L562" s="16"/>
      <c r="M562" s="16"/>
      <c r="N562" s="16"/>
      <c r="O562" s="3">
        <f t="shared" ref="O562:O565" si="305">SUM(D562:N562)</f>
        <v>182.68</v>
      </c>
      <c r="P562" s="65"/>
      <c r="Q562" s="54"/>
      <c r="R562" s="55"/>
      <c r="S562" s="53">
        <v>460.41</v>
      </c>
      <c r="T562" s="16">
        <f>G562+SUM(Q562:S562)</f>
        <v>460.41</v>
      </c>
    </row>
    <row r="563" spans="1:20" x14ac:dyDescent="0.25">
      <c r="A563" s="86"/>
      <c r="B563" s="137"/>
      <c r="C563" s="6" t="s">
        <v>14</v>
      </c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3">
        <f t="shared" si="305"/>
        <v>0</v>
      </c>
      <c r="P563" s="65"/>
      <c r="Q563" s="54"/>
      <c r="R563" s="55"/>
      <c r="S563" s="53"/>
      <c r="T563" s="16"/>
    </row>
    <row r="564" spans="1:20" x14ac:dyDescent="0.25">
      <c r="A564" s="86"/>
      <c r="B564" s="137"/>
      <c r="C564" s="6" t="s">
        <v>15</v>
      </c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3">
        <f t="shared" si="305"/>
        <v>0</v>
      </c>
      <c r="P564" s="65"/>
      <c r="Q564" s="54"/>
      <c r="R564" s="55"/>
      <c r="S564" s="53"/>
      <c r="T564" s="16"/>
    </row>
    <row r="565" spans="1:20" x14ac:dyDescent="0.25">
      <c r="A565" s="87"/>
      <c r="B565" s="138"/>
      <c r="C565" s="6" t="s">
        <v>16</v>
      </c>
      <c r="D565" s="16"/>
      <c r="E565" s="16"/>
      <c r="F565" s="16"/>
      <c r="G565" s="16"/>
      <c r="H565" s="16">
        <v>1644.12</v>
      </c>
      <c r="I565" s="16"/>
      <c r="J565" s="16"/>
      <c r="K565" s="16"/>
      <c r="L565" s="16"/>
      <c r="M565" s="16"/>
      <c r="N565" s="16"/>
      <c r="O565" s="3">
        <f t="shared" si="305"/>
        <v>1644.12</v>
      </c>
      <c r="P565" s="65"/>
      <c r="Q565" s="54"/>
      <c r="R565" s="55"/>
      <c r="S565" s="53">
        <v>4143.66</v>
      </c>
      <c r="T565" s="16">
        <f>G565+SUM(Q565:S565)</f>
        <v>4143.66</v>
      </c>
    </row>
    <row r="566" spans="1:20" ht="30" x14ac:dyDescent="0.25">
      <c r="A566" s="85" t="s">
        <v>258</v>
      </c>
      <c r="B566" s="136" t="s">
        <v>260</v>
      </c>
      <c r="C566" s="6" t="s">
        <v>6</v>
      </c>
      <c r="D566" s="4"/>
      <c r="E566" s="4"/>
      <c r="F566" s="4"/>
      <c r="G566" s="4">
        <f>G567+G568+G569+G570</f>
        <v>0</v>
      </c>
      <c r="H566" s="4">
        <f>H567+H570</f>
        <v>1826.8</v>
      </c>
      <c r="I566" s="4"/>
      <c r="J566" s="4"/>
      <c r="K566" s="4"/>
      <c r="L566" s="4"/>
      <c r="M566" s="4"/>
      <c r="N566" s="4"/>
      <c r="O566" s="3">
        <f>SUM(D566:N566)</f>
        <v>1826.8</v>
      </c>
      <c r="P566" s="64" t="s">
        <v>96</v>
      </c>
      <c r="Q566" s="54"/>
      <c r="R566" s="55"/>
      <c r="S566" s="53"/>
      <c r="T566" s="4">
        <f>T567+T568+T569+T570</f>
        <v>3638.77</v>
      </c>
    </row>
    <row r="567" spans="1:20" x14ac:dyDescent="0.25">
      <c r="A567" s="86"/>
      <c r="B567" s="137"/>
      <c r="C567" s="6" t="s">
        <v>13</v>
      </c>
      <c r="D567" s="16"/>
      <c r="E567" s="16"/>
      <c r="F567" s="16"/>
      <c r="G567" s="16"/>
      <c r="H567" s="16">
        <v>182.68</v>
      </c>
      <c r="I567" s="16"/>
      <c r="J567" s="16"/>
      <c r="K567" s="16"/>
      <c r="L567" s="16"/>
      <c r="M567" s="16"/>
      <c r="N567" s="16"/>
      <c r="O567" s="3">
        <f t="shared" ref="O567:O570" si="306">SUM(D567:N567)</f>
        <v>182.68</v>
      </c>
      <c r="P567" s="65"/>
      <c r="Q567" s="54"/>
      <c r="R567" s="55"/>
      <c r="S567" s="53">
        <v>363.88</v>
      </c>
      <c r="T567" s="16">
        <f>G567+SUM(Q567:S567)</f>
        <v>363.88</v>
      </c>
    </row>
    <row r="568" spans="1:20" x14ac:dyDescent="0.25">
      <c r="A568" s="86"/>
      <c r="B568" s="137"/>
      <c r="C568" s="6" t="s">
        <v>14</v>
      </c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3">
        <f t="shared" si="306"/>
        <v>0</v>
      </c>
      <c r="P568" s="65"/>
      <c r="Q568" s="54"/>
      <c r="R568" s="55"/>
      <c r="S568" s="53"/>
      <c r="T568" s="16"/>
    </row>
    <row r="569" spans="1:20" x14ac:dyDescent="0.25">
      <c r="A569" s="86"/>
      <c r="B569" s="137"/>
      <c r="C569" s="6" t="s">
        <v>15</v>
      </c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3">
        <f t="shared" si="306"/>
        <v>0</v>
      </c>
      <c r="P569" s="65"/>
      <c r="Q569" s="54"/>
      <c r="R569" s="55"/>
      <c r="S569" s="53"/>
      <c r="T569" s="16"/>
    </row>
    <row r="570" spans="1:20" x14ac:dyDescent="0.25">
      <c r="A570" s="87"/>
      <c r="B570" s="138"/>
      <c r="C570" s="6" t="s">
        <v>16</v>
      </c>
      <c r="D570" s="16"/>
      <c r="E570" s="16"/>
      <c r="F570" s="16"/>
      <c r="G570" s="16"/>
      <c r="H570" s="16">
        <v>1644.12</v>
      </c>
      <c r="I570" s="16"/>
      <c r="J570" s="16"/>
      <c r="K570" s="16"/>
      <c r="L570" s="16"/>
      <c r="M570" s="16"/>
      <c r="N570" s="16"/>
      <c r="O570" s="3">
        <f t="shared" si="306"/>
        <v>1644.12</v>
      </c>
      <c r="P570" s="65"/>
      <c r="Q570" s="54"/>
      <c r="R570" s="55"/>
      <c r="S570" s="53">
        <v>3274.89</v>
      </c>
      <c r="T570" s="16">
        <f>G570+SUM(Q570:S570)</f>
        <v>3274.89</v>
      </c>
    </row>
    <row r="571" spans="1:20" ht="30" customHeight="1" x14ac:dyDescent="0.25">
      <c r="A571" s="85" t="s">
        <v>223</v>
      </c>
      <c r="B571" s="79" t="s">
        <v>262</v>
      </c>
      <c r="C571" s="6" t="s">
        <v>6</v>
      </c>
      <c r="D571" s="4"/>
      <c r="E571" s="4"/>
      <c r="F571" s="4"/>
      <c r="G571" s="4">
        <f>G572+G573+G574+G575</f>
        <v>189.11000000000024</v>
      </c>
      <c r="H571" s="4"/>
      <c r="I571" s="4"/>
      <c r="J571" s="4"/>
      <c r="K571" s="4"/>
      <c r="L571" s="4"/>
      <c r="M571" s="4"/>
      <c r="N571" s="4"/>
      <c r="O571" s="3">
        <f>SUM(D571:N571)</f>
        <v>189.11000000000024</v>
      </c>
      <c r="P571" s="64" t="s">
        <v>96</v>
      </c>
      <c r="Q571" s="54"/>
      <c r="R571" s="55"/>
      <c r="S571" s="53"/>
      <c r="T571" s="4">
        <f>T572+T573+T574+T575</f>
        <v>6352.6100000000015</v>
      </c>
    </row>
    <row r="572" spans="1:20" x14ac:dyDescent="0.25">
      <c r="A572" s="86"/>
      <c r="B572" s="88"/>
      <c r="C572" s="6" t="s">
        <v>13</v>
      </c>
      <c r="D572" s="16"/>
      <c r="E572" s="16"/>
      <c r="F572" s="16"/>
      <c r="G572" s="16">
        <f>368.27+H572</f>
        <v>18.889999999999986</v>
      </c>
      <c r="H572" s="16">
        <f>-166.7-182.68</f>
        <v>-349.38</v>
      </c>
      <c r="I572" s="16"/>
      <c r="J572" s="16"/>
      <c r="K572" s="16"/>
      <c r="L572" s="16"/>
      <c r="M572" s="16"/>
      <c r="N572" s="16"/>
      <c r="O572" s="3">
        <f t="shared" ref="O572:O575" si="307">SUM(D572:N572)</f>
        <v>-330.49</v>
      </c>
      <c r="P572" s="65"/>
      <c r="Q572" s="54"/>
      <c r="R572" s="55">
        <f>-(R522+R527+R532+R537+R542+R547)-25.34</f>
        <v>1608.2700000000002</v>
      </c>
      <c r="S572" s="53">
        <f>-(S517+S562+S567)</f>
        <v>-991.9</v>
      </c>
      <c r="T572" s="16">
        <f>G572+SUM(Q572:S572)</f>
        <v>635.26000000000022</v>
      </c>
    </row>
    <row r="573" spans="1:20" x14ac:dyDescent="0.25">
      <c r="A573" s="86"/>
      <c r="B573" s="88"/>
      <c r="C573" s="6" t="s">
        <v>14</v>
      </c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3">
        <f t="shared" si="307"/>
        <v>0</v>
      </c>
      <c r="P573" s="65"/>
      <c r="Q573" s="54"/>
      <c r="R573" s="55"/>
      <c r="S573" s="53"/>
      <c r="T573" s="16"/>
    </row>
    <row r="574" spans="1:20" x14ac:dyDescent="0.25">
      <c r="A574" s="86"/>
      <c r="B574" s="88"/>
      <c r="C574" s="6" t="s">
        <v>15</v>
      </c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3">
        <f t="shared" si="307"/>
        <v>0</v>
      </c>
      <c r="P574" s="65"/>
      <c r="Q574" s="54"/>
      <c r="R574" s="55"/>
      <c r="S574" s="53"/>
      <c r="T574" s="16"/>
    </row>
    <row r="575" spans="1:20" x14ac:dyDescent="0.25">
      <c r="A575" s="87"/>
      <c r="B575" s="89"/>
      <c r="C575" s="6" t="s">
        <v>16</v>
      </c>
      <c r="D575" s="16"/>
      <c r="E575" s="16"/>
      <c r="F575" s="16"/>
      <c r="G575" s="16">
        <f>3314.59+H575</f>
        <v>170.22000000000025</v>
      </c>
      <c r="H575" s="16">
        <f>-1500.25-1644.12</f>
        <v>-3144.37</v>
      </c>
      <c r="I575" s="16"/>
      <c r="J575" s="16"/>
      <c r="K575" s="16"/>
      <c r="L575" s="16"/>
      <c r="M575" s="16"/>
      <c r="N575" s="16"/>
      <c r="O575" s="3">
        <f t="shared" si="307"/>
        <v>-2974.1499999999996</v>
      </c>
      <c r="P575" s="65"/>
      <c r="Q575" s="56"/>
      <c r="R575" s="57">
        <f>-(R525+R530+R535+R540+R545+R550)-228.23</f>
        <v>14474.2</v>
      </c>
      <c r="S575" s="58">
        <f>-(S570+S565+S520)</f>
        <v>-8927.07</v>
      </c>
      <c r="T575" s="16">
        <f>G575+SUM(Q575:S575)</f>
        <v>5717.3500000000013</v>
      </c>
    </row>
    <row r="576" spans="1:20" ht="29.25" hidden="1" x14ac:dyDescent="0.25">
      <c r="A576" s="128" t="s">
        <v>18</v>
      </c>
      <c r="B576" s="109" t="s">
        <v>166</v>
      </c>
      <c r="C576" s="23" t="s">
        <v>6</v>
      </c>
      <c r="D576" s="1">
        <f>D577+D578+D579+D580</f>
        <v>0</v>
      </c>
      <c r="E576" s="1">
        <f t="shared" ref="E576:N576" si="308">E577+E578+E579+E580</f>
        <v>0</v>
      </c>
      <c r="F576" s="1">
        <v>9383.66</v>
      </c>
      <c r="G576" s="1">
        <f t="shared" si="308"/>
        <v>12815.25</v>
      </c>
      <c r="H576" s="1"/>
      <c r="I576" s="1"/>
      <c r="J576" s="1"/>
      <c r="K576" s="1"/>
      <c r="L576" s="1"/>
      <c r="M576" s="1">
        <f t="shared" si="308"/>
        <v>7016.72</v>
      </c>
      <c r="N576" s="1">
        <f t="shared" si="308"/>
        <v>7016.72</v>
      </c>
      <c r="O576" s="1">
        <f>SUM(D576:N576)</f>
        <v>36232.35</v>
      </c>
      <c r="P576" s="73" t="s">
        <v>95</v>
      </c>
      <c r="T576" s="1">
        <f t="shared" ref="T576" si="309">T577+T578+T579+T580</f>
        <v>12815.25</v>
      </c>
    </row>
    <row r="577" spans="1:20" hidden="1" x14ac:dyDescent="0.25">
      <c r="A577" s="129"/>
      <c r="B577" s="110"/>
      <c r="C577" s="26" t="s">
        <v>13</v>
      </c>
      <c r="D577" s="3">
        <f>D582</f>
        <v>0</v>
      </c>
      <c r="E577" s="3">
        <f t="shared" ref="E577:N580" si="310">E582</f>
        <v>0</v>
      </c>
      <c r="F577" s="3">
        <v>9383.66</v>
      </c>
      <c r="G577" s="3">
        <f>G582+G587</f>
        <v>12815.25</v>
      </c>
      <c r="H577" s="3"/>
      <c r="I577" s="3"/>
      <c r="J577" s="3"/>
      <c r="K577" s="3"/>
      <c r="L577" s="3"/>
      <c r="M577" s="3">
        <f t="shared" si="310"/>
        <v>7016.72</v>
      </c>
      <c r="N577" s="3">
        <f t="shared" si="310"/>
        <v>7016.72</v>
      </c>
      <c r="O577" s="3">
        <f>SUM(D577:N577)</f>
        <v>36232.35</v>
      </c>
      <c r="P577" s="74"/>
      <c r="T577" s="3">
        <f>T582+T587</f>
        <v>12815.25</v>
      </c>
    </row>
    <row r="578" spans="1:20" hidden="1" x14ac:dyDescent="0.25">
      <c r="A578" s="129"/>
      <c r="B578" s="110"/>
      <c r="C578" s="26" t="s">
        <v>14</v>
      </c>
      <c r="D578" s="3">
        <f t="shared" ref="D578:M580" si="311">D583</f>
        <v>0</v>
      </c>
      <c r="E578" s="3">
        <f t="shared" si="311"/>
        <v>0</v>
      </c>
      <c r="F578" s="3">
        <f t="shared" si="311"/>
        <v>0</v>
      </c>
      <c r="G578" s="3">
        <f t="shared" si="311"/>
        <v>0</v>
      </c>
      <c r="H578" s="3"/>
      <c r="I578" s="3"/>
      <c r="J578" s="3"/>
      <c r="K578" s="3"/>
      <c r="L578" s="3"/>
      <c r="M578" s="3">
        <f t="shared" si="311"/>
        <v>0</v>
      </c>
      <c r="N578" s="3">
        <f t="shared" si="310"/>
        <v>0</v>
      </c>
      <c r="O578" s="3">
        <f t="shared" ref="O578:O580" si="312">SUM(D578:N578)</f>
        <v>0</v>
      </c>
      <c r="P578" s="74"/>
      <c r="T578" s="3">
        <f t="shared" ref="T578" si="313">T583</f>
        <v>0</v>
      </c>
    </row>
    <row r="579" spans="1:20" hidden="1" x14ac:dyDescent="0.25">
      <c r="A579" s="129"/>
      <c r="B579" s="110"/>
      <c r="C579" s="26" t="s">
        <v>15</v>
      </c>
      <c r="D579" s="3">
        <f t="shared" si="311"/>
        <v>0</v>
      </c>
      <c r="E579" s="3">
        <f t="shared" si="311"/>
        <v>0</v>
      </c>
      <c r="F579" s="3">
        <f t="shared" si="311"/>
        <v>0</v>
      </c>
      <c r="G579" s="3">
        <f t="shared" si="311"/>
        <v>0</v>
      </c>
      <c r="H579" s="3"/>
      <c r="I579" s="3"/>
      <c r="J579" s="3"/>
      <c r="K579" s="3"/>
      <c r="L579" s="3"/>
      <c r="M579" s="3">
        <f t="shared" si="311"/>
        <v>0</v>
      </c>
      <c r="N579" s="3">
        <f t="shared" si="310"/>
        <v>0</v>
      </c>
      <c r="O579" s="3">
        <f t="shared" si="312"/>
        <v>0</v>
      </c>
      <c r="P579" s="74"/>
      <c r="T579" s="3">
        <f t="shared" ref="T579" si="314">T584</f>
        <v>0</v>
      </c>
    </row>
    <row r="580" spans="1:20" hidden="1" x14ac:dyDescent="0.25">
      <c r="A580" s="129"/>
      <c r="B580" s="110"/>
      <c r="C580" s="26" t="s">
        <v>16</v>
      </c>
      <c r="D580" s="3">
        <f t="shared" si="311"/>
        <v>0</v>
      </c>
      <c r="E580" s="3">
        <f t="shared" si="311"/>
        <v>0</v>
      </c>
      <c r="F580" s="3">
        <f t="shared" si="311"/>
        <v>0</v>
      </c>
      <c r="G580" s="3">
        <f t="shared" si="311"/>
        <v>0</v>
      </c>
      <c r="H580" s="3"/>
      <c r="I580" s="3"/>
      <c r="J580" s="3"/>
      <c r="K580" s="3"/>
      <c r="L580" s="3"/>
      <c r="M580" s="3">
        <f t="shared" si="311"/>
        <v>0</v>
      </c>
      <c r="N580" s="3">
        <f t="shared" si="310"/>
        <v>0</v>
      </c>
      <c r="O580" s="3">
        <f t="shared" si="312"/>
        <v>0</v>
      </c>
      <c r="P580" s="74"/>
      <c r="T580" s="3">
        <f t="shared" ref="T580" si="315">T585</f>
        <v>0</v>
      </c>
    </row>
    <row r="581" spans="1:20" ht="29.25" hidden="1" x14ac:dyDescent="0.25">
      <c r="A581" s="69" t="s">
        <v>167</v>
      </c>
      <c r="B581" s="71" t="s">
        <v>88</v>
      </c>
      <c r="C581" s="2" t="s">
        <v>6</v>
      </c>
      <c r="D581" s="3">
        <f>D582+D583+D584+D585</f>
        <v>0</v>
      </c>
      <c r="E581" s="3">
        <f t="shared" ref="E581" si="316">E582+E583+E584+E585</f>
        <v>0</v>
      </c>
      <c r="F581" s="3">
        <v>9383.66</v>
      </c>
      <c r="G581" s="3">
        <f t="shared" ref="G581" si="317">G582+G583+G584+G585</f>
        <v>12815.25</v>
      </c>
      <c r="H581" s="3"/>
      <c r="I581" s="3"/>
      <c r="J581" s="3"/>
      <c r="K581" s="3"/>
      <c r="L581" s="3"/>
      <c r="M581" s="3">
        <f>M582+M583+M584+M585</f>
        <v>7016.72</v>
      </c>
      <c r="N581" s="3">
        <f t="shared" ref="N581" si="318">N582+N583+N584+N585</f>
        <v>7016.72</v>
      </c>
      <c r="O581" s="3">
        <f>SUM(D581:N581)</f>
        <v>36232.35</v>
      </c>
      <c r="P581" s="73" t="s">
        <v>95</v>
      </c>
      <c r="T581" s="3">
        <f t="shared" ref="T581" si="319">T582+T583+T584+T585</f>
        <v>12815.25</v>
      </c>
    </row>
    <row r="582" spans="1:20" hidden="1" x14ac:dyDescent="0.25">
      <c r="A582" s="70"/>
      <c r="B582" s="72"/>
      <c r="C582" s="6" t="s">
        <v>13</v>
      </c>
      <c r="D582" s="7"/>
      <c r="E582" s="8"/>
      <c r="F582" s="8">
        <v>9383.66</v>
      </c>
      <c r="G582" s="8">
        <f>7016.72+5798.53</f>
        <v>12815.25</v>
      </c>
      <c r="H582" s="13"/>
      <c r="I582" s="13"/>
      <c r="J582" s="13"/>
      <c r="K582" s="13"/>
      <c r="L582" s="13"/>
      <c r="M582" s="13">
        <v>7016.72</v>
      </c>
      <c r="N582" s="8">
        <v>7016.72</v>
      </c>
      <c r="O582" s="24">
        <f>SUM(D582:N582)</f>
        <v>36232.35</v>
      </c>
      <c r="P582" s="74"/>
      <c r="T582" s="8">
        <f>7016.72+5798.53</f>
        <v>12815.25</v>
      </c>
    </row>
    <row r="583" spans="1:20" hidden="1" x14ac:dyDescent="0.25">
      <c r="A583" s="70"/>
      <c r="B583" s="72"/>
      <c r="C583" s="6" t="s">
        <v>14</v>
      </c>
      <c r="D583" s="9"/>
      <c r="E583" s="10"/>
      <c r="F583" s="10"/>
      <c r="G583" s="10"/>
      <c r="H583" s="14"/>
      <c r="I583" s="14"/>
      <c r="J583" s="14"/>
      <c r="K583" s="14"/>
      <c r="L583" s="14"/>
      <c r="M583" s="14"/>
      <c r="N583" s="10"/>
      <c r="O583" s="24">
        <f t="shared" ref="O583:O585" si="320">SUM(D583:M583)</f>
        <v>0</v>
      </c>
      <c r="P583" s="74"/>
      <c r="T583" s="10"/>
    </row>
    <row r="584" spans="1:20" hidden="1" x14ac:dyDescent="0.25">
      <c r="A584" s="70"/>
      <c r="B584" s="72"/>
      <c r="C584" s="6" t="s">
        <v>15</v>
      </c>
      <c r="D584" s="9"/>
      <c r="E584" s="10"/>
      <c r="F584" s="10"/>
      <c r="G584" s="10"/>
      <c r="H584" s="14"/>
      <c r="I584" s="14"/>
      <c r="J584" s="14"/>
      <c r="K584" s="14"/>
      <c r="L584" s="14"/>
      <c r="M584" s="14"/>
      <c r="N584" s="10"/>
      <c r="O584" s="24">
        <f t="shared" si="320"/>
        <v>0</v>
      </c>
      <c r="P584" s="74"/>
      <c r="T584" s="10"/>
    </row>
    <row r="585" spans="1:20" hidden="1" x14ac:dyDescent="0.25">
      <c r="A585" s="70"/>
      <c r="B585" s="72"/>
      <c r="C585" s="6" t="s">
        <v>16</v>
      </c>
      <c r="D585" s="11"/>
      <c r="E585" s="12"/>
      <c r="F585" s="12"/>
      <c r="G585" s="12"/>
      <c r="H585" s="15"/>
      <c r="I585" s="15"/>
      <c r="J585" s="15"/>
      <c r="K585" s="15"/>
      <c r="L585" s="15"/>
      <c r="M585" s="15"/>
      <c r="N585" s="12"/>
      <c r="O585" s="24">
        <f t="shared" si="320"/>
        <v>0</v>
      </c>
      <c r="P585" s="74"/>
      <c r="T585" s="12"/>
    </row>
    <row r="586" spans="1:20" ht="29.25" hidden="1" x14ac:dyDescent="0.25">
      <c r="A586" s="69" t="s">
        <v>234</v>
      </c>
      <c r="B586" s="71" t="s">
        <v>205</v>
      </c>
      <c r="C586" s="2" t="s">
        <v>6</v>
      </c>
      <c r="D586" s="3">
        <f>D587+D588+D589+D590</f>
        <v>0</v>
      </c>
      <c r="E586" s="3">
        <f t="shared" ref="E586" si="321">E587+E588+E589+E590</f>
        <v>0</v>
      </c>
      <c r="F586" s="3"/>
      <c r="G586" s="3">
        <f t="shared" ref="G586" si="322">G587+G588+G589+G590</f>
        <v>0</v>
      </c>
      <c r="H586" s="3"/>
      <c r="I586" s="3"/>
      <c r="J586" s="3"/>
      <c r="K586" s="3"/>
      <c r="L586" s="3"/>
      <c r="M586" s="3">
        <f>M587+M588+M589+M590</f>
        <v>0</v>
      </c>
      <c r="N586" s="3">
        <f t="shared" ref="N586" si="323">N587+N588+N589+N590</f>
        <v>0</v>
      </c>
      <c r="O586" s="3">
        <f>SUM(D586:N586)</f>
        <v>0</v>
      </c>
      <c r="P586" s="73" t="s">
        <v>95</v>
      </c>
      <c r="T586" s="3">
        <f t="shared" ref="T586" si="324">T587+T588+T589+T590</f>
        <v>0</v>
      </c>
    </row>
    <row r="587" spans="1:20" hidden="1" x14ac:dyDescent="0.25">
      <c r="A587" s="70"/>
      <c r="B587" s="72"/>
      <c r="C587" s="6" t="s">
        <v>13</v>
      </c>
      <c r="D587" s="7"/>
      <c r="E587" s="8"/>
      <c r="F587" s="8"/>
      <c r="G587" s="8">
        <f>888.9-888.9</f>
        <v>0</v>
      </c>
      <c r="H587" s="13"/>
      <c r="I587" s="13"/>
      <c r="J587" s="13"/>
      <c r="K587" s="13"/>
      <c r="L587" s="13"/>
      <c r="M587" s="13"/>
      <c r="N587" s="8"/>
      <c r="O587" s="24">
        <f>SUM(D587:N587)</f>
        <v>0</v>
      </c>
      <c r="P587" s="74"/>
      <c r="T587" s="8">
        <f>888.9-888.9</f>
        <v>0</v>
      </c>
    </row>
    <row r="588" spans="1:20" hidden="1" x14ac:dyDescent="0.25">
      <c r="A588" s="70"/>
      <c r="B588" s="72"/>
      <c r="C588" s="6" t="s">
        <v>14</v>
      </c>
      <c r="D588" s="9"/>
      <c r="E588" s="10"/>
      <c r="F588" s="10"/>
      <c r="G588" s="10"/>
      <c r="H588" s="14"/>
      <c r="I588" s="14"/>
      <c r="J588" s="14"/>
      <c r="K588" s="14"/>
      <c r="L588" s="14"/>
      <c r="M588" s="14"/>
      <c r="N588" s="10"/>
      <c r="O588" s="24">
        <f t="shared" ref="O588:O590" si="325">SUM(D588:M588)</f>
        <v>0</v>
      </c>
      <c r="P588" s="74"/>
      <c r="T588" s="10"/>
    </row>
    <row r="589" spans="1:20" hidden="1" x14ac:dyDescent="0.25">
      <c r="A589" s="70"/>
      <c r="B589" s="72"/>
      <c r="C589" s="6" t="s">
        <v>15</v>
      </c>
      <c r="D589" s="9"/>
      <c r="E589" s="10"/>
      <c r="F589" s="10"/>
      <c r="G589" s="10"/>
      <c r="H589" s="14"/>
      <c r="I589" s="14"/>
      <c r="J589" s="14"/>
      <c r="K589" s="14"/>
      <c r="L589" s="14"/>
      <c r="M589" s="14"/>
      <c r="N589" s="10"/>
      <c r="O589" s="24">
        <f t="shared" si="325"/>
        <v>0</v>
      </c>
      <c r="P589" s="74"/>
      <c r="T589" s="10"/>
    </row>
    <row r="590" spans="1:20" hidden="1" x14ac:dyDescent="0.25">
      <c r="A590" s="70"/>
      <c r="B590" s="72"/>
      <c r="C590" s="6" t="s">
        <v>16</v>
      </c>
      <c r="D590" s="11"/>
      <c r="E590" s="12"/>
      <c r="F590" s="12"/>
      <c r="G590" s="12"/>
      <c r="H590" s="15"/>
      <c r="I590" s="15"/>
      <c r="J590" s="15"/>
      <c r="K590" s="15"/>
      <c r="L590" s="15"/>
      <c r="M590" s="15"/>
      <c r="N590" s="12"/>
      <c r="O590" s="24">
        <f t="shared" si="325"/>
        <v>0</v>
      </c>
      <c r="P590" s="74"/>
      <c r="T590" s="12"/>
    </row>
    <row r="591" spans="1:20" hidden="1" x14ac:dyDescent="0.25"/>
  </sheetData>
  <mergeCells count="363">
    <mergeCell ref="A561:A565"/>
    <mergeCell ref="B561:B565"/>
    <mergeCell ref="P561:P565"/>
    <mergeCell ref="A566:A570"/>
    <mergeCell ref="B566:B570"/>
    <mergeCell ref="P566:P570"/>
    <mergeCell ref="A581:A585"/>
    <mergeCell ref="B581:B585"/>
    <mergeCell ref="P581:P585"/>
    <mergeCell ref="A586:A590"/>
    <mergeCell ref="B586:B590"/>
    <mergeCell ref="P586:P590"/>
    <mergeCell ref="A571:A575"/>
    <mergeCell ref="B571:B575"/>
    <mergeCell ref="P571:P575"/>
    <mergeCell ref="A576:A580"/>
    <mergeCell ref="B576:B580"/>
    <mergeCell ref="P576:P580"/>
    <mergeCell ref="A551:A555"/>
    <mergeCell ref="B551:B555"/>
    <mergeCell ref="P551:P555"/>
    <mergeCell ref="A556:A560"/>
    <mergeCell ref="B556:B560"/>
    <mergeCell ref="P556:P560"/>
    <mergeCell ref="A541:A545"/>
    <mergeCell ref="B541:B545"/>
    <mergeCell ref="P541:P545"/>
    <mergeCell ref="A546:A550"/>
    <mergeCell ref="B546:B550"/>
    <mergeCell ref="P546:P550"/>
    <mergeCell ref="A531:A535"/>
    <mergeCell ref="B531:B535"/>
    <mergeCell ref="P531:P535"/>
    <mergeCell ref="A536:A540"/>
    <mergeCell ref="B536:B540"/>
    <mergeCell ref="P536:P540"/>
    <mergeCell ref="A521:A525"/>
    <mergeCell ref="B521:B525"/>
    <mergeCell ref="P521:P525"/>
    <mergeCell ref="A526:A530"/>
    <mergeCell ref="B526:B530"/>
    <mergeCell ref="P526:P530"/>
    <mergeCell ref="A511:A515"/>
    <mergeCell ref="B511:B515"/>
    <mergeCell ref="P511:P515"/>
    <mergeCell ref="A516:A520"/>
    <mergeCell ref="B516:B520"/>
    <mergeCell ref="P516:P520"/>
    <mergeCell ref="A501:A505"/>
    <mergeCell ref="B501:B505"/>
    <mergeCell ref="P501:P505"/>
    <mergeCell ref="A506:A510"/>
    <mergeCell ref="B506:B510"/>
    <mergeCell ref="P506:P510"/>
    <mergeCell ref="A491:A495"/>
    <mergeCell ref="B491:B495"/>
    <mergeCell ref="P491:P495"/>
    <mergeCell ref="A496:A500"/>
    <mergeCell ref="B496:B500"/>
    <mergeCell ref="P496:P500"/>
    <mergeCell ref="A481:A485"/>
    <mergeCell ref="B481:B485"/>
    <mergeCell ref="P481:P485"/>
    <mergeCell ref="A486:A490"/>
    <mergeCell ref="B486:B490"/>
    <mergeCell ref="P486:P490"/>
    <mergeCell ref="A471:A475"/>
    <mergeCell ref="B471:B475"/>
    <mergeCell ref="P471:P475"/>
    <mergeCell ref="A476:A480"/>
    <mergeCell ref="B476:B480"/>
    <mergeCell ref="P476:P480"/>
    <mergeCell ref="A461:A465"/>
    <mergeCell ref="B461:B465"/>
    <mergeCell ref="P461:P465"/>
    <mergeCell ref="A466:A470"/>
    <mergeCell ref="B466:B470"/>
    <mergeCell ref="P466:P470"/>
    <mergeCell ref="A451:A455"/>
    <mergeCell ref="B451:B455"/>
    <mergeCell ref="P451:P455"/>
    <mergeCell ref="A456:A460"/>
    <mergeCell ref="B456:B460"/>
    <mergeCell ref="P456:P460"/>
    <mergeCell ref="A441:A445"/>
    <mergeCell ref="B441:B445"/>
    <mergeCell ref="P441:P445"/>
    <mergeCell ref="A446:A450"/>
    <mergeCell ref="B446:B450"/>
    <mergeCell ref="P446:P450"/>
    <mergeCell ref="A431:A435"/>
    <mergeCell ref="B431:B435"/>
    <mergeCell ref="P431:P435"/>
    <mergeCell ref="A436:A440"/>
    <mergeCell ref="B436:B440"/>
    <mergeCell ref="P436:P440"/>
    <mergeCell ref="A421:A425"/>
    <mergeCell ref="B421:B425"/>
    <mergeCell ref="P421:P425"/>
    <mergeCell ref="A426:A430"/>
    <mergeCell ref="B426:B430"/>
    <mergeCell ref="P426:P430"/>
    <mergeCell ref="A411:A415"/>
    <mergeCell ref="B411:B415"/>
    <mergeCell ref="P411:P415"/>
    <mergeCell ref="A416:A420"/>
    <mergeCell ref="B416:B420"/>
    <mergeCell ref="P416:P420"/>
    <mergeCell ref="A401:A405"/>
    <mergeCell ref="B401:B405"/>
    <mergeCell ref="P401:P405"/>
    <mergeCell ref="A406:A410"/>
    <mergeCell ref="B406:B410"/>
    <mergeCell ref="P406:P410"/>
    <mergeCell ref="A391:A395"/>
    <mergeCell ref="B391:B395"/>
    <mergeCell ref="P391:P395"/>
    <mergeCell ref="A396:A400"/>
    <mergeCell ref="B396:B400"/>
    <mergeCell ref="P396:P400"/>
    <mergeCell ref="A381:A385"/>
    <mergeCell ref="B381:B385"/>
    <mergeCell ref="P381:P385"/>
    <mergeCell ref="A386:A390"/>
    <mergeCell ref="B386:B390"/>
    <mergeCell ref="P386:P390"/>
    <mergeCell ref="A371:A375"/>
    <mergeCell ref="B371:B375"/>
    <mergeCell ref="P371:P375"/>
    <mergeCell ref="A376:A380"/>
    <mergeCell ref="B376:B380"/>
    <mergeCell ref="P376:P380"/>
    <mergeCell ref="A361:A365"/>
    <mergeCell ref="B361:B365"/>
    <mergeCell ref="P361:P365"/>
    <mergeCell ref="A366:A370"/>
    <mergeCell ref="B366:B370"/>
    <mergeCell ref="P366:P370"/>
    <mergeCell ref="A351:A355"/>
    <mergeCell ref="B351:B355"/>
    <mergeCell ref="P351:P355"/>
    <mergeCell ref="A356:A360"/>
    <mergeCell ref="B356:B360"/>
    <mergeCell ref="P356:P360"/>
    <mergeCell ref="A341:A345"/>
    <mergeCell ref="B341:B345"/>
    <mergeCell ref="P341:P345"/>
    <mergeCell ref="A346:A350"/>
    <mergeCell ref="B346:B350"/>
    <mergeCell ref="P346:P350"/>
    <mergeCell ref="A331:A335"/>
    <mergeCell ref="B331:B335"/>
    <mergeCell ref="P331:P335"/>
    <mergeCell ref="A336:A340"/>
    <mergeCell ref="B336:B340"/>
    <mergeCell ref="P336:P340"/>
    <mergeCell ref="A321:A325"/>
    <mergeCell ref="B321:B325"/>
    <mergeCell ref="P321:P325"/>
    <mergeCell ref="A326:A330"/>
    <mergeCell ref="B326:B330"/>
    <mergeCell ref="P326:P330"/>
    <mergeCell ref="A311:A315"/>
    <mergeCell ref="B311:B315"/>
    <mergeCell ref="P311:P315"/>
    <mergeCell ref="A316:A320"/>
    <mergeCell ref="B316:B320"/>
    <mergeCell ref="P316:P320"/>
    <mergeCell ref="A301:A305"/>
    <mergeCell ref="B301:B305"/>
    <mergeCell ref="P301:P305"/>
    <mergeCell ref="A306:A310"/>
    <mergeCell ref="B306:B310"/>
    <mergeCell ref="P306:P310"/>
    <mergeCell ref="A291:A295"/>
    <mergeCell ref="B291:B295"/>
    <mergeCell ref="P291:P295"/>
    <mergeCell ref="A296:A300"/>
    <mergeCell ref="B296:B300"/>
    <mergeCell ref="P296:P300"/>
    <mergeCell ref="A281:A285"/>
    <mergeCell ref="B281:B285"/>
    <mergeCell ref="P281:P285"/>
    <mergeCell ref="A286:A290"/>
    <mergeCell ref="B286:B290"/>
    <mergeCell ref="P286:P290"/>
    <mergeCell ref="A271:A275"/>
    <mergeCell ref="B271:B275"/>
    <mergeCell ref="P271:P275"/>
    <mergeCell ref="A276:A280"/>
    <mergeCell ref="B276:B280"/>
    <mergeCell ref="P276:P280"/>
    <mergeCell ref="A261:A265"/>
    <mergeCell ref="B261:B265"/>
    <mergeCell ref="P261:P265"/>
    <mergeCell ref="A266:A270"/>
    <mergeCell ref="B266:B270"/>
    <mergeCell ref="P266:P270"/>
    <mergeCell ref="A251:A255"/>
    <mergeCell ref="B251:B255"/>
    <mergeCell ref="P251:P255"/>
    <mergeCell ref="A256:A260"/>
    <mergeCell ref="B256:B260"/>
    <mergeCell ref="P256:P260"/>
    <mergeCell ref="A241:A245"/>
    <mergeCell ref="B241:B245"/>
    <mergeCell ref="P241:P245"/>
    <mergeCell ref="A246:A250"/>
    <mergeCell ref="B246:B250"/>
    <mergeCell ref="P246:P250"/>
    <mergeCell ref="A231:A235"/>
    <mergeCell ref="B231:B235"/>
    <mergeCell ref="P231:P235"/>
    <mergeCell ref="A236:A240"/>
    <mergeCell ref="B236:B240"/>
    <mergeCell ref="P236:P240"/>
    <mergeCell ref="A221:A225"/>
    <mergeCell ref="B221:B225"/>
    <mergeCell ref="P221:P225"/>
    <mergeCell ref="A226:A230"/>
    <mergeCell ref="B226:B230"/>
    <mergeCell ref="P226:P230"/>
    <mergeCell ref="B206:B210"/>
    <mergeCell ref="P206:P210"/>
    <mergeCell ref="A211:A215"/>
    <mergeCell ref="B211:B215"/>
    <mergeCell ref="P211:P215"/>
    <mergeCell ref="A216:A220"/>
    <mergeCell ref="B216:B220"/>
    <mergeCell ref="P216:P220"/>
    <mergeCell ref="A196:A200"/>
    <mergeCell ref="B196:B200"/>
    <mergeCell ref="I196:I210"/>
    <mergeCell ref="J196:J210"/>
    <mergeCell ref="K196:K210"/>
    <mergeCell ref="P196:P200"/>
    <mergeCell ref="A201:A205"/>
    <mergeCell ref="B201:B205"/>
    <mergeCell ref="P201:P205"/>
    <mergeCell ref="A206:A210"/>
    <mergeCell ref="A186:A190"/>
    <mergeCell ref="B186:B190"/>
    <mergeCell ref="P186:P190"/>
    <mergeCell ref="A191:A195"/>
    <mergeCell ref="B191:B195"/>
    <mergeCell ref="P191:P195"/>
    <mergeCell ref="A176:A180"/>
    <mergeCell ref="B176:B180"/>
    <mergeCell ref="P176:P180"/>
    <mergeCell ref="A181:A185"/>
    <mergeCell ref="B181:B185"/>
    <mergeCell ref="P181:P185"/>
    <mergeCell ref="A166:A170"/>
    <mergeCell ref="B166:B170"/>
    <mergeCell ref="P166:P170"/>
    <mergeCell ref="A171:A175"/>
    <mergeCell ref="B171:B175"/>
    <mergeCell ref="P171:P175"/>
    <mergeCell ref="A156:A160"/>
    <mergeCell ref="B156:B160"/>
    <mergeCell ref="P156:P160"/>
    <mergeCell ref="A161:A165"/>
    <mergeCell ref="B161:B165"/>
    <mergeCell ref="P161:P165"/>
    <mergeCell ref="A146:A150"/>
    <mergeCell ref="B146:B150"/>
    <mergeCell ref="P146:P150"/>
    <mergeCell ref="A151:A155"/>
    <mergeCell ref="B151:B155"/>
    <mergeCell ref="P151:P155"/>
    <mergeCell ref="A136:A140"/>
    <mergeCell ref="B136:B140"/>
    <mergeCell ref="P136:P140"/>
    <mergeCell ref="A141:A145"/>
    <mergeCell ref="B141:B145"/>
    <mergeCell ref="P141:P145"/>
    <mergeCell ref="A126:A130"/>
    <mergeCell ref="B126:B130"/>
    <mergeCell ref="P126:P130"/>
    <mergeCell ref="A131:A135"/>
    <mergeCell ref="B131:B135"/>
    <mergeCell ref="P131:P135"/>
    <mergeCell ref="A116:A120"/>
    <mergeCell ref="B116:B120"/>
    <mergeCell ref="P116:P120"/>
    <mergeCell ref="A121:A125"/>
    <mergeCell ref="B121:B125"/>
    <mergeCell ref="P121:P125"/>
    <mergeCell ref="A106:A110"/>
    <mergeCell ref="B106:B110"/>
    <mergeCell ref="P106:P110"/>
    <mergeCell ref="A111:A115"/>
    <mergeCell ref="B111:B115"/>
    <mergeCell ref="P111:P115"/>
    <mergeCell ref="A96:A100"/>
    <mergeCell ref="B96:B100"/>
    <mergeCell ref="P96:P100"/>
    <mergeCell ref="A101:A105"/>
    <mergeCell ref="B101:B105"/>
    <mergeCell ref="P101:P105"/>
    <mergeCell ref="A86:A90"/>
    <mergeCell ref="B86:B90"/>
    <mergeCell ref="P86:P90"/>
    <mergeCell ref="A91:A95"/>
    <mergeCell ref="B91:B95"/>
    <mergeCell ref="P91:P95"/>
    <mergeCell ref="A76:A80"/>
    <mergeCell ref="B76:B80"/>
    <mergeCell ref="P76:P80"/>
    <mergeCell ref="A81:A85"/>
    <mergeCell ref="B81:B85"/>
    <mergeCell ref="P81:P85"/>
    <mergeCell ref="A66:A70"/>
    <mergeCell ref="B66:B70"/>
    <mergeCell ref="P66:P70"/>
    <mergeCell ref="A71:A75"/>
    <mergeCell ref="B71:B75"/>
    <mergeCell ref="P71:P75"/>
    <mergeCell ref="A56:A60"/>
    <mergeCell ref="B56:B60"/>
    <mergeCell ref="P56:P60"/>
    <mergeCell ref="A61:A65"/>
    <mergeCell ref="B61:B65"/>
    <mergeCell ref="P61:P65"/>
    <mergeCell ref="A46:A50"/>
    <mergeCell ref="B46:B50"/>
    <mergeCell ref="P46:P50"/>
    <mergeCell ref="A51:A55"/>
    <mergeCell ref="B51:B55"/>
    <mergeCell ref="P51:P55"/>
    <mergeCell ref="A36:A40"/>
    <mergeCell ref="B36:B40"/>
    <mergeCell ref="P36:P40"/>
    <mergeCell ref="A41:A45"/>
    <mergeCell ref="B41:B45"/>
    <mergeCell ref="P41:P45"/>
    <mergeCell ref="A26:A30"/>
    <mergeCell ref="B26:B30"/>
    <mergeCell ref="P26:P30"/>
    <mergeCell ref="A31:A35"/>
    <mergeCell ref="B31:B35"/>
    <mergeCell ref="P31:P35"/>
    <mergeCell ref="A11:B15"/>
    <mergeCell ref="P11:P15"/>
    <mergeCell ref="A16:A20"/>
    <mergeCell ref="B16:B20"/>
    <mergeCell ref="P16:P20"/>
    <mergeCell ref="A21:A25"/>
    <mergeCell ref="B21:B25"/>
    <mergeCell ref="P21:P25"/>
    <mergeCell ref="A7:P7"/>
    <mergeCell ref="A9:A10"/>
    <mergeCell ref="B9:B10"/>
    <mergeCell ref="C9:C10"/>
    <mergeCell ref="D9:N9"/>
    <mergeCell ref="O9:O10"/>
    <mergeCell ref="P9:P10"/>
    <mergeCell ref="A1:P1"/>
    <mergeCell ref="A2:P2"/>
    <mergeCell ref="A3:P3"/>
    <mergeCell ref="A4:P4"/>
    <mergeCell ref="A5:P5"/>
    <mergeCell ref="A6:P6"/>
  </mergeCells>
  <pageMargins left="0.31496062992125984" right="0" top="0.74803149606299213" bottom="0.15748031496062992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31"/>
  <sheetViews>
    <sheetView topLeftCell="A7" workbookViewId="0">
      <selection activeCell="G13" sqref="G13:G31"/>
    </sheetView>
  </sheetViews>
  <sheetFormatPr defaultRowHeight="15" x14ac:dyDescent="0.25"/>
  <sheetData>
    <row r="2" spans="3:7" ht="15.75" thickBot="1" x14ac:dyDescent="0.3"/>
    <row r="3" spans="3:7" ht="16.5" thickBot="1" x14ac:dyDescent="0.3">
      <c r="C3" s="59">
        <v>0.24</v>
      </c>
    </row>
    <row r="4" spans="3:7" ht="16.5" thickBot="1" x14ac:dyDescent="0.3">
      <c r="C4" s="60">
        <v>0.06</v>
      </c>
    </row>
    <row r="5" spans="3:7" ht="16.5" thickBot="1" x14ac:dyDescent="0.3">
      <c r="C5" s="60">
        <v>0.17</v>
      </c>
    </row>
    <row r="6" spans="3:7" ht="16.5" thickBot="1" x14ac:dyDescent="0.3">
      <c r="C6" s="60">
        <v>0.12</v>
      </c>
    </row>
    <row r="7" spans="3:7" ht="16.5" thickBot="1" x14ac:dyDescent="0.3">
      <c r="C7" s="60">
        <v>0.18</v>
      </c>
    </row>
    <row r="8" spans="3:7" ht="16.5" thickBot="1" x14ac:dyDescent="0.3">
      <c r="C8" s="60">
        <v>0.2</v>
      </c>
    </row>
    <row r="9" spans="3:7" ht="16.5" thickBot="1" x14ac:dyDescent="0.3">
      <c r="C9" s="60">
        <v>0.2</v>
      </c>
    </row>
    <row r="10" spans="3:7" ht="16.5" thickBot="1" x14ac:dyDescent="0.3">
      <c r="C10" s="60">
        <v>0.2</v>
      </c>
    </row>
    <row r="11" spans="3:7" ht="16.5" thickBot="1" x14ac:dyDescent="0.3">
      <c r="C11" s="60">
        <v>0.23</v>
      </c>
    </row>
    <row r="12" spans="3:7" ht="16.5" thickBot="1" x14ac:dyDescent="0.3">
      <c r="C12" s="60">
        <v>0.95</v>
      </c>
    </row>
    <row r="13" spans="3:7" ht="16.5" thickBot="1" x14ac:dyDescent="0.3">
      <c r="C13" s="60">
        <v>0.13</v>
      </c>
      <c r="G13" s="61">
        <v>0.23</v>
      </c>
    </row>
    <row r="14" spans="3:7" ht="16.5" thickBot="1" x14ac:dyDescent="0.3">
      <c r="C14" s="60">
        <v>0.25</v>
      </c>
      <c r="G14" s="62">
        <v>0.32</v>
      </c>
    </row>
    <row r="15" spans="3:7" ht="16.5" thickBot="1" x14ac:dyDescent="0.3">
      <c r="C15" s="60">
        <v>0.03</v>
      </c>
      <c r="G15" s="62">
        <v>0.12</v>
      </c>
    </row>
    <row r="16" spans="3:7" ht="16.5" thickBot="1" x14ac:dyDescent="0.3">
      <c r="C16" s="60">
        <v>0.18</v>
      </c>
      <c r="G16" s="62">
        <v>0.18</v>
      </c>
    </row>
    <row r="17" spans="3:7" ht="16.5" thickBot="1" x14ac:dyDescent="0.3">
      <c r="C17" s="60">
        <v>0.15</v>
      </c>
      <c r="G17" s="62">
        <v>0.27</v>
      </c>
    </row>
    <row r="18" spans="3:7" ht="16.5" thickBot="1" x14ac:dyDescent="0.3">
      <c r="C18" s="60">
        <v>0.12</v>
      </c>
      <c r="G18" s="62">
        <v>0.2</v>
      </c>
    </row>
    <row r="19" spans="3:7" ht="16.5" thickBot="1" x14ac:dyDescent="0.3">
      <c r="C19" s="60">
        <v>0.28999999999999998</v>
      </c>
      <c r="G19" s="62">
        <v>0.2</v>
      </c>
    </row>
    <row r="20" spans="3:7" ht="16.5" thickBot="1" x14ac:dyDescent="0.3">
      <c r="C20" s="60">
        <v>0.26</v>
      </c>
      <c r="G20" s="62">
        <v>0.3</v>
      </c>
    </row>
    <row r="21" spans="3:7" ht="16.5" thickBot="1" x14ac:dyDescent="0.3">
      <c r="C21" s="60">
        <v>0.02</v>
      </c>
      <c r="G21" s="62"/>
    </row>
    <row r="22" spans="3:7" ht="16.5" thickBot="1" x14ac:dyDescent="0.3">
      <c r="C22" s="60">
        <v>0.46</v>
      </c>
      <c r="G22" s="62"/>
    </row>
    <row r="23" spans="3:7" ht="16.5" thickBot="1" x14ac:dyDescent="0.3">
      <c r="C23">
        <f>SUM(C3:C22)</f>
        <v>4.4400000000000004</v>
      </c>
      <c r="G23" s="62"/>
    </row>
    <row r="24" spans="3:7" ht="16.5" thickBot="1" x14ac:dyDescent="0.3">
      <c r="G24" s="62"/>
    </row>
    <row r="25" spans="3:7" ht="16.5" thickBot="1" x14ac:dyDescent="0.3">
      <c r="G25" s="62"/>
    </row>
    <row r="26" spans="3:7" ht="16.5" thickBot="1" x14ac:dyDescent="0.3">
      <c r="G26" s="62"/>
    </row>
    <row r="27" spans="3:7" ht="16.5" thickBot="1" x14ac:dyDescent="0.3">
      <c r="G27" s="62">
        <v>0.14000000000000001</v>
      </c>
    </row>
    <row r="28" spans="3:7" ht="16.5" thickBot="1" x14ac:dyDescent="0.3">
      <c r="G28" s="62">
        <v>0.12</v>
      </c>
    </row>
    <row r="29" spans="3:7" ht="16.5" thickBot="1" x14ac:dyDescent="0.3">
      <c r="G29" s="62">
        <v>0.3</v>
      </c>
    </row>
    <row r="30" spans="3:7" ht="15.75" x14ac:dyDescent="0.25">
      <c r="G30" s="63">
        <v>0.24</v>
      </c>
    </row>
    <row r="31" spans="3:7" x14ac:dyDescent="0.25">
      <c r="G31">
        <f>SUM(G13:G30)</f>
        <v>2.62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корр.грант</vt:lpstr>
      <vt:lpstr>Лист2</vt:lpstr>
      <vt:lpstr>корр.грант!Заголовки_для_печати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Direktor</cp:lastModifiedBy>
  <cp:lastPrinted>2022-08-23T10:42:43Z</cp:lastPrinted>
  <dcterms:created xsi:type="dcterms:W3CDTF">2015-06-05T18:19:34Z</dcterms:created>
  <dcterms:modified xsi:type="dcterms:W3CDTF">2022-08-23T20:36:33Z</dcterms:modified>
</cp:coreProperties>
</file>