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codeName="ЭтаКнига" defaultThemeVersion="124226"/>
  <xr:revisionPtr revIDLastSave="0" documentId="13_ncr:1_{78FA74B7-B5D7-48B1-94D6-DC990AA4FECB}" xr6:coauthVersionLast="47" xr6:coauthVersionMax="47" xr10:uidLastSave="{00000000-0000-0000-0000-000000000000}"/>
  <bookViews>
    <workbookView xWindow="0" yWindow="315" windowWidth="16545" windowHeight="15420" tabRatio="879" xr2:uid="{00000000-000D-0000-FFFF-FFFF00000000}"/>
  </bookViews>
  <sheets>
    <sheet name="прил.1 (нал., ненал.)" sheetId="1" r:id="rId1"/>
  </sheets>
  <definedNames>
    <definedName name="_xlnm.Print_Titles" localSheetId="0">'прил.1 (нал., ненал.)'!$7:$7</definedName>
  </definedNames>
  <calcPr calcId="181029"/>
</workbook>
</file>

<file path=xl/calcChain.xml><?xml version="1.0" encoding="utf-8"?>
<calcChain xmlns="http://schemas.openxmlformats.org/spreadsheetml/2006/main">
  <c r="H40" i="1" l="1"/>
  <c r="I40" i="1" s="1"/>
  <c r="I38" i="1" s="1"/>
  <c r="G40" i="1"/>
  <c r="G38" i="1" s="1"/>
  <c r="D40" i="1"/>
  <c r="F38" i="1"/>
  <c r="D38" i="1"/>
  <c r="F40" i="1"/>
  <c r="G36" i="1" l="1"/>
  <c r="D36" i="1"/>
  <c r="D17" i="1" l="1"/>
  <c r="G17" i="1"/>
  <c r="I23" i="1"/>
  <c r="F23" i="1"/>
  <c r="D42" i="1"/>
  <c r="I15" i="1" l="1"/>
  <c r="F15" i="1"/>
  <c r="F10" i="1"/>
  <c r="I46" i="1"/>
  <c r="I45" i="1"/>
  <c r="I44" i="1"/>
  <c r="I43" i="1"/>
  <c r="I42" i="1"/>
  <c r="G41" i="1"/>
  <c r="I39" i="1"/>
  <c r="I37" i="1"/>
  <c r="I36" i="1" s="1"/>
  <c r="I35" i="1"/>
  <c r="I34" i="1"/>
  <c r="G33" i="1"/>
  <c r="I32" i="1"/>
  <c r="I31" i="1" s="1"/>
  <c r="G31" i="1"/>
  <c r="I30" i="1"/>
  <c r="I29" i="1"/>
  <c r="I28" i="1"/>
  <c r="I27" i="1"/>
  <c r="G26" i="1"/>
  <c r="I21" i="1"/>
  <c r="I20" i="1"/>
  <c r="I19" i="1"/>
  <c r="I18" i="1"/>
  <c r="I16" i="1"/>
  <c r="I14" i="1"/>
  <c r="G13" i="1"/>
  <c r="I12" i="1"/>
  <c r="I11" i="1" s="1"/>
  <c r="G11" i="1"/>
  <c r="I10" i="1"/>
  <c r="I9" i="1" s="1"/>
  <c r="G9" i="1"/>
  <c r="F43" i="1"/>
  <c r="F46" i="1"/>
  <c r="E47" i="1"/>
  <c r="G8" i="1" l="1"/>
  <c r="I17" i="1"/>
  <c r="I41" i="1"/>
  <c r="I33" i="1"/>
  <c r="I13" i="1"/>
  <c r="I8" i="1" s="1"/>
  <c r="G25" i="1"/>
  <c r="G24" i="1" s="1"/>
  <c r="I26" i="1"/>
  <c r="Q27" i="1"/>
  <c r="I25" i="1" l="1"/>
  <c r="I24" i="1" s="1"/>
  <c r="G47" i="1"/>
  <c r="F44" i="1"/>
  <c r="D41" i="1"/>
  <c r="P27" i="1"/>
  <c r="S27" i="1" s="1"/>
  <c r="R19" i="1"/>
  <c r="P19" i="1"/>
  <c r="P14" i="1"/>
  <c r="R14" i="1" s="1"/>
  <c r="S14" i="1" s="1"/>
  <c r="Q10" i="1"/>
  <c r="S10" i="1" s="1"/>
  <c r="I47" i="1" l="1"/>
  <c r="I59" i="1" s="1"/>
  <c r="S19" i="1"/>
  <c r="F21" i="1"/>
  <c r="F20" i="1"/>
  <c r="F19" i="1"/>
  <c r="F18" i="1"/>
  <c r="F17" i="1" s="1"/>
  <c r="F16" i="1"/>
  <c r="F14" i="1"/>
  <c r="F12" i="1"/>
  <c r="D26" i="1"/>
  <c r="F30" i="1"/>
  <c r="D13" i="1"/>
  <c r="F37" i="1"/>
  <c r="F36" i="1" s="1"/>
  <c r="F35" i="1"/>
  <c r="I54" i="1" l="1"/>
  <c r="D33" i="1"/>
  <c r="F34" i="1"/>
  <c r="D31" i="1"/>
  <c r="F29" i="1"/>
  <c r="F28" i="1"/>
  <c r="F27" i="1"/>
  <c r="D9" i="1"/>
  <c r="F9" i="1"/>
  <c r="D11" i="1"/>
  <c r="F11" i="1"/>
  <c r="F32" i="1"/>
  <c r="F39" i="1"/>
  <c r="F42" i="1"/>
  <c r="F45" i="1"/>
  <c r="D8" i="1" l="1"/>
  <c r="F41" i="1"/>
  <c r="F31" i="1"/>
  <c r="F33" i="1"/>
  <c r="F26" i="1"/>
  <c r="F13" i="1"/>
  <c r="D25" i="1"/>
  <c r="D24" i="1" s="1"/>
  <c r="F8" i="1"/>
  <c r="D47" i="1" l="1"/>
  <c r="F25" i="1"/>
  <c r="F24" i="1" s="1"/>
  <c r="F47" i="1" l="1"/>
  <c r="F54" i="1" l="1"/>
  <c r="F59" i="1"/>
</calcChain>
</file>

<file path=xl/sharedStrings.xml><?xml version="1.0" encoding="utf-8"?>
<sst xmlns="http://schemas.openxmlformats.org/spreadsheetml/2006/main" count="106" uniqueCount="103">
  <si>
    <t>Доходный источник</t>
  </si>
  <si>
    <t xml:space="preserve">Сумма              </t>
  </si>
  <si>
    <t>1. Налоговые доходы</t>
  </si>
  <si>
    <t>000 1 01 00000 00 0000 000</t>
  </si>
  <si>
    <t>182 1 01 02000 01 0000 110</t>
  </si>
  <si>
    <t>000 1 05 00000 00 0000 000</t>
  </si>
  <si>
    <t>НАЛОГИ НА СОВОКУПНЫЙ ДОХОД</t>
  </si>
  <si>
    <t>000 1 08 00000 00 0000 000</t>
  </si>
  <si>
    <t>ГОСУДАРСТВЕННАЯ ПОШЛИНА</t>
  </si>
  <si>
    <t xml:space="preserve">2. Неналоговые доходы </t>
  </si>
  <si>
    <t>ПЛАТЕЖИ ПРИ ПОЛЬЗОВАНИИ ПРИРОДНЫМИ РЕСУРСАМИ</t>
  </si>
  <si>
    <t>498 1 12 01000 01 0000 120</t>
  </si>
  <si>
    <t>Плата за негативное воздействие на окружающую среду</t>
  </si>
  <si>
    <t xml:space="preserve">000 1 16 00000 00 0000 000 </t>
  </si>
  <si>
    <t>ШТРАФЫ, САНКЦИИ, ВОЗМЕЩЕНИЕ УЩЕРБА</t>
  </si>
  <si>
    <t>000 117 000000 00 0000 000</t>
  </si>
  <si>
    <t>Итого налоговых и неналоговых доходов</t>
  </si>
  <si>
    <t>000 207 000000 00 0000 180</t>
  </si>
  <si>
    <t>3. Прочие безвозмездные поступления</t>
  </si>
  <si>
    <t>000 207 050000 05 0000 180</t>
  </si>
  <si>
    <t>Прочие безвозмездные поступления в бюджеты муниципальных районов</t>
  </si>
  <si>
    <t xml:space="preserve">Итого </t>
  </si>
  <si>
    <t>Код бюджетной классификации</t>
  </si>
  <si>
    <t>ДОХОДЫ ОТ ОКАЗАНИЯ ПЛАТНЫХ УСЛУГ И КОМПЕНСАЦИИ ЗАТРАТ ГОСУДАРСТВА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</si>
  <si>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</si>
  <si>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000 1 13 00000 00 0000  000</t>
  </si>
  <si>
    <t>поправки</t>
  </si>
  <si>
    <r>
      <t xml:space="preserve">Доходы, получаемые в виде арендной платы за земельные участки, государственная собственность на которые </t>
    </r>
    <r>
      <rPr>
        <b/>
        <sz val="12"/>
        <rFont val="Times New Roman"/>
        <family val="1"/>
        <charset val="204"/>
      </rPr>
      <t>не разграничена</t>
    </r>
    <r>
      <rPr>
        <sz val="12"/>
        <rFont val="Times New Roman"/>
        <family val="1"/>
        <charset val="204"/>
      </rPr>
      <t xml:space="preserve"> и которые расположены в границах поселений, а также средства от продажи права на заключение договоров аренды указанных земельных участков</t>
    </r>
  </si>
  <si>
    <t xml:space="preserve"> ДОХОДЫ ОТ ПРОДАЖИ МАТЕРИАЛЬНЫХ И НЕМАТЕРИАЛЬНЫХ АКТИВОВ</t>
  </si>
  <si>
    <t>000 1 14 00000 00 0000 000</t>
  </si>
  <si>
    <t>Платежи от государственных и муниципальных унитарных предприятий</t>
  </si>
  <si>
    <t>НАЛОГИ НА ИМУЩЕСТВО</t>
  </si>
  <si>
    <t>000 1 06 00000 00 0000 000</t>
  </si>
  <si>
    <t>000 1 06 02000 02 0000 110</t>
  </si>
  <si>
    <t>Налог на имущество организаций</t>
  </si>
  <si>
    <t>НАЛОГИ НА ПРИБЫЛЬ, ДОХОДЫ</t>
  </si>
  <si>
    <t>182 1 05 04000 02 0000 110</t>
  </si>
  <si>
    <t xml:space="preserve">Налог, взимаемый в связи с применением патентной системы налогообложения
</t>
  </si>
  <si>
    <t xml:space="preserve"> 000 1 11 07000 00 0000 120</t>
  </si>
  <si>
    <t>341 1 11 05010 00 0000 120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</si>
  <si>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</si>
  <si>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</si>
  <si>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</si>
  <si>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100 1 03 02230 01 0000 110</t>
  </si>
  <si>
    <t>000 1 13 00000 00 0000 000</t>
  </si>
  <si>
    <t xml:space="preserve">
000 1 06 01020 04 0000 110
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</si>
  <si>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
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</si>
  <si>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</si>
  <si>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</si>
  <si>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 xml:space="preserve">000 1 06 06042 04 0000 110
</t>
  </si>
  <si>
    <t xml:space="preserve">Земельный налог с физических лиц, обладающих земельным участком, расположенным в границах городских округов
</t>
  </si>
  <si>
    <t xml:space="preserve">000 1 11 00000 00 0000 000
</t>
  </si>
  <si>
    <t xml:space="preserve">ДОХОДЫ ОТ ИСПОЛЬЗОВАНИЯ ИМУЩЕСТВА, НАХОДЯЩЕГОСЯ В ГОСУДАРСТВЕННОЙ И МУНИЦИПАЛЬНОЙ СОБСТВЕННОСТИ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</si>
  <si>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
</t>
  </si>
  <si>
    <t xml:space="preserve">000 1 11 05034 04 0000 120
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</si>
  <si>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
</t>
  </si>
  <si>
    <t xml:space="preserve">000 1 11 07014 04 0000 120
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</si>
  <si>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
</t>
  </si>
  <si>
    <t xml:space="preserve">000 1 11 05000 00 0000 120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</si>
  <si>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</si>
  <si>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000 1 11 09000 00 0000 120
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</si>
  <si>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</si>
  <si>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000 1 11 09034 04 0000 120
</t>
  </si>
  <si>
    <t>Доходы от эксплуатации и использования имущества автомобильных дорог, находящихся в собственности городских округов</t>
  </si>
  <si>
    <t xml:space="preserve">000 1 11 09044 04 0000 120
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</si>
  <si>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</si>
  <si>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000 1 12 00000 00 0000 000
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</si>
  <si>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</si>
  <si>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000 1 14 06024 04 0000 430
</t>
  </si>
  <si>
    <t xml:space="preserve">ПРОЧИЕ НЕНАЛОГОВЫЕ ДОХОДЫ
</t>
  </si>
  <si>
    <t>Налог, взимаемый в связи с применением упрощенной системы налогообложения</t>
  </si>
  <si>
    <t xml:space="preserve">000 1 15 00000 00 0000 000 </t>
  </si>
  <si>
    <t>АДМИНИСТРАТИВНЫЕ ПЛАТЕЖИ И СБОРЫ</t>
  </si>
  <si>
    <t xml:space="preserve">Налог на доходы физических лиц </t>
  </si>
  <si>
    <t xml:space="preserve">182 1 05 01000 00 0000 110 </t>
  </si>
  <si>
    <t xml:space="preserve">000 1 11 05024 04 0000 120
</t>
  </si>
  <si>
    <t xml:space="preserve">000 1 11 05074 04 0000 120
</t>
  </si>
  <si>
    <t xml:space="preserve"> Светлогорского городского округа </t>
  </si>
  <si>
    <t xml:space="preserve">к решению окружного Совета депутатов </t>
  </si>
  <si>
    <t>ФОТ</t>
  </si>
  <si>
    <t>вычеты</t>
  </si>
  <si>
    <t>контингент</t>
  </si>
  <si>
    <t>сумма_2019</t>
  </si>
  <si>
    <t>И_дефлятора</t>
  </si>
  <si>
    <t>⅀</t>
  </si>
  <si>
    <t>отм. ЕНВД</t>
  </si>
  <si>
    <r>
      <t>⅀</t>
    </r>
    <r>
      <rPr>
        <vertAlign val="subscript"/>
        <sz val="14"/>
        <rFont val="Times New Roman"/>
        <family val="1"/>
        <charset val="204"/>
      </rPr>
      <t>налога в бюджет</t>
    </r>
  </si>
  <si>
    <r>
      <t>⅀</t>
    </r>
    <r>
      <rPr>
        <vertAlign val="subscript"/>
        <sz val="12"/>
        <rFont val="Times New Roman"/>
        <family val="1"/>
        <charset val="204"/>
      </rPr>
      <t>налога в бюджет</t>
    </r>
  </si>
  <si>
    <t>Кз</t>
  </si>
  <si>
    <t xml:space="preserve">000 1 14 02043 04 0000 410
</t>
  </si>
  <si>
    <t xml:space="preserve"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</si>
  <si>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Приложение № 3</t>
  </si>
  <si>
    <t>(тыс. руб.)</t>
  </si>
  <si>
    <t>Единый сельскохозяйственный налог</t>
  </si>
  <si>
    <t>182 1 05 03000 02 0000 110</t>
  </si>
  <si>
    <t>Доходы от сдачи в аренду имущества, составляющего казну городских округов (за исключением земельных участков)</t>
  </si>
  <si>
    <r>
      <t>от "    " декабря 2024 года №</t>
    </r>
    <r>
      <rPr>
        <u/>
        <sz val="12"/>
        <rFont val="Times New Roman"/>
        <family val="1"/>
        <charset val="204"/>
      </rPr>
      <t xml:space="preserve">        </t>
    </r>
  </si>
  <si>
    <t>Налоговые и неналоговые доходы бюджета муниципального образования                                                                     «Светлогорский городской округ» на плановый период 2026 и 2027 годов</t>
  </si>
  <si>
    <t>2026 год</t>
  </si>
  <si>
    <t>2027 год</t>
  </si>
  <si>
    <t>ТУРИСТИЧЕСКИЙ НАЛОГ</t>
  </si>
  <si>
    <t>000 1 13 02994 04 0000 130</t>
  </si>
  <si>
    <t xml:space="preserve"> Прочие доходы от компенсации затрат государства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</si>
</sst>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%"/>
  </numFmts>
  <fonts count="14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vertAlign val="subscript"/>
      <sz val="14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6" fillId="0" borderId="0" xfId="0" applyFont="1"/>
    <xf numFmtId="164" fontId="6" fillId="0" borderId="0" xfId="0" applyNumberFormat="1" applyFont="1"/>
    <xf numFmtId="4" fontId="2" fillId="0" borderId="0" xfId="0" applyNumberFormat="1" applyFont="1"/>
    <xf numFmtId="0" fontId="6" fillId="0" borderId="2" xfId="0" applyFont="1" applyBorder="1"/>
    <xf numFmtId="9" fontId="6" fillId="0" borderId="5" xfId="0" applyNumberFormat="1" applyFont="1" applyBorder="1" applyAlignment="1">
      <alignment vertical="center"/>
    </xf>
    <xf numFmtId="9" fontId="6" fillId="0" borderId="6" xfId="0" applyNumberFormat="1" applyFont="1" applyBorder="1" applyAlignment="1">
      <alignment vertical="center"/>
    </xf>
    <xf numFmtId="4" fontId="2" fillId="0" borderId="1" xfId="0" applyNumberFormat="1" applyFont="1" applyBorder="1"/>
    <xf numFmtId="4" fontId="2" fillId="0" borderId="1" xfId="0" applyNumberFormat="1" applyFont="1" applyBorder="1" applyAlignment="1">
      <alignment vertical="center"/>
    </xf>
    <xf numFmtId="4" fontId="5" fillId="0" borderId="0" xfId="0" applyNumberFormat="1" applyFont="1"/>
    <xf numFmtId="4" fontId="5" fillId="0" borderId="7" xfId="0" applyNumberFormat="1" applyFont="1" applyBorder="1" applyAlignment="1">
      <alignment vertical="center"/>
    </xf>
    <xf numFmtId="4" fontId="5" fillId="0" borderId="8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/>
    </xf>
    <xf numFmtId="4" fontId="1" fillId="0" borderId="1" xfId="0" applyNumberFormat="1" applyFont="1" applyBorder="1"/>
    <xf numFmtId="0" fontId="7" fillId="0" borderId="0" xfId="0" applyFont="1"/>
    <xf numFmtId="0" fontId="1" fillId="0" borderId="0" xfId="0" applyFont="1"/>
    <xf numFmtId="4" fontId="1" fillId="0" borderId="0" xfId="0" applyNumberFormat="1" applyFont="1"/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wrapText="1"/>
    </xf>
    <xf numFmtId="0" fontId="9" fillId="0" borderId="0" xfId="0" applyFont="1"/>
    <xf numFmtId="4" fontId="9" fillId="0" borderId="0" xfId="0" applyNumberFormat="1" applyFont="1"/>
    <xf numFmtId="4" fontId="9" fillId="0" borderId="1" xfId="0" applyNumberFormat="1" applyFont="1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164" fontId="7" fillId="0" borderId="0" xfId="0" applyNumberFormat="1" applyFont="1"/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/>
    <xf numFmtId="9" fontId="6" fillId="0" borderId="2" xfId="0" applyNumberFormat="1" applyFont="1" applyBorder="1" applyAlignment="1">
      <alignment vertical="center"/>
    </xf>
    <xf numFmtId="4" fontId="5" fillId="0" borderId="10" xfId="0" applyNumberFormat="1" applyFont="1" applyBorder="1" applyAlignment="1">
      <alignment vertical="center"/>
    </xf>
    <xf numFmtId="0" fontId="2" fillId="0" borderId="2" xfId="0" applyFont="1" applyBorder="1"/>
    <xf numFmtId="0" fontId="9" fillId="0" borderId="4" xfId="0" applyFont="1" applyBorder="1" applyAlignment="1">
      <alignment vertical="center"/>
    </xf>
    <xf numFmtId="4" fontId="9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1" fillId="0" borderId="9" xfId="0" applyNumberFormat="1" applyFont="1" applyBorder="1" applyAlignment="1">
      <alignment vertical="center"/>
    </xf>
    <xf numFmtId="4" fontId="8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0" xfId="0" applyNumberFormat="1" applyFont="1" applyAlignment="1">
      <alignment vertical="center"/>
    </xf>
    <xf numFmtId="4" fontId="5" fillId="0" borderId="3" xfId="0" applyNumberFormat="1" applyFont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vertical="center"/>
    </xf>
    <xf numFmtId="4" fontId="9" fillId="0" borderId="0" xfId="0" applyNumberFormat="1" applyFont="1" applyAlignment="1">
      <alignment vertical="center"/>
    </xf>
    <xf numFmtId="164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164" fontId="2" fillId="0" borderId="0" xfId="0" applyNumberFormat="1" applyFont="1"/>
    <xf numFmtId="164" fontId="1" fillId="0" borderId="0" xfId="0" applyNumberFormat="1" applyFont="1"/>
    <xf numFmtId="164" fontId="9" fillId="0" borderId="0" xfId="0" applyNumberFormat="1" applyFont="1"/>
    <xf numFmtId="9" fontId="2" fillId="0" borderId="0" xfId="0" applyNumberFormat="1" applyFont="1"/>
    <xf numFmtId="164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165" fontId="2" fillId="0" borderId="0" xfId="0" applyNumberFormat="1" applyFont="1"/>
    <xf numFmtId="164" fontId="2" fillId="2" borderId="0" xfId="0" applyNumberFormat="1" applyFont="1" applyFill="1"/>
    <xf numFmtId="164" fontId="2" fillId="3" borderId="0" xfId="0" applyNumberFormat="1" applyFont="1" applyFill="1"/>
    <xf numFmtId="0" fontId="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164" fontId="2" fillId="4" borderId="0" xfId="0" applyNumberFormat="1" applyFont="1" applyFill="1"/>
    <xf numFmtId="4" fontId="2" fillId="5" borderId="1" xfId="0" applyNumberFormat="1" applyFont="1" applyFill="1" applyBorder="1" applyAlignment="1">
      <alignment vertical="center"/>
    </xf>
    <xf numFmtId="4" fontId="1" fillId="5" borderId="1" xfId="0" applyNumberFormat="1" applyFont="1" applyFill="1" applyBorder="1" applyAlignment="1">
      <alignment vertical="center"/>
    </xf>
    <xf numFmtId="164" fontId="13" fillId="0" borderId="0" xfId="0" applyNumberFormat="1" applyFont="1"/>
    <xf numFmtId="49" fontId="2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" fontId="5" fillId="0" borderId="0" xfId="0" applyNumberFormat="1" applyFont="1" applyAlignment="1">
      <alignment horizontal="right"/>
    </xf>
    <xf numFmtId="0" fontId="9" fillId="0" borderId="0" xfId="0" applyFont="1" applyAlignment="1">
      <alignment vertical="center"/>
    </xf>
    <xf numFmtId="4" fontId="8" fillId="0" borderId="0" xfId="0" applyNumberFormat="1" applyFont="1"/>
    <xf numFmtId="0" fontId="2" fillId="0" borderId="0" xfId="0" applyFont="1" applyAlignment="1">
      <alignment horizontal="right"/>
    </xf>
    <xf numFmtId="0" fontId="0" fillId="0" borderId="0" xfId="0"/>
    <xf numFmtId="0" fontId="4" fillId="0" borderId="0" xfId="0" applyFont="1" applyAlignment="1">
      <alignment horizont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FFFF"/>
      <color rgb="FFCCFFCC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T59"/>
  <sheetViews>
    <sheetView showGridLines="0" tabSelected="1" zoomScale="106" zoomScaleNormal="106" workbookViewId="0">
      <selection activeCell="A59" sqref="A59:XFD59"/>
    </sheetView>
  </sheetViews>
  <sheetFormatPr defaultRowHeight="15.75" outlineLevelCol="1" x14ac:dyDescent="0.25"/>
  <cols>
    <col min="1" max="1" width="32.140625" style="3" customWidth="1"/>
    <col min="2" max="2" width="63.7109375" style="3" customWidth="1"/>
    <col min="3" max="3" width="4.28515625" style="11" hidden="1" customWidth="1"/>
    <col min="4" max="4" width="15.5703125" style="13" hidden="1" customWidth="1" outlineLevel="1"/>
    <col min="5" max="5" width="13.28515625" style="19" hidden="1" customWidth="1" outlineLevel="1"/>
    <col min="6" max="6" width="14.42578125" style="13" customWidth="1" collapsed="1"/>
    <col min="7" max="7" width="15.5703125" style="13" hidden="1" customWidth="1" outlineLevel="1"/>
    <col min="8" max="8" width="13.28515625" style="19" hidden="1" customWidth="1" outlineLevel="1"/>
    <col min="9" max="9" width="14" style="13" customWidth="1" collapsed="1"/>
    <col min="10" max="13" width="9.140625" style="3" customWidth="1"/>
    <col min="14" max="14" width="13.140625" style="59" hidden="1" customWidth="1"/>
    <col min="15" max="15" width="10.5703125" style="59" hidden="1" customWidth="1"/>
    <col min="16" max="16" width="10.7109375" style="3" hidden="1" customWidth="1"/>
    <col min="17" max="17" width="11.42578125" style="3" hidden="1" customWidth="1"/>
    <col min="18" max="18" width="12.140625" style="3" hidden="1" customWidth="1"/>
    <col min="19" max="19" width="14.28515625" style="3" hidden="1" customWidth="1"/>
    <col min="20" max="20" width="9.140625" style="3" hidden="1" customWidth="1"/>
    <col min="21" max="22" width="9.140625" style="3" customWidth="1"/>
    <col min="23" max="16384" width="9.140625" style="3"/>
  </cols>
  <sheetData>
    <row r="1" spans="1:20" x14ac:dyDescent="0.25">
      <c r="A1" s="79" t="s">
        <v>91</v>
      </c>
      <c r="B1" s="79"/>
      <c r="C1" s="80"/>
      <c r="D1" s="80"/>
      <c r="E1" s="80"/>
      <c r="F1" s="80"/>
      <c r="G1" s="80"/>
      <c r="H1" s="80"/>
      <c r="I1" s="80"/>
    </row>
    <row r="2" spans="1:20" ht="15.75" customHeight="1" x14ac:dyDescent="0.25">
      <c r="A2" s="79" t="s">
        <v>78</v>
      </c>
      <c r="B2" s="79"/>
      <c r="C2" s="80"/>
      <c r="D2" s="80"/>
      <c r="E2" s="80"/>
      <c r="F2" s="80"/>
      <c r="G2" s="80"/>
      <c r="H2" s="80"/>
      <c r="I2" s="80"/>
    </row>
    <row r="3" spans="1:20" ht="15.75" customHeight="1" x14ac:dyDescent="0.25">
      <c r="A3" s="79" t="s">
        <v>77</v>
      </c>
      <c r="B3" s="79"/>
      <c r="C3" s="80"/>
      <c r="D3" s="80"/>
      <c r="E3" s="80"/>
      <c r="F3" s="80"/>
      <c r="G3" s="80"/>
      <c r="H3" s="80"/>
      <c r="I3" s="80"/>
    </row>
    <row r="4" spans="1:20" ht="15.75" customHeight="1" x14ac:dyDescent="0.25">
      <c r="A4" s="79" t="s">
        <v>96</v>
      </c>
      <c r="B4" s="79"/>
      <c r="C4" s="80"/>
      <c r="D4" s="80"/>
      <c r="E4" s="80"/>
      <c r="F4" s="80"/>
      <c r="G4" s="80"/>
      <c r="H4" s="80"/>
      <c r="I4" s="80"/>
    </row>
    <row r="5" spans="1:20" ht="51.75" customHeight="1" x14ac:dyDescent="0.3">
      <c r="A5" s="81" t="s">
        <v>97</v>
      </c>
      <c r="B5" s="81"/>
      <c r="C5" s="82"/>
      <c r="D5" s="82"/>
      <c r="E5" s="82"/>
      <c r="F5" s="82"/>
      <c r="G5" s="82"/>
      <c r="H5" s="82"/>
      <c r="I5" s="82"/>
    </row>
    <row r="6" spans="1:20" x14ac:dyDescent="0.25">
      <c r="F6" s="23"/>
      <c r="I6" s="76" t="s">
        <v>92</v>
      </c>
    </row>
    <row r="7" spans="1:20" ht="31.5" x14ac:dyDescent="0.25">
      <c r="A7" s="2" t="s">
        <v>22</v>
      </c>
      <c r="B7" s="1" t="s">
        <v>0</v>
      </c>
      <c r="D7" s="2" t="s">
        <v>1</v>
      </c>
      <c r="E7" s="22" t="s">
        <v>26</v>
      </c>
      <c r="F7" s="74" t="s">
        <v>98</v>
      </c>
      <c r="G7" s="74" t="s">
        <v>1</v>
      </c>
      <c r="H7" s="75" t="s">
        <v>26</v>
      </c>
      <c r="I7" s="74" t="s">
        <v>99</v>
      </c>
    </row>
    <row r="8" spans="1:20" ht="30.75" customHeight="1" x14ac:dyDescent="0.25">
      <c r="A8" s="9"/>
      <c r="B8" s="58" t="s">
        <v>2</v>
      </c>
      <c r="C8" s="57"/>
      <c r="D8" s="49">
        <f>D9+D11+D13+D17+D22+D23</f>
        <v>553412</v>
      </c>
      <c r="E8" s="48"/>
      <c r="F8" s="49">
        <f>F9+F11+F13+F17+F22+F23</f>
        <v>556412</v>
      </c>
      <c r="G8" s="49">
        <f>G9+G11+G13+G17+G22+G23</f>
        <v>585083</v>
      </c>
      <c r="H8" s="48"/>
      <c r="I8" s="49">
        <f>I9+I11+I13+I17+I22+I23</f>
        <v>590083</v>
      </c>
    </row>
    <row r="9" spans="1:20" ht="22.5" customHeight="1" x14ac:dyDescent="0.35">
      <c r="A9" s="28" t="s">
        <v>3</v>
      </c>
      <c r="B9" s="29" t="s">
        <v>35</v>
      </c>
      <c r="C9" s="30"/>
      <c r="D9" s="44">
        <f>D10</f>
        <v>266150</v>
      </c>
      <c r="E9" s="50"/>
      <c r="F9" s="44">
        <f>F10</f>
        <v>266150</v>
      </c>
      <c r="G9" s="44">
        <f>G10</f>
        <v>287590</v>
      </c>
      <c r="H9" s="50"/>
      <c r="I9" s="44">
        <f>I10</f>
        <v>287590</v>
      </c>
      <c r="N9" s="63" t="s">
        <v>79</v>
      </c>
      <c r="O9" s="63" t="s">
        <v>80</v>
      </c>
      <c r="P9" s="64"/>
      <c r="Q9" s="64" t="s">
        <v>81</v>
      </c>
      <c r="R9" s="64"/>
      <c r="S9" s="68" t="s">
        <v>87</v>
      </c>
    </row>
    <row r="10" spans="1:20" x14ac:dyDescent="0.25">
      <c r="A10" s="10" t="s">
        <v>4</v>
      </c>
      <c r="B10" s="6" t="s">
        <v>73</v>
      </c>
      <c r="C10" s="15">
        <v>0.3</v>
      </c>
      <c r="D10" s="71">
        <v>266150</v>
      </c>
      <c r="E10" s="47"/>
      <c r="F10" s="18">
        <f>D10+E10</f>
        <v>266150</v>
      </c>
      <c r="G10" s="71">
        <v>287590</v>
      </c>
      <c r="H10" s="47"/>
      <c r="I10" s="18">
        <f>G10+H10</f>
        <v>287590</v>
      </c>
      <c r="N10" s="73">
        <v>2579598</v>
      </c>
      <c r="O10" s="59">
        <v>50460</v>
      </c>
      <c r="P10" s="62">
        <v>0.13</v>
      </c>
      <c r="Q10" s="67">
        <f>SUM(N10-O10)*P10</f>
        <v>328787.94</v>
      </c>
      <c r="R10" s="62">
        <v>0.33</v>
      </c>
      <c r="S10" s="66">
        <f>Q10*R10</f>
        <v>108500.0202</v>
      </c>
    </row>
    <row r="11" spans="1:20" ht="48.75" customHeight="1" x14ac:dyDescent="0.25">
      <c r="A11" s="33" t="s">
        <v>41</v>
      </c>
      <c r="B11" s="36" t="s">
        <v>40</v>
      </c>
      <c r="C11" s="35"/>
      <c r="D11" s="72">
        <f>D12</f>
        <v>9000</v>
      </c>
      <c r="E11" s="46"/>
      <c r="F11" s="44">
        <f>F12</f>
        <v>9000</v>
      </c>
      <c r="G11" s="72">
        <f>G12</f>
        <v>9000</v>
      </c>
      <c r="H11" s="46"/>
      <c r="I11" s="44">
        <f>I12</f>
        <v>9000</v>
      </c>
    </row>
    <row r="12" spans="1:20" ht="65.25" customHeight="1" x14ac:dyDescent="0.25">
      <c r="A12" s="10" t="s">
        <v>43</v>
      </c>
      <c r="B12" s="6" t="s">
        <v>42</v>
      </c>
      <c r="C12" s="12"/>
      <c r="D12" s="71">
        <v>9000</v>
      </c>
      <c r="E12" s="47"/>
      <c r="F12" s="18">
        <f>D12+E12</f>
        <v>9000</v>
      </c>
      <c r="G12" s="71">
        <v>9000</v>
      </c>
      <c r="H12" s="47"/>
      <c r="I12" s="18">
        <f>G12+H12</f>
        <v>9000</v>
      </c>
    </row>
    <row r="13" spans="1:20" ht="15.75" customHeight="1" x14ac:dyDescent="0.35">
      <c r="A13" s="37" t="s">
        <v>5</v>
      </c>
      <c r="B13" s="36" t="s">
        <v>6</v>
      </c>
      <c r="C13" s="30"/>
      <c r="D13" s="44">
        <f>SUM(D14:D16)</f>
        <v>99441</v>
      </c>
      <c r="E13" s="50"/>
      <c r="F13" s="44">
        <f>SUM(F14:F16)</f>
        <v>99441</v>
      </c>
      <c r="G13" s="44">
        <f>SUM(G14:G16)</f>
        <v>103879</v>
      </c>
      <c r="H13" s="50"/>
      <c r="I13" s="44">
        <f>SUM(I14:I16)</f>
        <v>103879</v>
      </c>
      <c r="N13" s="12" t="s">
        <v>82</v>
      </c>
      <c r="O13" s="12" t="s">
        <v>83</v>
      </c>
      <c r="P13" s="64" t="s">
        <v>84</v>
      </c>
      <c r="Q13" s="11" t="s">
        <v>85</v>
      </c>
      <c r="R13" s="64" t="s">
        <v>84</v>
      </c>
      <c r="S13" s="69" t="s">
        <v>86</v>
      </c>
      <c r="T13" s="11"/>
    </row>
    <row r="14" spans="1:20" ht="33.75" customHeight="1" x14ac:dyDescent="0.25">
      <c r="A14" s="10" t="s">
        <v>74</v>
      </c>
      <c r="B14" s="6" t="s">
        <v>70</v>
      </c>
      <c r="C14" s="15">
        <v>0.25</v>
      </c>
      <c r="D14" s="18">
        <v>77517</v>
      </c>
      <c r="E14" s="20"/>
      <c r="F14" s="18">
        <f>D14+E14</f>
        <v>77517</v>
      </c>
      <c r="G14" s="18">
        <v>80695</v>
      </c>
      <c r="H14" s="20"/>
      <c r="I14" s="18">
        <f>G14+H14</f>
        <v>80695</v>
      </c>
      <c r="N14" s="59">
        <v>104000</v>
      </c>
      <c r="O14" s="65">
        <v>1.038</v>
      </c>
      <c r="P14" s="59">
        <f>N14*O14</f>
        <v>107952</v>
      </c>
      <c r="Q14" s="65">
        <v>1.0449999999999999</v>
      </c>
      <c r="R14" s="67">
        <f>P14*Q14</f>
        <v>112809.84</v>
      </c>
      <c r="S14" s="66">
        <f>R14*C14</f>
        <v>28202.46</v>
      </c>
    </row>
    <row r="15" spans="1:20" ht="33.75" customHeight="1" x14ac:dyDescent="0.25">
      <c r="A15" s="6" t="s">
        <v>94</v>
      </c>
      <c r="B15" s="6" t="s">
        <v>93</v>
      </c>
      <c r="C15" s="39"/>
      <c r="D15" s="18">
        <v>1607</v>
      </c>
      <c r="E15" s="51"/>
      <c r="F15" s="18">
        <f>D15+E15</f>
        <v>1607</v>
      </c>
      <c r="G15" s="18">
        <v>1607</v>
      </c>
      <c r="H15" s="51"/>
      <c r="I15" s="18">
        <f>G15+H15</f>
        <v>1607</v>
      </c>
      <c r="O15" s="65"/>
      <c r="P15" s="59"/>
      <c r="Q15" s="65"/>
      <c r="R15" s="67"/>
      <c r="S15" s="66"/>
    </row>
    <row r="16" spans="1:20" ht="31.5" customHeight="1" x14ac:dyDescent="0.25">
      <c r="A16" s="6" t="s">
        <v>36</v>
      </c>
      <c r="B16" s="6" t="s">
        <v>37</v>
      </c>
      <c r="C16" s="14"/>
      <c r="D16" s="18">
        <v>20317</v>
      </c>
      <c r="E16" s="51"/>
      <c r="F16" s="18">
        <f t="shared" ref="F16:F23" si="0">D16+E16</f>
        <v>20317</v>
      </c>
      <c r="G16" s="18">
        <v>21577</v>
      </c>
      <c r="H16" s="51"/>
      <c r="I16" s="18">
        <f t="shared" ref="I16" si="1">G16+H16</f>
        <v>21577</v>
      </c>
      <c r="N16" s="59">
        <v>8539</v>
      </c>
      <c r="S16" s="66">
        <v>10539</v>
      </c>
    </row>
    <row r="17" spans="1:19" s="26" customFormat="1" x14ac:dyDescent="0.25">
      <c r="A17" s="36" t="s">
        <v>32</v>
      </c>
      <c r="B17" s="36" t="s">
        <v>31</v>
      </c>
      <c r="C17" s="38"/>
      <c r="D17" s="44">
        <f>D18+D19+D20+D21</f>
        <v>138821</v>
      </c>
      <c r="E17" s="52"/>
      <c r="F17" s="44">
        <f>F18+F19+F20+F21</f>
        <v>138821</v>
      </c>
      <c r="G17" s="44">
        <f>G18+G19+G20+G21</f>
        <v>144614</v>
      </c>
      <c r="H17" s="52"/>
      <c r="I17" s="44">
        <f>I18+I19+I20+I21</f>
        <v>144614</v>
      </c>
      <c r="N17" s="60"/>
      <c r="O17" s="60"/>
    </row>
    <row r="18" spans="1:19" ht="51.75" customHeight="1" x14ac:dyDescent="0.25">
      <c r="A18" s="6" t="s">
        <v>45</v>
      </c>
      <c r="B18" s="6" t="s">
        <v>46</v>
      </c>
      <c r="C18" s="41"/>
      <c r="D18" s="18">
        <v>39397</v>
      </c>
      <c r="E18" s="53"/>
      <c r="F18" s="18">
        <f t="shared" si="0"/>
        <v>39397</v>
      </c>
      <c r="G18" s="18">
        <v>41212</v>
      </c>
      <c r="H18" s="53"/>
      <c r="I18" s="18">
        <f t="shared" ref="I18:I19" si="2">G18+H18</f>
        <v>41212</v>
      </c>
      <c r="N18" s="59">
        <v>18165</v>
      </c>
      <c r="S18" s="66">
        <v>18165</v>
      </c>
    </row>
    <row r="19" spans="1:19" ht="31.5" customHeight="1" x14ac:dyDescent="0.25">
      <c r="A19" s="6" t="s">
        <v>33</v>
      </c>
      <c r="B19" s="6" t="s">
        <v>34</v>
      </c>
      <c r="C19" s="16">
        <v>0.25</v>
      </c>
      <c r="D19" s="18">
        <v>51118</v>
      </c>
      <c r="E19" s="21"/>
      <c r="F19" s="18">
        <f t="shared" si="0"/>
        <v>51118</v>
      </c>
      <c r="G19" s="18">
        <v>53163</v>
      </c>
      <c r="H19" s="21"/>
      <c r="I19" s="18">
        <f t="shared" si="2"/>
        <v>53163</v>
      </c>
      <c r="N19" s="59">
        <v>60255</v>
      </c>
      <c r="O19" s="65">
        <v>0.2</v>
      </c>
      <c r="P19" s="59">
        <f>N19*O19</f>
        <v>12051</v>
      </c>
      <c r="Q19" s="62">
        <v>0.05</v>
      </c>
      <c r="R19" s="70">
        <f>N19*Q19</f>
        <v>3012.75</v>
      </c>
      <c r="S19" s="66">
        <f>P19+R19</f>
        <v>15063.75</v>
      </c>
    </row>
    <row r="20" spans="1:19" ht="31.5" x14ac:dyDescent="0.25">
      <c r="A20" s="6" t="s">
        <v>48</v>
      </c>
      <c r="B20" s="6" t="s">
        <v>47</v>
      </c>
      <c r="C20" s="39"/>
      <c r="D20" s="18">
        <v>39415</v>
      </c>
      <c r="E20" s="40"/>
      <c r="F20" s="18">
        <f>D20+E20</f>
        <v>39415</v>
      </c>
      <c r="G20" s="18">
        <v>40992</v>
      </c>
      <c r="H20" s="40"/>
      <c r="I20" s="18">
        <f>G20+H20</f>
        <v>40992</v>
      </c>
      <c r="N20" s="59">
        <v>27408</v>
      </c>
      <c r="S20" s="66">
        <v>27408</v>
      </c>
    </row>
    <row r="21" spans="1:19" ht="31.5" customHeight="1" x14ac:dyDescent="0.25">
      <c r="A21" s="6" t="s">
        <v>49</v>
      </c>
      <c r="B21" s="6" t="s">
        <v>50</v>
      </c>
      <c r="C21" s="39"/>
      <c r="D21" s="18">
        <v>8891</v>
      </c>
      <c r="E21" s="40"/>
      <c r="F21" s="18">
        <f t="shared" si="0"/>
        <v>8891</v>
      </c>
      <c r="G21" s="18">
        <v>9247</v>
      </c>
      <c r="H21" s="40"/>
      <c r="I21" s="18">
        <f t="shared" ref="I21:I23" si="3">G21+H21</f>
        <v>9247</v>
      </c>
      <c r="N21" s="59">
        <v>5756</v>
      </c>
      <c r="S21" s="66">
        <v>5756</v>
      </c>
    </row>
    <row r="22" spans="1:19" s="30" customFormat="1" ht="21.75" customHeight="1" x14ac:dyDescent="0.2">
      <c r="A22" s="36" t="s">
        <v>7</v>
      </c>
      <c r="B22" s="36" t="s">
        <v>8</v>
      </c>
      <c r="C22" s="42"/>
      <c r="D22" s="44">
        <v>10000</v>
      </c>
      <c r="E22" s="45"/>
      <c r="F22" s="44">
        <v>13000</v>
      </c>
      <c r="G22" s="44">
        <v>10000</v>
      </c>
      <c r="H22" s="45"/>
      <c r="I22" s="44">
        <v>15000</v>
      </c>
      <c r="N22" s="61"/>
      <c r="O22" s="61"/>
    </row>
    <row r="23" spans="1:19" s="30" customFormat="1" ht="21.75" customHeight="1" x14ac:dyDescent="0.2">
      <c r="A23" s="36"/>
      <c r="B23" s="36" t="s">
        <v>100</v>
      </c>
      <c r="C23" s="77"/>
      <c r="D23" s="44">
        <v>30000</v>
      </c>
      <c r="E23" s="50"/>
      <c r="F23" s="44">
        <f t="shared" si="0"/>
        <v>30000</v>
      </c>
      <c r="G23" s="44">
        <v>30000</v>
      </c>
      <c r="H23" s="50"/>
      <c r="I23" s="44">
        <f t="shared" si="3"/>
        <v>30000</v>
      </c>
      <c r="N23" s="61"/>
      <c r="O23" s="61"/>
    </row>
    <row r="24" spans="1:19" ht="37.5" customHeight="1" x14ac:dyDescent="0.25">
      <c r="A24" s="10"/>
      <c r="B24" s="56" t="s">
        <v>9</v>
      </c>
      <c r="C24" s="57"/>
      <c r="D24" s="44">
        <f>D25+D36+D38+D41+D45+D46+D44</f>
        <v>328393.59999999998</v>
      </c>
      <c r="E24" s="47"/>
      <c r="F24" s="44">
        <f>F25+F36+F38+F41+F45+F46+F44</f>
        <v>328393.59999999998</v>
      </c>
      <c r="G24" s="44">
        <f>G25+G36+G38+G41+G45+G46+G44</f>
        <v>393595.01</v>
      </c>
      <c r="H24" s="47"/>
      <c r="I24" s="44">
        <f>I25+I36+I38+I41+I45+I46+I44</f>
        <v>249550.18999999997</v>
      </c>
    </row>
    <row r="25" spans="1:19" s="30" customFormat="1" ht="57" x14ac:dyDescent="0.2">
      <c r="A25" s="36" t="s">
        <v>51</v>
      </c>
      <c r="B25" s="36" t="s">
        <v>52</v>
      </c>
      <c r="D25" s="44">
        <f>D26+D31+D33</f>
        <v>120943.42</v>
      </c>
      <c r="E25" s="50"/>
      <c r="F25" s="44">
        <f>F26+F31+F33</f>
        <v>120943.42</v>
      </c>
      <c r="G25" s="44">
        <f>G26+G31+G33</f>
        <v>120735.44</v>
      </c>
      <c r="H25" s="50"/>
      <c r="I25" s="44">
        <f>I26+I31+I33</f>
        <v>120735.44</v>
      </c>
      <c r="N25" s="61"/>
      <c r="O25" s="61"/>
    </row>
    <row r="26" spans="1:19" s="30" customFormat="1" ht="99.75" x14ac:dyDescent="0.2">
      <c r="A26" s="36" t="s">
        <v>58</v>
      </c>
      <c r="B26" s="36" t="s">
        <v>59</v>
      </c>
      <c r="D26" s="43">
        <f>D27+D29+D30</f>
        <v>118880</v>
      </c>
      <c r="E26" s="54"/>
      <c r="F26" s="43">
        <f>F27+F29+F30</f>
        <v>118880</v>
      </c>
      <c r="G26" s="43">
        <f>G27+G29+G30</f>
        <v>118715.8</v>
      </c>
      <c r="H26" s="54"/>
      <c r="I26" s="43">
        <f>I27+I29+I30</f>
        <v>118715.8</v>
      </c>
      <c r="N26" s="61"/>
      <c r="O26" s="61"/>
      <c r="Q26" s="30" t="s">
        <v>88</v>
      </c>
    </row>
    <row r="27" spans="1:19" ht="78" customHeight="1" x14ac:dyDescent="0.25">
      <c r="A27" s="6" t="s">
        <v>75</v>
      </c>
      <c r="B27" s="6" t="s">
        <v>53</v>
      </c>
      <c r="D27" s="55">
        <v>116809.7</v>
      </c>
      <c r="E27" s="47"/>
      <c r="F27" s="18">
        <f t="shared" ref="F27:F30" si="4">D27+E27</f>
        <v>116809.7</v>
      </c>
      <c r="G27" s="55">
        <v>116645.5</v>
      </c>
      <c r="H27" s="47"/>
      <c r="I27" s="18">
        <f t="shared" ref="I27:I30" si="5">G27+H27</f>
        <v>116645.5</v>
      </c>
      <c r="N27" s="59">
        <v>118506</v>
      </c>
      <c r="O27" s="65">
        <v>0.8</v>
      </c>
      <c r="P27" s="59">
        <f>N27*O27</f>
        <v>94804.800000000003</v>
      </c>
      <c r="Q27" s="3">
        <f>19421.2-11226</f>
        <v>8195.2000000000007</v>
      </c>
      <c r="S27" s="59">
        <f>Q27+P27</f>
        <v>103000</v>
      </c>
    </row>
    <row r="28" spans="1:19" ht="80.25" hidden="1" customHeight="1" x14ac:dyDescent="0.25">
      <c r="A28" s="6" t="s">
        <v>39</v>
      </c>
      <c r="B28" s="6" t="s">
        <v>27</v>
      </c>
      <c r="D28" s="18"/>
      <c r="E28" s="47"/>
      <c r="F28" s="18">
        <f t="shared" si="4"/>
        <v>0</v>
      </c>
      <c r="G28" s="18"/>
      <c r="H28" s="47"/>
      <c r="I28" s="18">
        <f t="shared" si="5"/>
        <v>0</v>
      </c>
    </row>
    <row r="29" spans="1:19" ht="81.75" hidden="1" customHeight="1" x14ac:dyDescent="0.25">
      <c r="A29" s="6" t="s">
        <v>54</v>
      </c>
      <c r="B29" s="6" t="s">
        <v>55</v>
      </c>
      <c r="D29" s="18"/>
      <c r="E29" s="47"/>
      <c r="F29" s="18">
        <f t="shared" si="4"/>
        <v>0</v>
      </c>
      <c r="G29" s="18"/>
      <c r="H29" s="47"/>
      <c r="I29" s="18">
        <f t="shared" si="5"/>
        <v>0</v>
      </c>
    </row>
    <row r="30" spans="1:19" ht="31.5" x14ac:dyDescent="0.25">
      <c r="A30" s="6" t="s">
        <v>76</v>
      </c>
      <c r="B30" s="6" t="s">
        <v>95</v>
      </c>
      <c r="D30" s="18">
        <v>2070.3000000000002</v>
      </c>
      <c r="E30" s="47"/>
      <c r="F30" s="18">
        <f t="shared" si="4"/>
        <v>2070.3000000000002</v>
      </c>
      <c r="G30" s="18">
        <v>2070.3000000000002</v>
      </c>
      <c r="H30" s="47"/>
      <c r="I30" s="18">
        <f t="shared" si="5"/>
        <v>2070.3000000000002</v>
      </c>
    </row>
    <row r="31" spans="1:19" ht="31.5" hidden="1" x14ac:dyDescent="0.25">
      <c r="A31" s="34" t="s">
        <v>38</v>
      </c>
      <c r="B31" s="34" t="s">
        <v>30</v>
      </c>
      <c r="C31" s="25"/>
      <c r="D31" s="44">
        <f>D32</f>
        <v>0</v>
      </c>
      <c r="E31" s="46"/>
      <c r="F31" s="44">
        <f>F32</f>
        <v>0</v>
      </c>
      <c r="G31" s="44">
        <f>G32</f>
        <v>0</v>
      </c>
      <c r="H31" s="46"/>
      <c r="I31" s="44">
        <f>I32</f>
        <v>0</v>
      </c>
    </row>
    <row r="32" spans="1:19" ht="54" hidden="1" customHeight="1" x14ac:dyDescent="0.25">
      <c r="A32" s="6" t="s">
        <v>56</v>
      </c>
      <c r="B32" s="6" t="s">
        <v>57</v>
      </c>
      <c r="D32" s="18"/>
      <c r="E32" s="47"/>
      <c r="F32" s="18">
        <f t="shared" ref="F32:F45" si="6">D32+E32</f>
        <v>0</v>
      </c>
      <c r="G32" s="18"/>
      <c r="H32" s="47"/>
      <c r="I32" s="18">
        <f t="shared" ref="I32" si="7">G32+H32</f>
        <v>0</v>
      </c>
    </row>
    <row r="33" spans="1:15" ht="94.5" customHeight="1" x14ac:dyDescent="0.25">
      <c r="A33" s="29" t="s">
        <v>60</v>
      </c>
      <c r="B33" s="29" t="s">
        <v>61</v>
      </c>
      <c r="C33" s="30"/>
      <c r="D33" s="44">
        <f>D34+D35</f>
        <v>2063.42</v>
      </c>
      <c r="E33" s="50"/>
      <c r="F33" s="44">
        <f>F34+F35</f>
        <v>2063.42</v>
      </c>
      <c r="G33" s="44">
        <f>G34+G35</f>
        <v>2019.64</v>
      </c>
      <c r="H33" s="50"/>
      <c r="I33" s="44">
        <f>I34+I35</f>
        <v>2019.64</v>
      </c>
    </row>
    <row r="34" spans="1:15" ht="50.25" customHeight="1" x14ac:dyDescent="0.25">
      <c r="A34" s="6" t="s">
        <v>62</v>
      </c>
      <c r="B34" s="6" t="s">
        <v>63</v>
      </c>
      <c r="D34" s="18"/>
      <c r="F34" s="18">
        <f t="shared" ref="F34" si="8">D34+E34</f>
        <v>0</v>
      </c>
      <c r="G34" s="18">
        <v>0</v>
      </c>
      <c r="I34" s="18">
        <f t="shared" ref="I34" si="9">G34+H34</f>
        <v>0</v>
      </c>
    </row>
    <row r="35" spans="1:15" ht="83.25" customHeight="1" x14ac:dyDescent="0.25">
      <c r="A35" s="6" t="s">
        <v>64</v>
      </c>
      <c r="B35" s="6" t="s">
        <v>65</v>
      </c>
      <c r="D35" s="18">
        <v>2063.42</v>
      </c>
      <c r="F35" s="18">
        <f>D35+E35</f>
        <v>2063.42</v>
      </c>
      <c r="G35" s="18">
        <v>2019.64</v>
      </c>
      <c r="I35" s="18">
        <f>G35+H35</f>
        <v>2019.64</v>
      </c>
    </row>
    <row r="36" spans="1:15" s="30" customFormat="1" ht="29.25" customHeight="1" x14ac:dyDescent="0.25">
      <c r="A36" s="36" t="s">
        <v>66</v>
      </c>
      <c r="B36" s="36" t="s">
        <v>10</v>
      </c>
      <c r="D36" s="24">
        <f>D37</f>
        <v>51</v>
      </c>
      <c r="E36" s="27"/>
      <c r="F36" s="24">
        <f>F37</f>
        <v>51</v>
      </c>
      <c r="G36" s="24">
        <f>G37</f>
        <v>51</v>
      </c>
      <c r="H36" s="27"/>
      <c r="I36" s="24">
        <f>I37</f>
        <v>51</v>
      </c>
      <c r="N36" s="61"/>
      <c r="O36" s="61"/>
    </row>
    <row r="37" spans="1:15" ht="24" customHeight="1" x14ac:dyDescent="0.25">
      <c r="A37" s="6" t="s">
        <v>11</v>
      </c>
      <c r="B37" s="6" t="s">
        <v>12</v>
      </c>
      <c r="D37" s="17">
        <v>51</v>
      </c>
      <c r="F37" s="18">
        <f>D37+E37</f>
        <v>51</v>
      </c>
      <c r="G37" s="17">
        <v>51</v>
      </c>
      <c r="I37" s="18">
        <f>G37+H37</f>
        <v>51</v>
      </c>
    </row>
    <row r="38" spans="1:15" s="30" customFormat="1" ht="30" customHeight="1" x14ac:dyDescent="0.2">
      <c r="A38" s="36" t="s">
        <v>25</v>
      </c>
      <c r="B38" s="36" t="s">
        <v>23</v>
      </c>
      <c r="D38" s="32">
        <f>D39+D40</f>
        <v>97399.180000000008</v>
      </c>
      <c r="E38" s="31"/>
      <c r="F38" s="32">
        <f>F39+F40</f>
        <v>97399.180000000008</v>
      </c>
      <c r="G38" s="32">
        <f>G39+G40</f>
        <v>142808.56999999998</v>
      </c>
      <c r="H38" s="31"/>
      <c r="I38" s="32">
        <f>I39+I40</f>
        <v>13763.749999999965</v>
      </c>
      <c r="N38" s="61"/>
      <c r="O38" s="61"/>
    </row>
    <row r="39" spans="1:15" ht="48.75" customHeight="1" x14ac:dyDescent="0.25">
      <c r="A39" s="6" t="s">
        <v>44</v>
      </c>
      <c r="B39" s="6" t="s">
        <v>24</v>
      </c>
      <c r="D39" s="17">
        <v>436.38</v>
      </c>
      <c r="F39" s="17">
        <f t="shared" si="6"/>
        <v>436.38</v>
      </c>
      <c r="G39" s="17">
        <v>436.38</v>
      </c>
      <c r="I39" s="17">
        <f t="shared" ref="I39:I40" si="10">G39+H39</f>
        <v>436.38</v>
      </c>
    </row>
    <row r="40" spans="1:15" ht="27" customHeight="1" x14ac:dyDescent="0.25">
      <c r="A40" s="6" t="s">
        <v>101</v>
      </c>
      <c r="B40" s="6" t="s">
        <v>102</v>
      </c>
      <c r="D40" s="17">
        <f>85455.53+11507.27</f>
        <v>96962.8</v>
      </c>
      <c r="F40" s="17">
        <f t="shared" si="6"/>
        <v>96962.8</v>
      </c>
      <c r="G40" s="17">
        <f>140982.33+1389.86</f>
        <v>142372.18999999997</v>
      </c>
      <c r="H40" s="19">
        <f>-137044.82+8000</f>
        <v>-129044.82</v>
      </c>
      <c r="I40" s="17">
        <f t="shared" si="10"/>
        <v>13327.369999999966</v>
      </c>
    </row>
    <row r="41" spans="1:15" s="30" customFormat="1" ht="27.75" customHeight="1" x14ac:dyDescent="0.2">
      <c r="A41" s="36" t="s">
        <v>29</v>
      </c>
      <c r="B41" s="36" t="s">
        <v>28</v>
      </c>
      <c r="D41" s="32">
        <f>D42+D43</f>
        <v>105000</v>
      </c>
      <c r="E41" s="31"/>
      <c r="F41" s="32">
        <f>F42+F43</f>
        <v>105000</v>
      </c>
      <c r="G41" s="32">
        <f>G42+G43</f>
        <v>125000</v>
      </c>
      <c r="H41" s="31"/>
      <c r="I41" s="32">
        <f>I42+I43</f>
        <v>110000</v>
      </c>
      <c r="N41" s="61"/>
      <c r="O41" s="61"/>
    </row>
    <row r="42" spans="1:15" ht="99" customHeight="1" x14ac:dyDescent="0.25">
      <c r="A42" s="6" t="s">
        <v>89</v>
      </c>
      <c r="B42" s="6" t="s">
        <v>90</v>
      </c>
      <c r="D42" s="17">
        <f>0</f>
        <v>0</v>
      </c>
      <c r="F42" s="17">
        <f t="shared" si="6"/>
        <v>0</v>
      </c>
      <c r="G42" s="17">
        <v>0</v>
      </c>
      <c r="I42" s="17">
        <f t="shared" ref="I42" si="11">G42+H42</f>
        <v>0</v>
      </c>
    </row>
    <row r="43" spans="1:15" ht="48" customHeight="1" x14ac:dyDescent="0.25">
      <c r="A43" s="6" t="s">
        <v>68</v>
      </c>
      <c r="B43" s="6" t="s">
        <v>67</v>
      </c>
      <c r="D43" s="17">
        <v>105000</v>
      </c>
      <c r="F43" s="17">
        <f>D43+E43</f>
        <v>105000</v>
      </c>
      <c r="G43" s="17">
        <v>125000</v>
      </c>
      <c r="H43" s="19">
        <v>-15000</v>
      </c>
      <c r="I43" s="17">
        <f>G43+H43</f>
        <v>110000</v>
      </c>
    </row>
    <row r="44" spans="1:15" hidden="1" x14ac:dyDescent="0.25">
      <c r="A44" s="36" t="s">
        <v>71</v>
      </c>
      <c r="B44" s="34" t="s">
        <v>72</v>
      </c>
      <c r="D44" s="17"/>
      <c r="F44" s="24">
        <f t="shared" si="6"/>
        <v>0</v>
      </c>
      <c r="G44" s="17"/>
      <c r="I44" s="24">
        <f t="shared" ref="I44:I45" si="12">G44+H44</f>
        <v>0</v>
      </c>
    </row>
    <row r="45" spans="1:15" s="30" customFormat="1" ht="18.75" customHeight="1" x14ac:dyDescent="0.2">
      <c r="A45" s="36" t="s">
        <v>13</v>
      </c>
      <c r="B45" s="36" t="s">
        <v>14</v>
      </c>
      <c r="D45" s="32">
        <v>5000</v>
      </c>
      <c r="E45" s="31"/>
      <c r="F45" s="32">
        <f t="shared" si="6"/>
        <v>5000</v>
      </c>
      <c r="G45" s="32">
        <v>5000</v>
      </c>
      <c r="H45" s="31"/>
      <c r="I45" s="32">
        <f t="shared" si="12"/>
        <v>5000</v>
      </c>
      <c r="N45" s="61"/>
      <c r="O45" s="61"/>
    </row>
    <row r="46" spans="1:15" s="30" customFormat="1" ht="19.5" customHeight="1" x14ac:dyDescent="0.2">
      <c r="A46" s="36" t="s">
        <v>15</v>
      </c>
      <c r="B46" s="36" t="s">
        <v>69</v>
      </c>
      <c r="D46" s="32"/>
      <c r="E46" s="31"/>
      <c r="F46" s="32">
        <f>D46+E46</f>
        <v>0</v>
      </c>
      <c r="G46" s="32">
        <v>0</v>
      </c>
      <c r="H46" s="31"/>
      <c r="I46" s="32">
        <f>G46+H46</f>
        <v>0</v>
      </c>
      <c r="N46" s="61"/>
      <c r="O46" s="61"/>
    </row>
    <row r="47" spans="1:15" ht="21" customHeight="1" x14ac:dyDescent="0.25">
      <c r="A47" s="6"/>
      <c r="B47" s="7" t="s">
        <v>16</v>
      </c>
      <c r="D47" s="24">
        <f>D24+D8</f>
        <v>881805.6</v>
      </c>
      <c r="E47" s="19">
        <f>SUM(E9:E46)</f>
        <v>0</v>
      </c>
      <c r="F47" s="24">
        <f>F24+F8</f>
        <v>884805.6</v>
      </c>
      <c r="G47" s="24">
        <f>G24+G8</f>
        <v>978678.01</v>
      </c>
      <c r="I47" s="24">
        <f>I24+I8</f>
        <v>839633.19</v>
      </c>
    </row>
    <row r="48" spans="1:15" hidden="1" x14ac:dyDescent="0.25">
      <c r="A48" s="4" t="s">
        <v>17</v>
      </c>
      <c r="B48" s="5" t="s">
        <v>18</v>
      </c>
    </row>
    <row r="49" spans="1:9" ht="31.5" hidden="1" x14ac:dyDescent="0.25">
      <c r="A49" s="4" t="s">
        <v>19</v>
      </c>
      <c r="B49" s="6" t="s">
        <v>20</v>
      </c>
    </row>
    <row r="50" spans="1:9" ht="21" hidden="1" customHeight="1" x14ac:dyDescent="0.25">
      <c r="A50" s="4"/>
      <c r="B50" s="8" t="s">
        <v>21</v>
      </c>
    </row>
    <row r="53" spans="1:9" hidden="1" x14ac:dyDescent="0.25">
      <c r="F53" s="27">
        <v>873298.33</v>
      </c>
      <c r="G53" s="27"/>
      <c r="H53" s="78"/>
      <c r="I53" s="27">
        <v>982288.15</v>
      </c>
    </row>
    <row r="54" spans="1:9" hidden="1" x14ac:dyDescent="0.25">
      <c r="F54" s="13">
        <f>F53-F47</f>
        <v>-11507.270000000019</v>
      </c>
      <c r="I54" s="13">
        <f>I53-I47</f>
        <v>142654.96000000008</v>
      </c>
    </row>
    <row r="55" spans="1:9" hidden="1" x14ac:dyDescent="0.25"/>
    <row r="59" spans="1:9" hidden="1" x14ac:dyDescent="0.25">
      <c r="F59" s="13">
        <f>884805.6-F47</f>
        <v>0</v>
      </c>
      <c r="I59" s="13">
        <f>839633.191-I47</f>
        <v>1.0000000474974513E-3</v>
      </c>
    </row>
  </sheetData>
  <mergeCells count="5">
    <mergeCell ref="A1:I1"/>
    <mergeCell ref="A2:I2"/>
    <mergeCell ref="A3:I3"/>
    <mergeCell ref="A4:I4"/>
    <mergeCell ref="A5:I5"/>
  </mergeCells>
  <pageMargins left="0.70866141732283472" right="0.19685039370078741" top="0.55118110236220474" bottom="7.874015748031496E-2" header="0.11811023622047245" footer="0.11811023622047245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 (нал., ненал.)</vt:lpstr>
      <vt:lpstr>'прил.1 (нал., ненал.)'!Заголовки_для_печати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2024-11-13T15:52:06Z</dcterms:modified>
</cp:coreProperties>
</file>