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0290" yWindow="-300" windowWidth="15075" windowHeight="10545" tabRatio="92" firstSheet="1" activeTab="1"/>
  </bookViews>
  <sheets>
    <sheet name="прил.7" sheetId="9" r:id="rId1"/>
    <sheet name="прил.3" sheetId="11" r:id="rId2"/>
  </sheets>
  <definedNames>
    <definedName name="_xlnm._FilterDatabase" localSheetId="0" hidden="1">прил.7!$A$8:$G$338</definedName>
    <definedName name="_xlnm.Print_Titles" localSheetId="1">прил.3!$8:$8</definedName>
    <definedName name="_xlnm.Print_Titles" localSheetId="0">прил.7!$8:$10</definedName>
  </definedNames>
  <calcPr calcId="145621"/>
</workbook>
</file>

<file path=xl/calcChain.xml><?xml version="1.0" encoding="utf-8"?>
<calcChain xmlns="http://schemas.openxmlformats.org/spreadsheetml/2006/main">
  <c r="G74" i="9" l="1"/>
  <c r="G45" i="9"/>
  <c r="E67" i="11"/>
  <c r="E167" i="11"/>
  <c r="E31" i="11" l="1"/>
  <c r="E32" i="11"/>
  <c r="G41" i="9"/>
  <c r="G293" i="9"/>
  <c r="G309" i="9"/>
  <c r="G294" i="9"/>
  <c r="G311" i="9"/>
  <c r="G315" i="9"/>
  <c r="G313" i="9"/>
  <c r="E46" i="11"/>
  <c r="G237" i="9"/>
  <c r="G112" i="9"/>
  <c r="G167" i="9"/>
  <c r="G319" i="9"/>
  <c r="G242" i="9"/>
  <c r="G156" i="9" l="1"/>
  <c r="G255" i="9"/>
  <c r="G253" i="9"/>
  <c r="G252" i="9"/>
  <c r="G251" i="9"/>
  <c r="G191" i="9" l="1"/>
  <c r="G173" i="9"/>
  <c r="G170" i="9"/>
  <c r="G40" i="9" l="1"/>
  <c r="G39" i="9"/>
  <c r="G106" i="9"/>
  <c r="G105" i="9"/>
  <c r="G104" i="9"/>
  <c r="G58" i="9"/>
  <c r="G57" i="9"/>
  <c r="G55" i="9"/>
  <c r="G34" i="9"/>
  <c r="G33" i="9" s="1"/>
  <c r="G334" i="9" l="1"/>
  <c r="E87" i="11" s="1"/>
  <c r="G264" i="9"/>
  <c r="G92" i="9"/>
  <c r="E116" i="11" s="1"/>
  <c r="G181" i="9"/>
  <c r="G158" i="9"/>
  <c r="G50" i="9" l="1"/>
  <c r="E38" i="11" s="1"/>
  <c r="I146" i="9" l="1"/>
  <c r="I145" i="9" s="1"/>
  <c r="G146" i="9"/>
  <c r="E77" i="11" s="1"/>
  <c r="E75" i="11" s="1"/>
  <c r="I120" i="9"/>
  <c r="I177" i="9"/>
  <c r="I242" i="9"/>
  <c r="I370" i="9"/>
  <c r="I369" i="9"/>
  <c r="I368" i="9"/>
  <c r="I360" i="9"/>
  <c r="I359" i="9"/>
  <c r="I166" i="9"/>
  <c r="I164" i="9"/>
  <c r="I156" i="9"/>
  <c r="I158" i="9"/>
  <c r="I155" i="9"/>
  <c r="G370" i="9"/>
  <c r="G369" i="9"/>
  <c r="G368" i="9"/>
  <c r="G359" i="9"/>
  <c r="G360" i="9"/>
  <c r="G318" i="9"/>
  <c r="G317" i="9" s="1"/>
  <c r="G297" i="9"/>
  <c r="G265" i="9"/>
  <c r="G247" i="9"/>
  <c r="G179" i="9"/>
  <c r="E98" i="11" s="1"/>
  <c r="E97" i="11" s="1"/>
  <c r="G177" i="9"/>
  <c r="G165" i="9"/>
  <c r="G166" i="9"/>
  <c r="G164" i="9"/>
  <c r="G163" i="9"/>
  <c r="G155" i="9"/>
  <c r="G135" i="9"/>
  <c r="G130" i="9"/>
  <c r="G129" i="9"/>
  <c r="G127" i="9"/>
  <c r="G120" i="9"/>
  <c r="G117" i="9"/>
  <c r="G48" i="9"/>
  <c r="E39" i="11" s="1"/>
  <c r="G19" i="9"/>
  <c r="G18" i="9"/>
  <c r="G16" i="9"/>
  <c r="I48" i="9"/>
  <c r="I318" i="9"/>
  <c r="I317" i="9" s="1"/>
  <c r="I328" i="9"/>
  <c r="I326" i="9"/>
  <c r="G328" i="9"/>
  <c r="G326" i="9"/>
  <c r="E73" i="11" s="1"/>
  <c r="G324" i="9"/>
  <c r="I324" i="9"/>
  <c r="G312" i="9"/>
  <c r="E62" i="11" s="1"/>
  <c r="G314" i="9"/>
  <c r="E63" i="11" s="1"/>
  <c r="I314" i="9"/>
  <c r="I312" i="9"/>
  <c r="I297" i="9"/>
  <c r="I296" i="9" s="1"/>
  <c r="I181" i="9"/>
  <c r="I70" i="9"/>
  <c r="I69" i="9" s="1"/>
  <c r="G70" i="9"/>
  <c r="G69" i="9" s="1"/>
  <c r="G145" i="9" l="1"/>
  <c r="G321" i="9"/>
  <c r="E72" i="11"/>
  <c r="G296" i="9"/>
  <c r="E53" i="11"/>
  <c r="G316" i="9"/>
  <c r="E66" i="11"/>
  <c r="E65" i="11" s="1"/>
  <c r="I321" i="9"/>
  <c r="I316" i="9" s="1"/>
  <c r="G236" i="9"/>
  <c r="I236" i="9"/>
  <c r="I235" i="9" s="1"/>
  <c r="I247" i="9"/>
  <c r="I183" i="9"/>
  <c r="G183" i="9"/>
  <c r="E101" i="11" s="1"/>
  <c r="G86" i="9"/>
  <c r="E113" i="11" s="1"/>
  <c r="I86" i="9"/>
  <c r="I84" i="9"/>
  <c r="I167" i="9"/>
  <c r="I165" i="9" s="1"/>
  <c r="I163" i="9"/>
  <c r="I159" i="9"/>
  <c r="I157" i="9" s="1"/>
  <c r="I130" i="9"/>
  <c r="I129" i="9"/>
  <c r="I127" i="9"/>
  <c r="I122" i="9"/>
  <c r="I121" i="9" s="1"/>
  <c r="I117" i="9"/>
  <c r="I116" i="9" s="1"/>
  <c r="I101" i="9"/>
  <c r="I100" i="9" s="1"/>
  <c r="I99" i="9" s="1"/>
  <c r="I74" i="9"/>
  <c r="I73" i="9" s="1"/>
  <c r="I72" i="9" s="1"/>
  <c r="I68" i="9" s="1"/>
  <c r="I292" i="9"/>
  <c r="I291" i="9" s="1"/>
  <c r="G292" i="9"/>
  <c r="I265" i="9"/>
  <c r="I358" i="9"/>
  <c r="I357" i="9" s="1"/>
  <c r="I356" i="9" s="1"/>
  <c r="I355" i="9" s="1"/>
  <c r="G367" i="9"/>
  <c r="G366" i="9" s="1"/>
  <c r="G365" i="9" s="1"/>
  <c r="G364" i="9" s="1"/>
  <c r="G358" i="9"/>
  <c r="G357" i="9" s="1"/>
  <c r="G356" i="9" s="1"/>
  <c r="G355" i="9" s="1"/>
  <c r="I343" i="9"/>
  <c r="I342" i="9" s="1"/>
  <c r="I341" i="9" s="1"/>
  <c r="I340" i="9" s="1"/>
  <c r="G343" i="9"/>
  <c r="I352" i="9"/>
  <c r="I351" i="9" s="1"/>
  <c r="I350" i="9" s="1"/>
  <c r="I349" i="9" s="1"/>
  <c r="I332" i="9"/>
  <c r="I310" i="9"/>
  <c r="I308" i="9"/>
  <c r="I306" i="9"/>
  <c r="I305" i="9"/>
  <c r="I304" i="9"/>
  <c r="I302" i="9"/>
  <c r="I286" i="9"/>
  <c r="I285" i="9"/>
  <c r="I284" i="9"/>
  <c r="I276" i="9"/>
  <c r="I275" i="9"/>
  <c r="I274" i="9"/>
  <c r="I266" i="9"/>
  <c r="I264" i="9"/>
  <c r="I258" i="9"/>
  <c r="I254" i="9"/>
  <c r="I250" i="9"/>
  <c r="I249" i="9"/>
  <c r="I248" i="9"/>
  <c r="I243" i="9"/>
  <c r="I241" i="9"/>
  <c r="I240" i="9"/>
  <c r="I239" i="9" s="1"/>
  <c r="I232" i="9"/>
  <c r="I231" i="9" s="1"/>
  <c r="I230" i="9" s="1"/>
  <c r="I228" i="9"/>
  <c r="I227" i="9" s="1"/>
  <c r="I226" i="9" s="1"/>
  <c r="I221" i="9"/>
  <c r="I220" i="9" s="1"/>
  <c r="I219" i="9" s="1"/>
  <c r="I217" i="9"/>
  <c r="I216" i="9" s="1"/>
  <c r="I215" i="9" s="1"/>
  <c r="I213" i="9"/>
  <c r="I212" i="9" s="1"/>
  <c r="I211" i="9" s="1"/>
  <c r="I208" i="9"/>
  <c r="I207" i="9" s="1"/>
  <c r="I206" i="9" s="1"/>
  <c r="I205" i="9" s="1"/>
  <c r="I203" i="9"/>
  <c r="I202" i="9" s="1"/>
  <c r="I200" i="9"/>
  <c r="I199" i="9" s="1"/>
  <c r="I196" i="9"/>
  <c r="I194" i="9"/>
  <c r="I190" i="9"/>
  <c r="I189" i="9" s="1"/>
  <c r="I187" i="9"/>
  <c r="I186" i="9" s="1"/>
  <c r="I182" i="9"/>
  <c r="I179" i="9"/>
  <c r="I176" i="9"/>
  <c r="I172" i="9"/>
  <c r="I169" i="9"/>
  <c r="I162" i="9"/>
  <c r="I154" i="9"/>
  <c r="I153" i="9" s="1"/>
  <c r="I151" i="9"/>
  <c r="I143" i="9"/>
  <c r="I142" i="9" s="1"/>
  <c r="I141" i="9" s="1"/>
  <c r="I139" i="9"/>
  <c r="I138" i="9" s="1"/>
  <c r="I137" i="9" s="1"/>
  <c r="I135" i="9"/>
  <c r="I133" i="9"/>
  <c r="I111" i="9"/>
  <c r="I110" i="9" s="1"/>
  <c r="I109" i="9" s="1"/>
  <c r="I107" i="9"/>
  <c r="I103" i="9"/>
  <c r="I96" i="9"/>
  <c r="I95" i="9" s="1"/>
  <c r="I94" i="9" s="1"/>
  <c r="I90" i="9"/>
  <c r="I88" i="9"/>
  <c r="I81" i="9"/>
  <c r="I79" i="9"/>
  <c r="I66" i="9"/>
  <c r="I65" i="9" s="1"/>
  <c r="I64" i="9" s="1"/>
  <c r="I61" i="9"/>
  <c r="I60" i="9" s="1"/>
  <c r="I59" i="9" s="1"/>
  <c r="I54" i="9"/>
  <c r="I53" i="9" s="1"/>
  <c r="I52" i="9" s="1"/>
  <c r="I46" i="9"/>
  <c r="I44" i="9"/>
  <c r="I41" i="9"/>
  <c r="I38" i="9"/>
  <c r="I33" i="9"/>
  <c r="I30" i="9"/>
  <c r="I28" i="9"/>
  <c r="I26" i="9"/>
  <c r="I22" i="9"/>
  <c r="I15" i="9"/>
  <c r="I14" i="9" s="1"/>
  <c r="G248" i="9"/>
  <c r="G249" i="9"/>
  <c r="G240" i="9"/>
  <c r="G266" i="9"/>
  <c r="G286" i="9"/>
  <c r="G285" i="9"/>
  <c r="G284" i="9"/>
  <c r="G276" i="9"/>
  <c r="G275" i="9"/>
  <c r="G274" i="9"/>
  <c r="G302" i="9"/>
  <c r="G306" i="9"/>
  <c r="G305" i="9"/>
  <c r="G304" i="9"/>
  <c r="G203" i="9"/>
  <c r="G126" i="9"/>
  <c r="E19" i="11" s="1"/>
  <c r="G116" i="9"/>
  <c r="G81" i="9"/>
  <c r="E106" i="11" s="1"/>
  <c r="G54" i="9"/>
  <c r="G38" i="9"/>
  <c r="E29" i="11" s="1"/>
  <c r="G30" i="9"/>
  <c r="G28" i="9"/>
  <c r="E24" i="11" s="1"/>
  <c r="G26" i="9"/>
  <c r="E23" i="11" s="1"/>
  <c r="G22" i="9"/>
  <c r="G15" i="9"/>
  <c r="E74" i="11"/>
  <c r="E71" i="11"/>
  <c r="E22" i="11" l="1"/>
  <c r="I25" i="9"/>
  <c r="I175" i="9"/>
  <c r="I160" i="9" s="1"/>
  <c r="I246" i="9"/>
  <c r="I283" i="9"/>
  <c r="I282" i="9" s="1"/>
  <c r="I281" i="9" s="1"/>
  <c r="I280" i="9" s="1"/>
  <c r="I279" i="9" s="1"/>
  <c r="I168" i="9"/>
  <c r="G202" i="9"/>
  <c r="E142" i="11"/>
  <c r="G235" i="9"/>
  <c r="E131" i="11"/>
  <c r="E130" i="11" s="1"/>
  <c r="I301" i="9"/>
  <c r="I300" i="9" s="1"/>
  <c r="I307" i="9"/>
  <c r="I126" i="9"/>
  <c r="I125" i="9" s="1"/>
  <c r="I124" i="9" s="1"/>
  <c r="I331" i="9"/>
  <c r="I330" i="9" s="1"/>
  <c r="E18" i="11"/>
  <c r="G125" i="9"/>
  <c r="I32" i="9"/>
  <c r="I161" i="9"/>
  <c r="I102" i="9"/>
  <c r="I238" i="9"/>
  <c r="I273" i="9"/>
  <c r="I272" i="9" s="1"/>
  <c r="I271" i="9" s="1"/>
  <c r="I270" i="9" s="1"/>
  <c r="I269" i="9" s="1"/>
  <c r="I83" i="9"/>
  <c r="G263" i="9"/>
  <c r="G262" i="9" s="1"/>
  <c r="I245" i="9"/>
  <c r="I98" i="9"/>
  <c r="I193" i="9"/>
  <c r="I192" i="9" s="1"/>
  <c r="I263" i="9"/>
  <c r="I150" i="9"/>
  <c r="I149" i="9" s="1"/>
  <c r="I115" i="9"/>
  <c r="I114" i="9" s="1"/>
  <c r="I113" i="9" s="1"/>
  <c r="I78" i="9"/>
  <c r="I13" i="9"/>
  <c r="I262" i="9"/>
  <c r="I261" i="9" s="1"/>
  <c r="I260" i="9" s="1"/>
  <c r="I367" i="9"/>
  <c r="I366" i="9" s="1"/>
  <c r="I365" i="9" s="1"/>
  <c r="I364" i="9" s="1"/>
  <c r="I198" i="9"/>
  <c r="G283" i="9"/>
  <c r="G273" i="9"/>
  <c r="G25" i="9"/>
  <c r="I12" i="9" l="1"/>
  <c r="I11" i="9" s="1"/>
  <c r="I299" i="9"/>
  <c r="I290" i="9" s="1"/>
  <c r="I289" i="9" s="1"/>
  <c r="I77" i="9"/>
  <c r="I234" i="9"/>
  <c r="I225" i="9" s="1"/>
  <c r="I148" i="9"/>
  <c r="I123" i="9" s="1"/>
  <c r="G200" i="9"/>
  <c r="E134" i="11" s="1"/>
  <c r="I373" i="9" l="1"/>
  <c r="G199" i="9"/>
  <c r="G198" i="9" s="1"/>
  <c r="E100" i="11"/>
  <c r="E99" i="11" s="1"/>
  <c r="G151" i="9"/>
  <c r="E84" i="11" s="1"/>
  <c r="G254" i="9"/>
  <c r="E148" i="11" s="1"/>
  <c r="G250" i="9"/>
  <c r="E147" i="11" s="1"/>
  <c r="G190" i="9"/>
  <c r="E110" i="11" s="1"/>
  <c r="E105" i="11"/>
  <c r="G103" i="9"/>
  <c r="E143" i="11" s="1"/>
  <c r="E168" i="11"/>
  <c r="E166" i="11"/>
  <c r="E10" i="11"/>
  <c r="G342" i="9"/>
  <c r="G341" i="9" s="1"/>
  <c r="G340" i="9" s="1"/>
  <c r="G88" i="9"/>
  <c r="E114" i="11" s="1"/>
  <c r="G90" i="9"/>
  <c r="E115" i="11" s="1"/>
  <c r="G196" i="9"/>
  <c r="E128" i="11" s="1"/>
  <c r="G194" i="9"/>
  <c r="G157" i="9"/>
  <c r="G154" i="9"/>
  <c r="G153" i="9" s="1"/>
  <c r="G139" i="9"/>
  <c r="G332" i="9"/>
  <c r="G331" i="9" s="1"/>
  <c r="G310" i="9"/>
  <c r="E61" i="11" s="1"/>
  <c r="G308" i="9"/>
  <c r="G258" i="9"/>
  <c r="E149" i="11" s="1"/>
  <c r="E60" i="11" l="1"/>
  <c r="E59" i="11" s="1"/>
  <c r="G307" i="9"/>
  <c r="E35" i="11"/>
  <c r="E34" i="11" s="1"/>
  <c r="E85" i="11"/>
  <c r="G291" i="9"/>
  <c r="E55" i="11"/>
  <c r="E54" i="11" s="1"/>
  <c r="G138" i="9"/>
  <c r="G137" i="9" s="1"/>
  <c r="E51" i="11"/>
  <c r="E50" i="11" s="1"/>
  <c r="G330" i="9"/>
  <c r="E86" i="11"/>
  <c r="G150" i="9"/>
  <c r="G149" i="9" s="1"/>
  <c r="E109" i="11"/>
  <c r="G272" i="9"/>
  <c r="G261" i="9"/>
  <c r="G260" i="9" s="1"/>
  <c r="G301" i="9"/>
  <c r="G352" i="9"/>
  <c r="E133" i="11"/>
  <c r="E132" i="11" s="1"/>
  <c r="G189" i="9"/>
  <c r="G193" i="9"/>
  <c r="G192" i="9" s="1"/>
  <c r="G228" i="9"/>
  <c r="E49" i="11" s="1"/>
  <c r="E83" i="11" l="1"/>
  <c r="G300" i="9"/>
  <c r="E58" i="11"/>
  <c r="E57" i="11" s="1"/>
  <c r="E56" i="11" s="1"/>
  <c r="G282" i="9"/>
  <c r="G281" i="9" s="1"/>
  <c r="G280" i="9" s="1"/>
  <c r="G279" i="9" s="1"/>
  <c r="E120" i="11"/>
  <c r="G351" i="9"/>
  <c r="G350" i="9" s="1"/>
  <c r="G349" i="9" s="1"/>
  <c r="E80" i="11"/>
  <c r="G271" i="9"/>
  <c r="G270" i="9" s="1"/>
  <c r="G269" i="9" s="1"/>
  <c r="E121" i="11"/>
  <c r="G299" i="9"/>
  <c r="G227" i="9"/>
  <c r="G226" i="9" s="1"/>
  <c r="E48" i="11"/>
  <c r="G232" i="9"/>
  <c r="E127" i="11" s="1"/>
  <c r="G243" i="9"/>
  <c r="E139" i="11" s="1"/>
  <c r="G241" i="9"/>
  <c r="G239" i="9"/>
  <c r="E136" i="11" s="1"/>
  <c r="G221" i="9"/>
  <c r="G217" i="9"/>
  <c r="E161" i="11" s="1"/>
  <c r="G213" i="9"/>
  <c r="E158" i="11" s="1"/>
  <c r="G208" i="9"/>
  <c r="G207" i="9" s="1"/>
  <c r="E154" i="11" s="1"/>
  <c r="G133" i="9"/>
  <c r="E30" i="11" s="1"/>
  <c r="G187" i="9"/>
  <c r="G186" i="9" s="1"/>
  <c r="G182" i="9"/>
  <c r="G176" i="9"/>
  <c r="G175" i="9" s="1"/>
  <c r="G172" i="9"/>
  <c r="G169" i="9"/>
  <c r="G162" i="9"/>
  <c r="G143" i="9"/>
  <c r="G111" i="9"/>
  <c r="E153" i="11" s="1"/>
  <c r="G107" i="9"/>
  <c r="E144" i="11" s="1"/>
  <c r="G100" i="9"/>
  <c r="G96" i="9"/>
  <c r="E123" i="11" s="1"/>
  <c r="G84" i="9"/>
  <c r="G83" i="9" s="1"/>
  <c r="G79" i="9"/>
  <c r="E104" i="11" s="1"/>
  <c r="G73" i="9"/>
  <c r="E81" i="11" s="1"/>
  <c r="G66" i="9"/>
  <c r="G61" i="9"/>
  <c r="G46" i="9"/>
  <c r="G44" i="9"/>
  <c r="E33" i="11" s="1"/>
  <c r="E45" i="11" l="1"/>
  <c r="E44" i="11" s="1"/>
  <c r="G60" i="9"/>
  <c r="E165" i="11"/>
  <c r="G220" i="9"/>
  <c r="E79" i="11"/>
  <c r="E119" i="11"/>
  <c r="G32" i="9"/>
  <c r="G124" i="9"/>
  <c r="G290" i="9"/>
  <c r="G289" i="9" s="1"/>
  <c r="E112" i="11"/>
  <c r="E138" i="11"/>
  <c r="E137" i="11" s="1"/>
  <c r="E135" i="11" s="1"/>
  <c r="G142" i="9"/>
  <c r="G141" i="9" s="1"/>
  <c r="E70" i="11"/>
  <c r="E68" i="11" s="1"/>
  <c r="E37" i="11"/>
  <c r="E36" i="11" s="1"/>
  <c r="E17" i="11"/>
  <c r="E13" i="11"/>
  <c r="G121" i="9"/>
  <c r="E14" i="11" s="1"/>
  <c r="G246" i="9"/>
  <c r="E146" i="11" s="1"/>
  <c r="E145" i="11" s="1"/>
  <c r="G110" i="9"/>
  <c r="G109" i="9" s="1"/>
  <c r="E152" i="11"/>
  <c r="G206" i="9"/>
  <c r="G205" i="9" s="1"/>
  <c r="G212" i="9"/>
  <c r="G211" i="9" s="1"/>
  <c r="E157" i="11"/>
  <c r="E156" i="11" s="1"/>
  <c r="E155" i="11" s="1"/>
  <c r="G219" i="9"/>
  <c r="E164" i="11"/>
  <c r="E163" i="11" s="1"/>
  <c r="E162" i="11" s="1"/>
  <c r="G216" i="9"/>
  <c r="G215" i="9" s="1"/>
  <c r="E160" i="11"/>
  <c r="E159" i="11" s="1"/>
  <c r="G102" i="9"/>
  <c r="E141" i="11"/>
  <c r="E140" i="11" s="1"/>
  <c r="G99" i="9"/>
  <c r="G231" i="9"/>
  <c r="G230" i="9" s="1"/>
  <c r="E126" i="11"/>
  <c r="E125" i="11" s="1"/>
  <c r="E124" i="11" s="1"/>
  <c r="G95" i="9"/>
  <c r="G94" i="9" s="1"/>
  <c r="E122" i="11"/>
  <c r="G59" i="9"/>
  <c r="E43" i="11"/>
  <c r="G72" i="9"/>
  <c r="G68" i="9" s="1"/>
  <c r="G65" i="9"/>
  <c r="G64" i="9" s="1"/>
  <c r="E52" i="11"/>
  <c r="E47" i="11" s="1"/>
  <c r="G78" i="9"/>
  <c r="G77" i="9" s="1"/>
  <c r="E103" i="11"/>
  <c r="E102" i="11" s="1"/>
  <c r="E21" i="11"/>
  <c r="E20" i="11" s="1"/>
  <c r="E42" i="11"/>
  <c r="G168" i="9"/>
  <c r="G161" i="9"/>
  <c r="G238" i="9"/>
  <c r="E28" i="11"/>
  <c r="E27" i="11" s="1"/>
  <c r="E26" i="11" l="1"/>
  <c r="E91" i="11"/>
  <c r="G160" i="9"/>
  <c r="G148" i="9" s="1"/>
  <c r="G123" i="9" s="1"/>
  <c r="E111" i="11"/>
  <c r="E108" i="11" s="1"/>
  <c r="G98" i="9"/>
  <c r="E129" i="11"/>
  <c r="E64" i="11"/>
  <c r="E118" i="11"/>
  <c r="E117" i="11" s="1"/>
  <c r="E90" i="11"/>
  <c r="E94" i="11"/>
  <c r="E93" i="11" s="1"/>
  <c r="G14" i="9"/>
  <c r="G245" i="9"/>
  <c r="G234" i="9" s="1"/>
  <c r="E12" i="11"/>
  <c r="E151" i="11"/>
  <c r="E150" i="11" s="1"/>
  <c r="G53" i="9"/>
  <c r="G52" i="9" s="1"/>
  <c r="E41" i="11"/>
  <c r="E40" i="11" s="1"/>
  <c r="G115" i="9"/>
  <c r="G114" i="9" s="1"/>
  <c r="G113" i="9" s="1"/>
  <c r="E89" i="11" l="1"/>
  <c r="E88" i="11" s="1"/>
  <c r="E82" i="11" s="1"/>
  <c r="G225" i="9"/>
  <c r="G13" i="9"/>
  <c r="G12" i="9" s="1"/>
  <c r="E16" i="11"/>
  <c r="E15" i="11" s="1"/>
  <c r="E9" i="11" l="1"/>
  <c r="E170" i="11" s="1"/>
  <c r="G11" i="9"/>
  <c r="G373" i="9" s="1"/>
  <c r="I374" i="9" l="1"/>
  <c r="E171" i="11"/>
</calcChain>
</file>

<file path=xl/comments1.xml><?xml version="1.0" encoding="utf-8"?>
<comments xmlns="http://schemas.openxmlformats.org/spreadsheetml/2006/main">
  <authors>
    <author>Автор</author>
  </authors>
  <commentList>
    <comment ref="G24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130тыс. Руб. РММХ</t>
        </r>
      </text>
    </comment>
  </commentList>
</comments>
</file>

<file path=xl/sharedStrings.xml><?xml version="1.0" encoding="utf-8"?>
<sst xmlns="http://schemas.openxmlformats.org/spreadsheetml/2006/main" count="2139" uniqueCount="487">
  <si>
    <t xml:space="preserve">к решению районного Совета </t>
  </si>
  <si>
    <t>(тыс.руб.)</t>
  </si>
  <si>
    <t>Сумма</t>
  </si>
  <si>
    <t>Осуществление первичного воинского учета на территориях, где отсутствуют военные комиссариаты</t>
  </si>
  <si>
    <t>Наименование</t>
  </si>
  <si>
    <t>356</t>
  </si>
  <si>
    <t>377</t>
  </si>
  <si>
    <t>357</t>
  </si>
  <si>
    <t>370</t>
  </si>
  <si>
    <t>Мин</t>
  </si>
  <si>
    <t>Рз</t>
  </si>
  <si>
    <t>Пр</t>
  </si>
  <si>
    <t>ЦСР</t>
  </si>
  <si>
    <t>ВР</t>
  </si>
  <si>
    <t>ОБЩЕГОСУДАРСТВЕННЫЕ РАСХОДЫ</t>
  </si>
  <si>
    <t>01</t>
  </si>
  <si>
    <t>00</t>
  </si>
  <si>
    <t>02</t>
  </si>
  <si>
    <t>Глава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</si>
  <si>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</si>
  <si>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</si>
  <si>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0020000</t>
  </si>
  <si>
    <t>Центральный аппарат</t>
  </si>
  <si>
    <t>0020400</t>
  </si>
  <si>
    <t>04</t>
  </si>
  <si>
    <t>0020402</t>
  </si>
  <si>
    <t>Резервные фонды</t>
  </si>
  <si>
    <t>12</t>
  </si>
  <si>
    <t>070 05 00</t>
  </si>
  <si>
    <t>Другие общегосударственные вопросы</t>
  </si>
  <si>
    <t>14</t>
  </si>
  <si>
    <t>Руководство и управление в сфере установленных функций</t>
  </si>
  <si>
    <t xml:space="preserve">Государственная регистрация актов гражданского состояния </t>
  </si>
  <si>
    <t>001 38 01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</si>
  <si>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</si>
  <si>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</si>
  <si>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Реализация государственных функций, связанных с общегосударственным управлением</t>
  </si>
  <si>
    <t>092 00 00</t>
  </si>
  <si>
    <t>Целевые программы муниципальных образований</t>
  </si>
  <si>
    <t>795 00 00</t>
  </si>
  <si>
    <t xml:space="preserve">01 </t>
  </si>
  <si>
    <t>001 36 01</t>
  </si>
  <si>
    <t>НАЦИОНАЛЬНАЯ ЭКОНОМИКА</t>
  </si>
  <si>
    <t>08</t>
  </si>
  <si>
    <t xml:space="preserve">08 </t>
  </si>
  <si>
    <t>ЖИЛИЩНО-КОММУНАЛЬНОЕ ХОЗЯЙСТВО</t>
  </si>
  <si>
    <t>05</t>
  </si>
  <si>
    <t>Коммунальное хозяйство</t>
  </si>
  <si>
    <t>Благоустройство</t>
  </si>
  <si>
    <t>Прочие мероприятия по благоустройству городских округов и поселений</t>
  </si>
  <si>
    <t>600 05 00</t>
  </si>
  <si>
    <t>Другие вопросы в области жилищно-коммунального хозяйства</t>
  </si>
  <si>
    <t>Обеспечение деятельности подведомственных учреждений</t>
  </si>
  <si>
    <t>002 99 00</t>
  </si>
  <si>
    <t>002 99 01</t>
  </si>
  <si>
    <t>ОБРАЗОВАНИЕ</t>
  </si>
  <si>
    <t>07</t>
  </si>
  <si>
    <t>Дошкольное образование</t>
  </si>
  <si>
    <t>420 99 00</t>
  </si>
  <si>
    <t>Молодежная политика и оздоровление детей</t>
  </si>
  <si>
    <t>Проведение мероприятий для детей и молодежи</t>
  </si>
  <si>
    <t>431 01 00</t>
  </si>
  <si>
    <t>Другие вопросы в области образования</t>
  </si>
  <si>
    <t>09</t>
  </si>
  <si>
    <t>436 09 00</t>
  </si>
  <si>
    <t>450 85 00</t>
  </si>
  <si>
    <t>512 97 00</t>
  </si>
  <si>
    <t>СОЦИАЛЬНАЯ ПОЛИТИКА</t>
  </si>
  <si>
    <t>10</t>
  </si>
  <si>
    <t>Социальное обеспечение населения</t>
  </si>
  <si>
    <t>505 86 00</t>
  </si>
  <si>
    <t>Реализация государственных функций в области социальной политики</t>
  </si>
  <si>
    <t>Мероприятия в области социальной политики</t>
  </si>
  <si>
    <t>514 01 00</t>
  </si>
  <si>
    <t>Охрана семьи и детства</t>
  </si>
  <si>
    <t>440 99 00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</si>
  <si>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</si>
  <si>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</si>
  <si>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429 78 00</t>
  </si>
  <si>
    <t>Иные безвозмездные и безвозвратные перечисления</t>
  </si>
  <si>
    <t>Общее образование</t>
  </si>
  <si>
    <t>Учреждения по внешкольной работе с детьми</t>
  </si>
  <si>
    <t>423 00 00</t>
  </si>
  <si>
    <t>423 99 00</t>
  </si>
  <si>
    <t>432 00 00</t>
  </si>
  <si>
    <t xml:space="preserve">Оздоровление детей </t>
  </si>
  <si>
    <t>432 02 00</t>
  </si>
  <si>
    <t>372</t>
  </si>
  <si>
    <t>Дворцы и дома культуры, другие учреждения культуры и средств массовой информации</t>
  </si>
  <si>
    <t>440 00 00</t>
  </si>
  <si>
    <t>Социальное обслуживание населения</t>
  </si>
  <si>
    <t>Учреждения социального обслуживания населения</t>
  </si>
  <si>
    <t>508 00 00</t>
  </si>
  <si>
    <t>508 99 02</t>
  </si>
  <si>
    <t>520 00 00</t>
  </si>
  <si>
    <t>Защита населения и территории от чрезвычайных ситуаций природного и техногенного характера, гражданская оборона</t>
  </si>
  <si>
    <t>Поисковые и аварийно-спасательные учреждения</t>
  </si>
  <si>
    <t>302 99 00</t>
  </si>
  <si>
    <t>06</t>
  </si>
  <si>
    <t>Организация и содержание мест захоронения</t>
  </si>
  <si>
    <t>600 04 00</t>
  </si>
  <si>
    <t>010</t>
  </si>
  <si>
    <t>Оздоровление детей за счет средств федерального бюджета</t>
  </si>
  <si>
    <t>432 02 02</t>
  </si>
  <si>
    <t>Оказание других видов социальной помощи</t>
  </si>
  <si>
    <t>Другие вопросы в области социальной политики</t>
  </si>
  <si>
    <t>002 04 00</t>
  </si>
  <si>
    <t>Физкультурно-оздоровительная работа и спортивные мероприятия</t>
  </si>
  <si>
    <t>512 00 00</t>
  </si>
  <si>
    <t>11</t>
  </si>
  <si>
    <t>065 00 00</t>
  </si>
  <si>
    <t>Процентные платежи по муниципальному долгу</t>
  </si>
  <si>
    <t>Периодические издания,  учрежденные органами  законодательной и исполнительной власти</t>
  </si>
  <si>
    <t>457 00 00</t>
  </si>
  <si>
    <t>Государственная поддержка в сфере культуры, кинематографии и средств массовой информации</t>
  </si>
  <si>
    <t>457 85 00</t>
  </si>
  <si>
    <t xml:space="preserve">Выравнивание бюджетной обеспеченности поселений из районного фонда финансовой поддержки </t>
  </si>
  <si>
    <t>Иные межбюджетные трансферты</t>
  </si>
  <si>
    <t>520 10 02</t>
  </si>
  <si>
    <t>371</t>
  </si>
  <si>
    <t>Библиотеки</t>
  </si>
  <si>
    <t>442 99 00</t>
  </si>
  <si>
    <t>Школы-детские сады, школы начальные, неполные средние и средние</t>
  </si>
  <si>
    <t>421 99 00</t>
  </si>
  <si>
    <t>Обеспечение деятельности подведомственных учреждений за счет средств областного бюджета (обеспечение гос.гарантий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в образовательных учреждениях)</t>
  </si>
  <si>
    <t>Ежемесячное денежное вознаграждение за классное руководство за счет средств федерального бюджета</t>
  </si>
  <si>
    <t>520 09 00</t>
  </si>
  <si>
    <t>Учебные заведения и курсы по переподготовке кадров</t>
  </si>
  <si>
    <t>429 00 00</t>
  </si>
  <si>
    <t xml:space="preserve">Учреждения, обеспечивающие предоставление услуг в сфере образования </t>
  </si>
  <si>
    <t>435 00 00</t>
  </si>
  <si>
    <t>депутатов Светлогорского района</t>
  </si>
  <si>
    <t xml:space="preserve"> (тыс. руб.)</t>
  </si>
  <si>
    <t>Наименование кода</t>
  </si>
  <si>
    <t>РЗ</t>
  </si>
  <si>
    <t>ОБЩЕГОСУДАРСТВЕННЫЕ ВОПРОСЫ</t>
  </si>
  <si>
    <t>000 00 00</t>
  </si>
  <si>
    <t>Функционирование высшего должностного лица субъекта Российской Федерации и муниципального образования</t>
  </si>
  <si>
    <t>002 03 00</t>
  </si>
  <si>
    <t>Депутаты (члены) законодательного (представительного) органа государственной власти субъекта Российской Федерации</t>
  </si>
  <si>
    <t>002 10 00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</si>
  <si>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</si>
  <si>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070 00 00</t>
  </si>
  <si>
    <t>Резервные фонды исполнительных органов государственной власти субъектов Российской Федерации</t>
  </si>
  <si>
    <t>Фонд непредвиденных расходов</t>
  </si>
  <si>
    <t>Резервный фонд по предупреждению и ликвидации последствий чрезвычайных ситуаций и стихийных бедствий</t>
  </si>
  <si>
    <t>НАЦИОНАЛЬНАЯ ОБОРОНА</t>
  </si>
  <si>
    <t>НАЦИОНАЛЬНАЯ БЕЗОПАСНОСТЬ И ПРАВООХРАНИТЕЛЬНАЯ ДЕЯТЕЛЬНОСТЬ</t>
  </si>
  <si>
    <t>Обеспечение деятельности ЕДДС</t>
  </si>
  <si>
    <t>Организационно-воспитательная работа с молодежью</t>
  </si>
  <si>
    <t>431 00 00</t>
  </si>
  <si>
    <t>Мероприятия по проведению оздоровительной кампании детей</t>
  </si>
  <si>
    <t>Мероприятия в области образования</t>
  </si>
  <si>
    <t>436 00 00</t>
  </si>
  <si>
    <t>Культура</t>
  </si>
  <si>
    <t>Мероприятия в сфере культуры, кинематографии и средств массовой информации</t>
  </si>
  <si>
    <t>450 00 00</t>
  </si>
  <si>
    <t>Обеспечение деятельности Централизованной библиотечной системы</t>
  </si>
  <si>
    <t>Периодическая печать и издательства</t>
  </si>
  <si>
    <t>514  00 00</t>
  </si>
  <si>
    <t>Выравнивание бюджетной обеспеченности</t>
  </si>
  <si>
    <t>516 00 00</t>
  </si>
  <si>
    <t>516 01 30</t>
  </si>
  <si>
    <t>ВСЕГО РАСХОДОВ</t>
  </si>
  <si>
    <t>Глава местной администрации (исполнительно-распорядительного органа муниципального образования)</t>
  </si>
  <si>
    <t>0020800</t>
  </si>
  <si>
    <t>070 05 01</t>
  </si>
  <si>
    <t>070 05 02</t>
  </si>
  <si>
    <t>Мероприятия по МОБ работе</t>
  </si>
  <si>
    <t>070 05 03</t>
  </si>
  <si>
    <t>Программа "Развитие информационных систем обеспечения градостроительной деятельности на 2009-2010гг."</t>
  </si>
  <si>
    <t>795 00 31</t>
  </si>
  <si>
    <t>Другие вопросы в области национальной экономики</t>
  </si>
  <si>
    <t>Озеленение</t>
  </si>
  <si>
    <t>600 03 00</t>
  </si>
  <si>
    <t>795 00 11</t>
  </si>
  <si>
    <t>795 00 12</t>
  </si>
  <si>
    <t>440 99 01</t>
  </si>
  <si>
    <t>795 00 21</t>
  </si>
  <si>
    <t>Премирование победителей Всероссийского конкурса на звание «Самый благоустроенный город России»</t>
  </si>
  <si>
    <t>520 14 15</t>
  </si>
  <si>
    <t xml:space="preserve">Обеспечение деятельности вечерних школ за счет субвенции на обеспечение государственных гарантий прав граждан </t>
  </si>
  <si>
    <t>Топливно-энергетический комплекс</t>
  </si>
  <si>
    <t>795 40 01</t>
  </si>
  <si>
    <t>МУ "Отдел здравоохранения и социальной защиты населения"</t>
  </si>
  <si>
    <t xml:space="preserve"> СОЦИАЛЬНАЯ ПОЛИТИКА</t>
  </si>
  <si>
    <t>Целевые программы муниципальных образований "Доступная для инвалидов среда жизнедеятельности на 2008-2012гг.</t>
  </si>
  <si>
    <t>795 10 01</t>
  </si>
  <si>
    <t>002 08 00</t>
  </si>
  <si>
    <t>001 00 00</t>
  </si>
  <si>
    <t xml:space="preserve">Мобилизационная  и вневойсковая подготовка </t>
  </si>
  <si>
    <t>Обеспечение деятельности подведомственных учреждений за счет средств областного бюджета (питание школьников из малообеспеченных семей)</t>
  </si>
  <si>
    <t>421 99 22</t>
  </si>
  <si>
    <t>Обеспечение деятельности учреждений социального обслуживания населения за счет субсидии на обеспечение отдельных государственных полномочий в сфере социальной поддержки населения</t>
  </si>
  <si>
    <t>Дотации на обеспечение мер по дополнительной поддержке местных бюджетов</t>
  </si>
  <si>
    <t>517 05 00</t>
  </si>
  <si>
    <t>517 00 00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</si>
  <si>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</si>
  <si>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</si>
  <si>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</si>
  <si>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</si>
  <si>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</si>
  <si>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</si>
  <si>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СРЕДСТВА МАССОВОЙ ИНФОРМАЦИИ</t>
  </si>
  <si>
    <t xml:space="preserve"> ФИЗИЧЕСКАЯ КУЛЬТУРА И СПОРТ</t>
  </si>
  <si>
    <t>ЗДРАВООХРАНЕНИЕ</t>
  </si>
  <si>
    <t xml:space="preserve">Физическая культура </t>
  </si>
  <si>
    <t>Муниципальная целевая программа "Неотложные меры борьбы с туберкулезом на 2008-2012 годы"</t>
  </si>
  <si>
    <t>Муниципальная целевая программа "Вакцинопрофилактика"</t>
  </si>
  <si>
    <t>Физическая культура</t>
  </si>
  <si>
    <t>Другие вопросы в области здравоохранения</t>
  </si>
  <si>
    <t>Мероприятия в области  физической культуры и спорта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</si>
  <si>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</si>
  <si>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Руководство и управление в сфере установленных функций органов государственной власти субъектов РФ  и органов местного самоуправления</t>
  </si>
  <si>
    <t>351 05 00</t>
  </si>
  <si>
    <t>Администрация муниципального образования "Светлогорский район"</t>
  </si>
  <si>
    <t>Фонд оплаты труда и страховые взносы</t>
  </si>
  <si>
    <t>121</t>
  </si>
  <si>
    <t>Иные выплаты персоналу,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</si>
  <si>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</si>
  <si>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</si>
  <si>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</si>
  <si>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244</t>
  </si>
  <si>
    <t>Резервные средства</t>
  </si>
  <si>
    <t>870</t>
  </si>
  <si>
    <t>0013801</t>
  </si>
  <si>
    <t>0900200</t>
  </si>
  <si>
    <t>0920311</t>
  </si>
  <si>
    <t>7950031</t>
  </si>
  <si>
    <t>0013601</t>
  </si>
  <si>
    <t>3029900</t>
  </si>
  <si>
    <t>7955001</t>
  </si>
  <si>
    <t>Водное хозяйство</t>
  </si>
  <si>
    <t>0029901</t>
  </si>
  <si>
    <t>Обеспечение деятельности единой диспетчерской службы</t>
  </si>
  <si>
    <t>4310100</t>
  </si>
  <si>
    <t>Прочая закупка товаров, работ и услуг для муниципальных нужд</t>
  </si>
  <si>
    <t>4360900</t>
  </si>
  <si>
    <t>4508500</t>
  </si>
  <si>
    <t>КУЛЬТУРА, КИНЕМАТОГРАФИЯ</t>
  </si>
  <si>
    <t xml:space="preserve">Государственная поддержка в сфере культуры, кинематографии </t>
  </si>
  <si>
    <t>5140100</t>
  </si>
  <si>
    <t>5129700</t>
  </si>
  <si>
    <t>ФИЗИЧЕСКАЯ КУЛЬТУРА И СПОРТ</t>
  </si>
  <si>
    <t xml:space="preserve"> Мероприятия в области здравоохранения, спорта и физической культуры, туризма</t>
  </si>
  <si>
    <t>380</t>
  </si>
  <si>
    <t>Аппарат местных администраций</t>
  </si>
  <si>
    <t>0021200</t>
  </si>
  <si>
    <t>Депутаты представительского  органа муниципального образования</t>
  </si>
  <si>
    <t>Муниципальное учреждение "Отдел по бюджету и финансам Светлогорского района"</t>
  </si>
  <si>
    <t>3510200</t>
  </si>
  <si>
    <t xml:space="preserve"> Компенсация выпадающих доходов  организациям, предоставляющим населению услуги теплоснабжения по тарифам, не обеспечивающим возмещение издержек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</si>
  <si>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</si>
  <si>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власти (муниципальных органов), либо должностных лиц этих органов, а также в результате деятельности казенных учреждений</t>
  </si>
  <si>
    <t>4209900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</si>
  <si>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</si>
  <si>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</si>
  <si>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612</t>
  </si>
  <si>
    <t>Субсидии бюджетным учреждениям на иные цели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</si>
  <si>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</si>
  <si>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</si>
  <si>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622</t>
  </si>
  <si>
    <t>Субсидии автономным учреждениям на иные цели</t>
  </si>
  <si>
    <t>610</t>
  </si>
  <si>
    <t>Субсидии бюджетным учреждениям</t>
  </si>
  <si>
    <t xml:space="preserve">Субсидии автономным учреждениям </t>
  </si>
  <si>
    <t>4219900</t>
  </si>
  <si>
    <t>620</t>
  </si>
  <si>
    <t>4239900</t>
  </si>
  <si>
    <t>4297800</t>
  </si>
  <si>
    <t>4320200</t>
  </si>
  <si>
    <t xml:space="preserve"> Молодежная политика и оздоровление детей</t>
  </si>
  <si>
    <t>Оздоровление детей</t>
  </si>
  <si>
    <t>0029900</t>
  </si>
  <si>
    <t>Обеспечение деятельности подведомственных  учреждений</t>
  </si>
  <si>
    <t>4829900</t>
  </si>
  <si>
    <t>Государственная поддержка  средств массовой информации</t>
  </si>
  <si>
    <t>0650300</t>
  </si>
  <si>
    <t xml:space="preserve"> Обслуживание государственного внутреннего и муниципального долга</t>
  </si>
  <si>
    <t>Обслуживание муниципального долга</t>
  </si>
  <si>
    <t>730</t>
  </si>
  <si>
    <t>5160130</t>
  </si>
  <si>
    <t>Выравнивание бюджетной обеспеченности поселений из районного фонда финансовой поддержки</t>
  </si>
  <si>
    <t>511</t>
  </si>
  <si>
    <t xml:space="preserve">Дотации на выравнивание бюджетной обеспеченности </t>
  </si>
  <si>
    <t>810</t>
  </si>
  <si>
    <t>Субсидии юридическим лицам (кроме муниципальных учреждений) и физическим лицам - производителям товаров, работ, услуг</t>
  </si>
  <si>
    <t>5058600</t>
  </si>
  <si>
    <t>Приобретение товаров, работ, услуг в пользу граждан</t>
  </si>
  <si>
    <t>323</t>
  </si>
  <si>
    <t>7950021</t>
  </si>
  <si>
    <t>322</t>
  </si>
  <si>
    <t>Субсидии гражданам на приобретение жилья</t>
  </si>
  <si>
    <t xml:space="preserve"> ЗДРАВООХРАНЕНИЕ</t>
  </si>
  <si>
    <t>7950011</t>
  </si>
  <si>
    <t>Обеспечение деятельности органа управления по организации и осуществлению опеки и попечительства совершеннолетних</t>
  </si>
  <si>
    <t>Обеспечение отдельных государственных полномочий в сфере социальной поддержки населения</t>
  </si>
  <si>
    <t>Общеэкономические вопросы</t>
  </si>
  <si>
    <t>"Дополнительные меры, направленные на снижение напряженности на рынке труда в Калининградской области"</t>
  </si>
  <si>
    <t>7950000</t>
  </si>
  <si>
    <t>321</t>
  </si>
  <si>
    <t>Пособия и компенсации гражданам и иные социальные выплаты, кроме публичных нормативных обязательств</t>
  </si>
  <si>
    <t>7951001</t>
  </si>
  <si>
    <t>Мобилизационная и вневойсковая подготовка</t>
  </si>
  <si>
    <t>Муниципальное учреждение  "Учетно-финансовый центр Светлогорского района"</t>
  </si>
  <si>
    <t>Компенсация части  платы, взимаемой с родителей или законных представителей  за содержание ребенка в образовательных организациях, реализующих основную общеобразовательную программу дошкольного образования,  за счет средств областного бюджета</t>
  </si>
  <si>
    <t>5201002</t>
  </si>
  <si>
    <t>4429900</t>
  </si>
  <si>
    <t>4409900</t>
  </si>
  <si>
    <t>Дворцы и дома культуры, другие учреждения культуры</t>
  </si>
  <si>
    <t>4400000</t>
  </si>
  <si>
    <t>4420000</t>
  </si>
  <si>
    <t>Муниципальное учреждение    "Дом Культуры п.Приморье"</t>
  </si>
  <si>
    <t>0920000</t>
  </si>
  <si>
    <t>0929900</t>
  </si>
  <si>
    <t>852</t>
  </si>
  <si>
    <t>Уплата прочих налогов, сборов и иных платежей</t>
  </si>
  <si>
    <t>411</t>
  </si>
  <si>
    <t>Бюджетные инвестиции в объекты муниципальной собственности казенным учреждениям</t>
  </si>
  <si>
    <t>Строительство детского садика на 150 мест</t>
  </si>
  <si>
    <t>Дорожное хозяйство (дорожные фонды)</t>
  </si>
  <si>
    <t>7950411</t>
  </si>
  <si>
    <t>7950101</t>
  </si>
  <si>
    <t>Муниципальная целевая программа поддержки и развития малого и среднего предпринимательства на территории муниципального образования "Светлогорский район" на 2011-2015 годы</t>
  </si>
  <si>
    <t>Муниципальная целевая программа "Энергосбережение и повышение энергетической эффективности муниципального образования "Светлогорский район" на 2010-2020 годы"</t>
  </si>
  <si>
    <t>7954001</t>
  </si>
  <si>
    <t>Муниципальная целевая программа "Неотложные меры борьбы с туберкулезом в Светлогорском районе на 2008-2012годы"</t>
  </si>
  <si>
    <t>Муниципальная целевая программа "Вакцинопрофилактика на 2010-2012годы"</t>
  </si>
  <si>
    <t>7950012</t>
  </si>
  <si>
    <t>5221600</t>
  </si>
  <si>
    <t>Муниципальное учреждение "Архив Светлогорского района"</t>
  </si>
  <si>
    <t>Муниципальное учреждение "Управление жилищно-коммунального хозяйства администрации Светлогорского района"</t>
  </si>
  <si>
    <t>132</t>
  </si>
  <si>
    <t>851</t>
  </si>
  <si>
    <t>Уплата налога на имущество организаций и земельного налога</t>
  </si>
  <si>
    <t>Всего расходов</t>
  </si>
  <si>
    <t>Распределение  бюджетных ассигнований на 2012 год  по разделам, подразделам и целевым статьям  классификации расходов  бюджета  муниципального образования «Светлогорский район»</t>
  </si>
  <si>
    <t>5201302</t>
  </si>
  <si>
    <t>5201305</t>
  </si>
  <si>
    <t>5201303</t>
  </si>
  <si>
    <t>0020404</t>
  </si>
  <si>
    <t>2020404</t>
  </si>
  <si>
    <t>795 01 01</t>
  </si>
  <si>
    <t>Целевая программа "Дополнительные меры, направленные на снижение напряженности на рынке труда в Калининградской области"</t>
  </si>
  <si>
    <t>795 04 11</t>
  </si>
  <si>
    <t>092 99 00</t>
  </si>
  <si>
    <t>5089902</t>
  </si>
  <si>
    <t>520 13 02</t>
  </si>
  <si>
    <t>Обеспечение деятельности органа управления по организации и осуществлению опеки и попечительства несовершеннолетних</t>
  </si>
  <si>
    <t>520 13 05</t>
  </si>
  <si>
    <t>002 04 04</t>
  </si>
  <si>
    <t>Обеспечение деятельности органа управления по организации и осуществлению опеки и попечительства в отношении совершеннолетних граждан</t>
  </si>
  <si>
    <t>482 99 00</t>
  </si>
  <si>
    <t xml:space="preserve">Приложение № 7 </t>
  </si>
  <si>
    <t>4200200</t>
  </si>
  <si>
    <t>4200000</t>
  </si>
  <si>
    <t>Детские дошкольные учреждения</t>
  </si>
  <si>
    <t>Предоставление услуг по воспитанию и обеспечению детей-инвалидов в муниципальных дошкольных образовательных учреждениях Калининградской области</t>
  </si>
  <si>
    <t>Муниципальная целевая программа "Неотложные меры по борьбе с туберкулезом"</t>
  </si>
  <si>
    <t>3510500</t>
  </si>
  <si>
    <t>Мероприятия в области коммунального хозяйства разработка проектно-сметной документации</t>
  </si>
  <si>
    <t>Муниципальное казенное учреждение "Управление капитального строительства администрации Светлогорский район"</t>
  </si>
  <si>
    <t>7957001</t>
  </si>
  <si>
    <t xml:space="preserve">Дотации на обеспечение мер по дополнительной поддержке </t>
  </si>
  <si>
    <t>5170500</t>
  </si>
  <si>
    <t>512</t>
  </si>
  <si>
    <t>795 07 02</t>
  </si>
  <si>
    <t>7950702</t>
  </si>
  <si>
    <t>Субсидии некоммерческим организациям</t>
  </si>
  <si>
    <t>631</t>
  </si>
  <si>
    <t>7955004</t>
  </si>
  <si>
    <t>795 05 04</t>
  </si>
  <si>
    <t>7955005</t>
  </si>
  <si>
    <t>ФЦП "Строительство берегоукрепительных сооружений озера Тихое и реки Светлогорка в г. Светлогорске (III этап), средства бюджета МО г.п. "Город Светлогорск"</t>
  </si>
  <si>
    <t>ФЦП "Уличная хозяйственно-бытовая канализация по ул. Тельмана, пос. Отрадное г. Светлогорска",средства бюджета МО г.п. "Город Светлогорск"</t>
  </si>
  <si>
    <t>795 05 05</t>
  </si>
  <si>
    <t xml:space="preserve">Мероприятия в области коммунального хозяйства </t>
  </si>
  <si>
    <t>351 02 00</t>
  </si>
  <si>
    <t>ФЦП "Уличная хозяйственно-бытовая канализация по ул. Тельмана, пос. Отрадное г. Светлогорска", средства бюджета МО г.п. "Город Светлогорск"</t>
  </si>
  <si>
    <t xml:space="preserve">Целевые программы муниципальных образований "Энергосбережение и повышение энергетической эффективности на 2010-2020гг" </t>
  </si>
  <si>
    <t>Целевая программа Калининградской области "Дети-сироты на 2012-2016 годы" средства областного бюджета</t>
  </si>
  <si>
    <t>Целевая программа Калининградской области "Дети-сироты на 2012-2016 годы" средства районного бюджета</t>
  </si>
  <si>
    <t>Закон Калининградской области от 28.12.2006г №109 "О выплате денежных средств на содержание детей, находящихся под опекой(попечительством)" (субвенции на содержание детей-сирот, детей, оставшихся без попечения родителей, переданных на воспитание под опеку(попечительство), в приемные и патронатные семьи, а также на выплату заработной платы приемному родителю и патронатному воспитателю)</t>
  </si>
  <si>
    <t>Муниципальное учреждение "Районный Совет депутатов Светлогорского района"</t>
  </si>
  <si>
    <t>Программа "Развитие информационных систем обеспечения градостроительной деятельности"</t>
  </si>
  <si>
    <t>Муниципальная целевая программа "Доступная для инвалидов среда жизнедеятельности на 2008-2012гг."</t>
  </si>
  <si>
    <t>Долгосрочная целевая программа "Обеспечение жильем молодых семей" на 2011-2015 годы</t>
  </si>
  <si>
    <t>Муниципальное учреждение культуры "Светлогорская централизованная библиотечная система"</t>
  </si>
  <si>
    <t>ФЦП "Строительство берегоукрепительных сооружений озера Тихое и реки Светлогорка в г. Светлогорске" (III этап), средства бюджета МО г.п. "Город Светлогорск"</t>
  </si>
  <si>
    <t>Целевая программа Калининградской области "Дети-сироты" на 2012-2016 годы средства областного бюджета</t>
  </si>
  <si>
    <t>Целевая программа Калининградской области "Дети-сироты" на 2012-2016 годы средства районного бюджета</t>
  </si>
  <si>
    <t>Муниципальная целевая программа "Обеспечение жильем молодых семей в муниципальном образовании Светлогорский район на 2009-2010 годы"</t>
  </si>
  <si>
    <t>Закон Калининградской области от 28.12.2006г №109 "О выплате денежных средств на содержание детей, находящихся под опекой (попечительством)" (субвенции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воспитателю)</t>
  </si>
  <si>
    <r>
      <t>от</t>
    </r>
    <r>
      <rPr>
        <u/>
        <sz val="12"/>
        <color theme="1"/>
        <rFont val="Times New Roman"/>
        <family val="1"/>
        <charset val="204"/>
      </rPr>
      <t xml:space="preserve">        </t>
    </r>
    <r>
      <rPr>
        <sz val="12"/>
        <color theme="1"/>
        <rFont val="Times New Roman"/>
        <family val="1"/>
        <charset val="204"/>
      </rPr>
      <t xml:space="preserve"> </t>
    </r>
    <r>
      <rPr>
        <u/>
        <sz val="12"/>
        <color theme="1"/>
        <rFont val="Times New Roman"/>
        <family val="1"/>
        <charset val="204"/>
      </rPr>
      <t xml:space="preserve">                     </t>
    </r>
    <r>
      <rPr>
        <sz val="12"/>
        <color theme="1"/>
        <rFont val="Times New Roman"/>
        <family val="1"/>
        <charset val="204"/>
      </rPr>
      <t xml:space="preserve">  2011 года № ____</t>
    </r>
  </si>
  <si>
    <t>Ведомственная структура расходов бюджета муниципального образования                                                                              «Светлогорский район» на 2013 год</t>
  </si>
  <si>
    <t xml:space="preserve">Резервный фонд по предупреждению и ликвидации последствий чрезвычайных ситуаций и стихийных бедствий </t>
  </si>
  <si>
    <t>0700501</t>
  </si>
  <si>
    <t>0700502</t>
  </si>
  <si>
    <t>0700503</t>
  </si>
  <si>
    <t>0700504</t>
  </si>
  <si>
    <t>Государственная регистрация актов гражданского состояния за счет средств федерального бюджета</t>
  </si>
  <si>
    <t>Осуществление полномочий Калининградской области в сфере организации работы комиссий  по делам несовершеннолетних и защите их прав</t>
  </si>
  <si>
    <t>Исполнение судебных актов  по обращению взыскания  на средства местного бюджета</t>
  </si>
  <si>
    <t>Осуществление первичного воинского учета на территориях, где отсутствуют военные комиссариаты за счет средств федерального бюджета</t>
  </si>
  <si>
    <t>Бюджетные инвестиции в объекты государственной  собственности казенным учреждениям</t>
  </si>
  <si>
    <t>Осуществление полномочий Калининградской области в сфере обеспечения деятельности органа управления по организации и осуществлению  опеки и попечительства</t>
  </si>
  <si>
    <t>Осуществление полномочий Калининградской области по предоставлению услуги по воспитанию и обучению детей-инвалидов в муниципальных дошкольных образовательных учреждениях Калининградской области</t>
  </si>
  <si>
    <t>Осуществление полномочий Калининградской области в сфере социальной поддержки населения в части  обеспечения деятельности учреждений социального обслуживания населения</t>
  </si>
  <si>
    <t>Осуществление полномочий  Калининградской области в сфере выплаты компенсации части платы, взимаемой  с родителей или  законных представителей за содержание ребенка в образовательных организациях, реализующих основную общеобразовательную программу дошкольного образования</t>
  </si>
  <si>
    <t>Муниципальное казенное учреждение  "Комитет муниципального имущества"</t>
  </si>
  <si>
    <t>Муниципальное казенное учреждение  "Центр информационно-коммуникационных технологий"</t>
  </si>
  <si>
    <t>ФЦП "Строительство берегоукрепительных сооружений озера Тихое и реки Светлогорки" (IV этап строительства)</t>
  </si>
  <si>
    <t>4361212</t>
  </si>
  <si>
    <t xml:space="preserve">Обеспечение подвоза учащихся к образовательным учреждениям </t>
  </si>
  <si>
    <t>5204100</t>
  </si>
  <si>
    <t xml:space="preserve">Осуществление полномочий Калининградской области в сфере: обеспечения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               </t>
  </si>
  <si>
    <t>4440200</t>
  </si>
  <si>
    <t>Пенсионное обеспечение</t>
  </si>
  <si>
    <t xml:space="preserve">Доплаты к пенсиям, дополнительное пенсионное обеспечение          
</t>
  </si>
  <si>
    <t>4910000</t>
  </si>
  <si>
    <t>Пенсии, выплачиваемые организациями сектора государственного управления</t>
  </si>
  <si>
    <t>312</t>
  </si>
  <si>
    <t>111</t>
  </si>
  <si>
    <t>112</t>
  </si>
  <si>
    <t xml:space="preserve"> Благоустройство</t>
  </si>
  <si>
    <t>6000400</t>
  </si>
  <si>
    <t>Ведомственная целевые программы "Развитие образования на период до 2015 года"</t>
  </si>
  <si>
    <t>7950712</t>
  </si>
  <si>
    <t xml:space="preserve">Федеральная целевая программа развития Калининградской области на период до 2015 года </t>
  </si>
  <si>
    <t>Федеральная целевая программа развития Калининградской области на период до 2015 года  "Строительство берегоукрепительных сооружений озера Тихое и реки Светлогорка в г. Светлогорске Калининградской области (IV этап строительства)"</t>
  </si>
  <si>
    <t>Бюджетные инвестиции в объекты муниципальной собственности казенным учреждениям (Софинансирование работ по ремонту дорог в МО "Поселок Донское")</t>
  </si>
  <si>
    <t>Бюджетные инвестиции в объекты муниципальной собственности казенным учреждениям (Софинансирование работ по ремонту дорог в МО  "Поселок Приморье")</t>
  </si>
  <si>
    <t>Бюджетные инвестиции в объекты муниципальной собственности казенным учреждениям (Софинансирование работ по ремонту дорог в МО  "Город Светлогорск")</t>
  </si>
  <si>
    <t>Бюджетные инвестиции в объекты муниципальной собственности казенным учреждениям (софинансирование за счет средств районного бюджет)</t>
  </si>
  <si>
    <t>7950434</t>
  </si>
  <si>
    <t xml:space="preserve">Газопроводы-вводы к жилым домам в п. Приморье </t>
  </si>
  <si>
    <t>Распределительный газопровод высокого и низкого давления пос. Лесное</t>
  </si>
  <si>
    <t>7950421</t>
  </si>
  <si>
    <t>7950422</t>
  </si>
  <si>
    <t>Распределительный газопровод низкого давления от ШРП №31 до улиц: Кленовая, Артиллерийская, Дачная, Железнодорожная и рапределительный газопровод низкого давления к жилым домам № 5,5а, 7,9,9/5 по Балтийскому проспекту в п. Приморье. Газопровод низкого давления к жилым домам № 5,5а,7,9,9/5 по Балтийскому проспекту в п. Приморье</t>
  </si>
  <si>
    <t>7950423</t>
  </si>
  <si>
    <t>Газопроводы-вводы к жилым домам в п. Донское</t>
  </si>
  <si>
    <t>7950424</t>
  </si>
  <si>
    <t>Федеральная целевая программа развития Калининградской области на период до 2015 года "Строительство детского садика на 150 мест в г. Светлогорске"</t>
  </si>
  <si>
    <t xml:space="preserve">Бюджетные инвестиции в объекты муниципальной собственности казенным учреждениям </t>
  </si>
  <si>
    <t>Международный проект "Повышение чистоты вод Балтийского моря путем развития системы управления водными ресурсами"</t>
  </si>
  <si>
    <t>7955071</t>
  </si>
  <si>
    <t>Жилищное хозяйство</t>
  </si>
  <si>
    <t xml:space="preserve">Обеспечение мероприятий по капитальному ремонту многоквартирных домов за счет средств бюджетов </t>
  </si>
  <si>
    <t>0980201</t>
  </si>
  <si>
    <t>7950032</t>
  </si>
  <si>
    <t>Программа по обращению отходами производства и потребления в Калининградской области</t>
  </si>
  <si>
    <t>383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</si>
  <si>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</si>
  <si>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002 0 400</t>
  </si>
  <si>
    <t>795 04 34</t>
  </si>
  <si>
    <t>795 04 22</t>
  </si>
  <si>
    <t>795 04 21</t>
  </si>
  <si>
    <t>795 04 23</t>
  </si>
  <si>
    <t>795 04 24</t>
  </si>
  <si>
    <t>098 02 01</t>
  </si>
  <si>
    <t xml:space="preserve">Доплаты к пенсиям, дополнительное пенсионное обеспечение </t>
  </si>
  <si>
    <t>491 00 00</t>
  </si>
  <si>
    <t>795 00 32</t>
  </si>
  <si>
    <t>795 07 12</t>
  </si>
  <si>
    <t>795 00 01</t>
  </si>
  <si>
    <t>436 12 12</t>
  </si>
  <si>
    <t>002 04 02</t>
  </si>
  <si>
    <t>520 4 100</t>
  </si>
  <si>
    <t>520 41 00</t>
  </si>
  <si>
    <t>795 50 71</t>
  </si>
  <si>
    <t>«Развитие сети автомобильных дорог Калининградской области на 2013 - 2018 годы</t>
  </si>
  <si>
    <t>ПСД д/с 75 мест</t>
  </si>
  <si>
    <t>спорт/пл.Приморье</t>
  </si>
  <si>
    <t>покр.стадиона Донское</t>
  </si>
  <si>
    <t>3029901</t>
  </si>
  <si>
    <t>Обеспечение деятельности подведомственных учреждений, за счет МБТ</t>
  </si>
  <si>
    <t>302 99 01</t>
  </si>
  <si>
    <t xml:space="preserve">Разработка комплексной программы </t>
  </si>
  <si>
    <t>090 01 00</t>
  </si>
  <si>
    <t>Разработка комплексной программы</t>
  </si>
  <si>
    <t>0980202</t>
  </si>
  <si>
    <t>098 02 02</t>
  </si>
  <si>
    <t>Обеспечение мероприятий по капитальному ремонту многоквартирных домов за счет МБТ</t>
  </si>
  <si>
    <t xml:space="preserve">Приложение № 3 </t>
  </si>
  <si>
    <t>Ведомственная целевая программа "Развитие образования на период до 2015 года"</t>
  </si>
  <si>
    <t>от 10 декабря 2012 года №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</si>
</sst>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82">
    <xf numFmtId="0" fontId="0" fillId="0" borderId="0" xfId="0"/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Border="1"/>
    <xf numFmtId="0" fontId="2" fillId="0" borderId="0" xfId="0" applyFont="1" applyFill="1"/>
    <xf numFmtId="4" fontId="2" fillId="0" borderId="0" xfId="0" applyNumberFormat="1" applyFont="1" applyFill="1" applyAlignment="1">
      <alignment horizontal="right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center" shrinkToFit="1"/>
    </xf>
    <xf numFmtId="4" fontId="1" fillId="2" borderId="4" xfId="0" applyNumberFormat="1" applyFont="1" applyFill="1" applyBorder="1" applyAlignment="1" applyProtection="1">
      <alignment horizontal="right" shrinkToFit="1"/>
      <protection locked="0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center" shrinkToFit="1"/>
    </xf>
    <xf numFmtId="4" fontId="1" fillId="2" borderId="1" xfId="0" applyNumberFormat="1" applyFont="1" applyFill="1" applyBorder="1" applyAlignment="1" applyProtection="1">
      <alignment horizontal="right" shrinkToFit="1"/>
      <protection locked="0"/>
    </xf>
    <xf numFmtId="0" fontId="2" fillId="2" borderId="2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shrinkToFit="1"/>
    </xf>
    <xf numFmtId="4" fontId="2" fillId="2" borderId="1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/>
    <xf numFmtId="49" fontId="2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4" fontId="2" fillId="3" borderId="1" xfId="0" applyNumberFormat="1" applyFont="1" applyFill="1" applyBorder="1" applyAlignment="1" applyProtection="1">
      <alignment horizontal="right" shrinkToFit="1"/>
      <protection locked="0"/>
    </xf>
    <xf numFmtId="0" fontId="2" fillId="2" borderId="5" xfId="0" applyFont="1" applyFill="1" applyBorder="1" applyAlignment="1">
      <alignment horizontal="left" wrapText="1"/>
    </xf>
    <xf numFmtId="49" fontId="2" fillId="2" borderId="5" xfId="0" applyNumberFormat="1" applyFont="1" applyFill="1" applyBorder="1" applyAlignment="1">
      <alignment horizontal="center" shrinkToFit="1"/>
    </xf>
    <xf numFmtId="0" fontId="1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wrapText="1"/>
    </xf>
    <xf numFmtId="4" fontId="1" fillId="2" borderId="11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 applyBorder="1"/>
    <xf numFmtId="4" fontId="1" fillId="0" borderId="7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wrapText="1"/>
    </xf>
    <xf numFmtId="0" fontId="5" fillId="0" borderId="0" xfId="0" applyFont="1"/>
    <xf numFmtId="164" fontId="5" fillId="3" borderId="1" xfId="0" applyNumberFormat="1" applyFont="1" applyFill="1" applyBorder="1"/>
    <xf numFmtId="0" fontId="5" fillId="3" borderId="0" xfId="0" applyFont="1" applyFill="1"/>
    <xf numFmtId="49" fontId="4" fillId="3" borderId="4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49" fontId="5" fillId="3" borderId="0" xfId="0" applyNumberFormat="1" applyFont="1" applyFill="1" applyAlignment="1">
      <alignment horizontal="center"/>
    </xf>
    <xf numFmtId="0" fontId="5" fillId="3" borderId="0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8" fillId="3" borderId="1" xfId="0" applyFont="1" applyFill="1" applyBorder="1"/>
    <xf numFmtId="49" fontId="8" fillId="3" borderId="1" xfId="0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/>
    <xf numFmtId="0" fontId="1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5" fillId="3" borderId="1" xfId="0" applyNumberFormat="1" applyFont="1" applyFill="1" applyBorder="1"/>
    <xf numFmtId="4" fontId="8" fillId="3" borderId="1" xfId="0" applyNumberFormat="1" applyFont="1" applyFill="1" applyBorder="1"/>
    <xf numFmtId="0" fontId="8" fillId="3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2" fillId="3" borderId="2" xfId="1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horizontal="left" wrapText="1"/>
    </xf>
    <xf numFmtId="0" fontId="2" fillId="3" borderId="5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wrapText="1"/>
    </xf>
    <xf numFmtId="4" fontId="5" fillId="0" borderId="0" xfId="0" applyNumberFormat="1" applyFont="1"/>
    <xf numFmtId="4" fontId="4" fillId="3" borderId="4" xfId="0" applyNumberFormat="1" applyFont="1" applyFill="1" applyBorder="1" applyAlignment="1">
      <alignment horizontal="center" vertical="center"/>
    </xf>
    <xf numFmtId="4" fontId="5" fillId="3" borderId="0" xfId="0" applyNumberFormat="1" applyFont="1" applyFill="1"/>
    <xf numFmtId="0" fontId="7" fillId="2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4" fontId="1" fillId="3" borderId="13" xfId="0" applyNumberFormat="1" applyFont="1" applyFill="1" applyBorder="1" applyAlignment="1">
      <alignment horizontal="center" vertical="center" wrapText="1"/>
    </xf>
    <xf numFmtId="4" fontId="0" fillId="3" borderId="14" xfId="0" applyNumberFormat="1" applyFill="1" applyBorder="1" applyAlignment="1">
      <alignment horizontal="center" wrapText="1"/>
    </xf>
    <xf numFmtId="49" fontId="1" fillId="3" borderId="3" xfId="0" applyNumberFormat="1" applyFont="1" applyFill="1" applyBorder="1" applyAlignment="1">
      <alignment horizontal="center" vertical="center" wrapText="1" shrinkToFit="1"/>
    </xf>
    <xf numFmtId="0" fontId="0" fillId="3" borderId="12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wrapText="1"/>
    </xf>
    <xf numFmtId="0" fontId="5" fillId="3" borderId="0" xfId="0" applyFont="1" applyFill="1" applyAlignment="1">
      <alignment horizontal="right" wrapText="1"/>
    </xf>
    <xf numFmtId="0" fontId="10" fillId="3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Fill="1" applyBorder="1" applyAlignment="1">
      <alignment horizontal="center" wrapText="1"/>
    </xf>
  </cellXfs>
  <cellStyles count="2">
    <cellStyle name="Обычный" xfId="0" builtinId="0"/>
    <cellStyle name="Обычный 11" xfId="1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31"/>
  <sheetViews>
    <sheetView topLeftCell="A7" zoomScaleNormal="100" workbookViewId="0">
      <pane xSplit="1" ySplit="4" topLeftCell="B352" activePane="bottomRight" state="frozen"/>
      <selection activeCell="A7" sqref="A7"/>
      <selection pane="topRight" activeCell="B7" sqref="B7"/>
      <selection pane="bottomLeft" activeCell="A11" sqref="A11"/>
      <selection pane="bottomRight" activeCell="A85" sqref="A85"/>
    </sheetView>
  </sheetViews>
  <sheetFormatPr defaultRowHeight="15.75" x14ac:dyDescent="0.25"/>
  <cols>
    <col min="1" max="1" width="83.85546875" style="34" customWidth="1"/>
    <col min="2" max="2" width="5.7109375" style="34" customWidth="1"/>
    <col min="3" max="3" width="6.140625" style="34" customWidth="1"/>
    <col min="4" max="4" width="5.5703125" style="34" customWidth="1"/>
    <col min="5" max="5" width="9.140625" style="34"/>
    <col min="6" max="6" width="7.5703125" style="34" customWidth="1"/>
    <col min="7" max="7" width="14.7109375" style="63" customWidth="1"/>
    <col min="8" max="8" width="9.140625" style="32" hidden="1" customWidth="1"/>
    <col min="9" max="9" width="0.140625" style="63" customWidth="1"/>
    <col min="10" max="16384" width="9.140625" style="32"/>
  </cols>
  <sheetData>
    <row r="1" spans="1:9" x14ac:dyDescent="0.25">
      <c r="A1" s="75" t="s">
        <v>353</v>
      </c>
      <c r="B1" s="75"/>
      <c r="C1" s="75"/>
      <c r="D1" s="75"/>
      <c r="E1" s="75"/>
      <c r="F1" s="75"/>
      <c r="G1" s="75"/>
      <c r="I1" s="61"/>
    </row>
    <row r="2" spans="1:9" x14ac:dyDescent="0.25">
      <c r="A2" s="75" t="s">
        <v>0</v>
      </c>
      <c r="B2" s="75"/>
      <c r="C2" s="75"/>
      <c r="D2" s="75"/>
      <c r="E2" s="75"/>
      <c r="F2" s="75"/>
      <c r="G2" s="75"/>
      <c r="I2" s="61"/>
    </row>
    <row r="3" spans="1:9" x14ac:dyDescent="0.25">
      <c r="A3" s="75" t="s">
        <v>131</v>
      </c>
      <c r="B3" s="75"/>
      <c r="C3" s="75"/>
      <c r="D3" s="75"/>
      <c r="E3" s="75"/>
      <c r="F3" s="75"/>
      <c r="G3" s="75"/>
      <c r="I3" s="61"/>
    </row>
    <row r="4" spans="1:9" x14ac:dyDescent="0.25">
      <c r="A4" s="75" t="s">
        <v>393</v>
      </c>
      <c r="B4" s="75"/>
      <c r="C4" s="75"/>
      <c r="D4" s="75"/>
      <c r="E4" s="75"/>
      <c r="F4" s="75"/>
      <c r="G4" s="75"/>
      <c r="I4" s="61"/>
    </row>
    <row r="5" spans="1:9" ht="5.25" customHeight="1" x14ac:dyDescent="0.25">
      <c r="A5" s="75"/>
      <c r="B5" s="75"/>
      <c r="C5" s="75"/>
      <c r="D5" s="75"/>
      <c r="E5" s="75"/>
      <c r="F5" s="75"/>
      <c r="G5" s="75"/>
      <c r="I5" s="61"/>
    </row>
    <row r="6" spans="1:9" ht="36.75" customHeight="1" x14ac:dyDescent="0.3">
      <c r="A6" s="76" t="s">
        <v>394</v>
      </c>
      <c r="B6" s="76"/>
      <c r="C6" s="76"/>
      <c r="D6" s="76"/>
      <c r="E6" s="76"/>
      <c r="F6" s="76"/>
      <c r="G6" s="76"/>
      <c r="I6" s="61"/>
    </row>
    <row r="7" spans="1:9" ht="16.5" thickBot="1" x14ac:dyDescent="0.3">
      <c r="A7" s="75" t="s">
        <v>1</v>
      </c>
      <c r="B7" s="75"/>
      <c r="C7" s="75"/>
      <c r="D7" s="75"/>
      <c r="E7" s="75"/>
      <c r="F7" s="75"/>
      <c r="G7" s="75"/>
      <c r="I7" s="61"/>
    </row>
    <row r="8" spans="1:9" ht="15.75" customHeight="1" x14ac:dyDescent="0.25">
      <c r="A8" s="71" t="s">
        <v>4</v>
      </c>
      <c r="B8" s="73" t="s">
        <v>9</v>
      </c>
      <c r="C8" s="73" t="s">
        <v>10</v>
      </c>
      <c r="D8" s="73" t="s">
        <v>11</v>
      </c>
      <c r="E8" s="73" t="s">
        <v>12</v>
      </c>
      <c r="F8" s="73" t="s">
        <v>13</v>
      </c>
      <c r="G8" s="69" t="s">
        <v>2</v>
      </c>
      <c r="I8" s="69" t="s">
        <v>2</v>
      </c>
    </row>
    <row r="9" spans="1:9" ht="16.5" thickBot="1" x14ac:dyDescent="0.3">
      <c r="A9" s="72"/>
      <c r="B9" s="74"/>
      <c r="C9" s="74"/>
      <c r="D9" s="74"/>
      <c r="E9" s="74"/>
      <c r="F9" s="74"/>
      <c r="G9" s="70"/>
      <c r="I9" s="70"/>
    </row>
    <row r="10" spans="1:9" ht="9.75" customHeight="1" x14ac:dyDescent="0.25">
      <c r="A10" s="39">
        <v>1</v>
      </c>
      <c r="B10" s="35">
        <v>2</v>
      </c>
      <c r="C10" s="36">
        <v>3</v>
      </c>
      <c r="D10" s="36">
        <v>4</v>
      </c>
      <c r="E10" s="36">
        <v>5</v>
      </c>
      <c r="F10" s="36">
        <v>6</v>
      </c>
      <c r="G10" s="36">
        <v>7</v>
      </c>
      <c r="I10" s="62">
        <v>7</v>
      </c>
    </row>
    <row r="11" spans="1:9" x14ac:dyDescent="0.25">
      <c r="A11" s="42" t="s">
        <v>215</v>
      </c>
      <c r="B11" s="41" t="s">
        <v>6</v>
      </c>
      <c r="C11" s="41"/>
      <c r="D11" s="41"/>
      <c r="E11" s="41"/>
      <c r="F11" s="41"/>
      <c r="G11" s="53">
        <f>G12+G52+G59+G64+G68+G77+G94+G98+G109</f>
        <v>48841.84</v>
      </c>
      <c r="I11" s="53">
        <f>I12+I52+I59+I64+I68+I77+I94+I98+I109</f>
        <v>39098.300000000003</v>
      </c>
    </row>
    <row r="12" spans="1:9" x14ac:dyDescent="0.25">
      <c r="A12" s="43" t="s">
        <v>14</v>
      </c>
      <c r="B12" s="41"/>
      <c r="C12" s="41" t="s">
        <v>15</v>
      </c>
      <c r="D12" s="41"/>
      <c r="E12" s="41"/>
      <c r="F12" s="41"/>
      <c r="G12" s="53">
        <f>G13+G25+G32</f>
        <v>36452.089999999997</v>
      </c>
      <c r="I12" s="53">
        <f>I13+I25+I32</f>
        <v>34725</v>
      </c>
    </row>
    <row r="13" spans="1:9" ht="30" customHeight="1" x14ac:dyDescent="0.25">
      <c r="A13" s="44" t="s">
        <v>212</v>
      </c>
      <c r="B13" s="41"/>
      <c r="C13" s="41" t="s">
        <v>15</v>
      </c>
      <c r="D13" s="41" t="s">
        <v>24</v>
      </c>
      <c r="E13" s="41"/>
      <c r="F13" s="41"/>
      <c r="G13" s="53">
        <f>G14+G22</f>
        <v>26694</v>
      </c>
      <c r="I13" s="53">
        <f>I14+I22</f>
        <v>26694</v>
      </c>
    </row>
    <row r="14" spans="1:9" ht="30.75" customHeight="1" x14ac:dyDescent="0.25">
      <c r="A14" s="19" t="s">
        <v>213</v>
      </c>
      <c r="B14" s="45"/>
      <c r="C14" s="45" t="s">
        <v>15</v>
      </c>
      <c r="D14" s="45" t="s">
        <v>24</v>
      </c>
      <c r="E14" s="45" t="s">
        <v>21</v>
      </c>
      <c r="F14" s="45"/>
      <c r="G14" s="52">
        <f>G15</f>
        <v>26694</v>
      </c>
      <c r="I14" s="52">
        <f>I15</f>
        <v>26694</v>
      </c>
    </row>
    <row r="15" spans="1:9" x14ac:dyDescent="0.25">
      <c r="A15" s="46" t="s">
        <v>22</v>
      </c>
      <c r="B15" s="45"/>
      <c r="C15" s="45" t="s">
        <v>15</v>
      </c>
      <c r="D15" s="45" t="s">
        <v>24</v>
      </c>
      <c r="E15" s="45" t="s">
        <v>23</v>
      </c>
      <c r="F15" s="45"/>
      <c r="G15" s="52">
        <f>SUM(G16:G21)</f>
        <v>26694</v>
      </c>
      <c r="I15" s="52">
        <f>SUM(I16:I21)</f>
        <v>26694</v>
      </c>
    </row>
    <row r="16" spans="1:9" x14ac:dyDescent="0.25">
      <c r="A16" s="19" t="s">
        <v>216</v>
      </c>
      <c r="B16" s="45"/>
      <c r="C16" s="45" t="s">
        <v>15</v>
      </c>
      <c r="D16" s="45" t="s">
        <v>24</v>
      </c>
      <c r="E16" s="45" t="s">
        <v>23</v>
      </c>
      <c r="F16" s="45" t="s">
        <v>217</v>
      </c>
      <c r="G16" s="52">
        <f>19589.7+4971.3</f>
        <v>24561</v>
      </c>
      <c r="I16" s="52">
        <v>24561</v>
      </c>
    </row>
    <row r="17" spans="1:9" ht="15" customHeight="1" x14ac:dyDescent="0.25">
      <c r="A17" s="19" t="s">
        <v>218</v>
      </c>
      <c r="B17" s="45"/>
      <c r="C17" s="45" t="s">
        <v>15</v>
      </c>
      <c r="D17" s="45" t="s">
        <v>24</v>
      </c>
      <c r="E17" s="45" t="s">
        <v>23</v>
      </c>
      <c r="F17" s="45" t="s">
        <v>219</v>
      </c>
      <c r="G17" s="52">
        <v>50</v>
      </c>
      <c r="I17" s="52">
        <v>50</v>
      </c>
    </row>
    <row r="18" spans="1:9" ht="32.25" customHeight="1" x14ac:dyDescent="0.25">
      <c r="A18" s="19" t="s">
        <v>220</v>
      </c>
      <c r="B18" s="45"/>
      <c r="C18" s="45" t="s">
        <v>15</v>
      </c>
      <c r="D18" s="45" t="s">
        <v>24</v>
      </c>
      <c r="E18" s="45" t="s">
        <v>23</v>
      </c>
      <c r="F18" s="45" t="s">
        <v>221</v>
      </c>
      <c r="G18" s="52">
        <f>340+15</f>
        <v>355</v>
      </c>
      <c r="I18" s="52">
        <v>355</v>
      </c>
    </row>
    <row r="19" spans="1:9" ht="15" customHeight="1" x14ac:dyDescent="0.25">
      <c r="A19" s="19" t="s">
        <v>236</v>
      </c>
      <c r="B19" s="45"/>
      <c r="C19" s="45" t="s">
        <v>15</v>
      </c>
      <c r="D19" s="45" t="s">
        <v>24</v>
      </c>
      <c r="E19" s="45" t="s">
        <v>23</v>
      </c>
      <c r="F19" s="45" t="s">
        <v>222</v>
      </c>
      <c r="G19" s="52">
        <f>40+150+200+798+100+100+320</f>
        <v>1708</v>
      </c>
      <c r="I19" s="52">
        <v>1708</v>
      </c>
    </row>
    <row r="20" spans="1:9" ht="15" customHeight="1" x14ac:dyDescent="0.25">
      <c r="A20" s="56" t="s">
        <v>334</v>
      </c>
      <c r="B20" s="45"/>
      <c r="C20" s="45" t="s">
        <v>15</v>
      </c>
      <c r="D20" s="45" t="s">
        <v>24</v>
      </c>
      <c r="E20" s="45" t="s">
        <v>23</v>
      </c>
      <c r="F20" s="45" t="s">
        <v>333</v>
      </c>
      <c r="G20" s="52"/>
      <c r="I20" s="52"/>
    </row>
    <row r="21" spans="1:9" ht="15" customHeight="1" x14ac:dyDescent="0.25">
      <c r="A21" s="56" t="s">
        <v>316</v>
      </c>
      <c r="B21" s="45"/>
      <c r="C21" s="45" t="s">
        <v>15</v>
      </c>
      <c r="D21" s="45" t="s">
        <v>24</v>
      </c>
      <c r="E21" s="45" t="s">
        <v>23</v>
      </c>
      <c r="F21" s="45" t="s">
        <v>315</v>
      </c>
      <c r="G21" s="52">
        <v>20</v>
      </c>
      <c r="I21" s="52">
        <v>20</v>
      </c>
    </row>
    <row r="22" spans="1:9" ht="31.5" x14ac:dyDescent="0.25">
      <c r="A22" s="19" t="s">
        <v>164</v>
      </c>
      <c r="B22" s="45"/>
      <c r="C22" s="45" t="s">
        <v>15</v>
      </c>
      <c r="D22" s="45" t="s">
        <v>24</v>
      </c>
      <c r="E22" s="45" t="s">
        <v>165</v>
      </c>
      <c r="F22" s="45"/>
      <c r="G22" s="52">
        <f>G23</f>
        <v>0</v>
      </c>
      <c r="I22" s="52">
        <f>I23</f>
        <v>0</v>
      </c>
    </row>
    <row r="23" spans="1:9" x14ac:dyDescent="0.25">
      <c r="A23" s="19" t="s">
        <v>216</v>
      </c>
      <c r="B23" s="45"/>
      <c r="C23" s="45" t="s">
        <v>15</v>
      </c>
      <c r="D23" s="45" t="s">
        <v>24</v>
      </c>
      <c r="E23" s="45" t="s">
        <v>165</v>
      </c>
      <c r="F23" s="45" t="s">
        <v>217</v>
      </c>
      <c r="G23" s="52"/>
      <c r="I23" s="52">
        <v>0</v>
      </c>
    </row>
    <row r="24" spans="1:9" ht="30.75" customHeight="1" x14ac:dyDescent="0.25">
      <c r="A24" s="19" t="s">
        <v>218</v>
      </c>
      <c r="B24" s="45"/>
      <c r="C24" s="45" t="s">
        <v>15</v>
      </c>
      <c r="D24" s="45" t="s">
        <v>24</v>
      </c>
      <c r="E24" s="45" t="s">
        <v>165</v>
      </c>
      <c r="F24" s="45" t="s">
        <v>219</v>
      </c>
      <c r="G24" s="52">
        <v>0</v>
      </c>
      <c r="I24" s="52">
        <v>0</v>
      </c>
    </row>
    <row r="25" spans="1:9" x14ac:dyDescent="0.25">
      <c r="A25" s="47" t="s">
        <v>26</v>
      </c>
      <c r="B25" s="41"/>
      <c r="C25" s="41" t="s">
        <v>15</v>
      </c>
      <c r="D25" s="41" t="s">
        <v>109</v>
      </c>
      <c r="E25" s="41"/>
      <c r="F25" s="41"/>
      <c r="G25" s="53">
        <f>G27+G28+G30</f>
        <v>1670</v>
      </c>
      <c r="I25" s="53">
        <f>I27+I28+I30</f>
        <v>1670</v>
      </c>
    </row>
    <row r="26" spans="1:9" x14ac:dyDescent="0.25">
      <c r="A26" s="19" t="s">
        <v>144</v>
      </c>
      <c r="B26" s="45"/>
      <c r="C26" s="45" t="s">
        <v>15</v>
      </c>
      <c r="D26" s="45" t="s">
        <v>109</v>
      </c>
      <c r="E26" s="45" t="s">
        <v>396</v>
      </c>
      <c r="F26" s="45"/>
      <c r="G26" s="52">
        <f>G27</f>
        <v>1000</v>
      </c>
      <c r="I26" s="52">
        <f>I27</f>
        <v>1000</v>
      </c>
    </row>
    <row r="27" spans="1:9" x14ac:dyDescent="0.25">
      <c r="A27" s="19" t="s">
        <v>223</v>
      </c>
      <c r="B27" s="45"/>
      <c r="C27" s="45" t="s">
        <v>15</v>
      </c>
      <c r="D27" s="45" t="s">
        <v>109</v>
      </c>
      <c r="E27" s="45" t="s">
        <v>396</v>
      </c>
      <c r="F27" s="45" t="s">
        <v>224</v>
      </c>
      <c r="G27" s="52">
        <v>1000</v>
      </c>
      <c r="I27" s="52">
        <v>1000</v>
      </c>
    </row>
    <row r="28" spans="1:9" ht="31.5" x14ac:dyDescent="0.25">
      <c r="A28" s="56" t="s">
        <v>395</v>
      </c>
      <c r="B28" s="45"/>
      <c r="C28" s="45" t="s">
        <v>15</v>
      </c>
      <c r="D28" s="45" t="s">
        <v>109</v>
      </c>
      <c r="E28" s="45" t="s">
        <v>397</v>
      </c>
      <c r="F28" s="45"/>
      <c r="G28" s="52">
        <f>G29</f>
        <v>500</v>
      </c>
      <c r="I28" s="52">
        <f>I29</f>
        <v>500</v>
      </c>
    </row>
    <row r="29" spans="1:9" x14ac:dyDescent="0.25">
      <c r="A29" s="19" t="s">
        <v>223</v>
      </c>
      <c r="B29" s="45"/>
      <c r="C29" s="45" t="s">
        <v>15</v>
      </c>
      <c r="D29" s="45" t="s">
        <v>109</v>
      </c>
      <c r="E29" s="45" t="s">
        <v>397</v>
      </c>
      <c r="F29" s="45" t="s">
        <v>224</v>
      </c>
      <c r="G29" s="52">
        <v>500</v>
      </c>
      <c r="I29" s="52">
        <v>500</v>
      </c>
    </row>
    <row r="30" spans="1:9" x14ac:dyDescent="0.25">
      <c r="A30" s="13" t="s">
        <v>168</v>
      </c>
      <c r="B30" s="45"/>
      <c r="C30" s="45" t="s">
        <v>15</v>
      </c>
      <c r="D30" s="45" t="s">
        <v>109</v>
      </c>
      <c r="E30" s="45" t="s">
        <v>398</v>
      </c>
      <c r="F30" s="45"/>
      <c r="G30" s="52">
        <f>G31</f>
        <v>170</v>
      </c>
      <c r="I30" s="52">
        <f>I31</f>
        <v>170</v>
      </c>
    </row>
    <row r="31" spans="1:9" x14ac:dyDescent="0.25">
      <c r="A31" s="19" t="s">
        <v>223</v>
      </c>
      <c r="B31" s="45"/>
      <c r="C31" s="45" t="s">
        <v>15</v>
      </c>
      <c r="D31" s="45" t="s">
        <v>109</v>
      </c>
      <c r="E31" s="45" t="s">
        <v>399</v>
      </c>
      <c r="F31" s="45" t="s">
        <v>224</v>
      </c>
      <c r="G31" s="52">
        <v>170</v>
      </c>
      <c r="I31" s="52">
        <v>170</v>
      </c>
    </row>
    <row r="32" spans="1:9" x14ac:dyDescent="0.25">
      <c r="A32" s="47" t="s">
        <v>29</v>
      </c>
      <c r="B32" s="41"/>
      <c r="C32" s="41" t="s">
        <v>15</v>
      </c>
      <c r="D32" s="41" t="s">
        <v>197</v>
      </c>
      <c r="E32" s="41"/>
      <c r="F32" s="41"/>
      <c r="G32" s="53">
        <f>G33+G38+G41+G44+G46+G48+G50</f>
        <v>8088.09</v>
      </c>
      <c r="I32" s="53">
        <f>I33+I38+I41+I44+I46+I48</f>
        <v>6361</v>
      </c>
    </row>
    <row r="33" spans="1:9" ht="31.5" x14ac:dyDescent="0.25">
      <c r="A33" s="56" t="s">
        <v>400</v>
      </c>
      <c r="B33" s="45"/>
      <c r="C33" s="45" t="s">
        <v>15</v>
      </c>
      <c r="D33" s="45" t="s">
        <v>197</v>
      </c>
      <c r="E33" s="45" t="s">
        <v>225</v>
      </c>
      <c r="F33" s="45"/>
      <c r="G33" s="52">
        <f>G34+G36+G37</f>
        <v>602.5</v>
      </c>
      <c r="I33" s="52">
        <f>I34+I36</f>
        <v>0</v>
      </c>
    </row>
    <row r="34" spans="1:9" x14ac:dyDescent="0.25">
      <c r="A34" s="19" t="s">
        <v>216</v>
      </c>
      <c r="B34" s="45"/>
      <c r="C34" s="45" t="s">
        <v>15</v>
      </c>
      <c r="D34" s="45" t="s">
        <v>197</v>
      </c>
      <c r="E34" s="45" t="s">
        <v>225</v>
      </c>
      <c r="F34" s="45" t="s">
        <v>217</v>
      </c>
      <c r="G34" s="52">
        <f>454.4+137.3</f>
        <v>591.70000000000005</v>
      </c>
      <c r="I34" s="52"/>
    </row>
    <row r="35" spans="1:9" ht="31.5" customHeight="1" x14ac:dyDescent="0.25">
      <c r="A35" s="19" t="s">
        <v>218</v>
      </c>
      <c r="B35" s="45"/>
      <c r="C35" s="45" t="s">
        <v>15</v>
      </c>
      <c r="D35" s="45" t="s">
        <v>197</v>
      </c>
      <c r="E35" s="45" t="s">
        <v>225</v>
      </c>
      <c r="F35" s="45" t="s">
        <v>219</v>
      </c>
      <c r="G35" s="52">
        <v>0</v>
      </c>
      <c r="I35" s="52"/>
    </row>
    <row r="36" spans="1:9" ht="30.75" customHeight="1" x14ac:dyDescent="0.25">
      <c r="A36" s="19" t="s">
        <v>220</v>
      </c>
      <c r="B36" s="45"/>
      <c r="C36" s="45" t="s">
        <v>15</v>
      </c>
      <c r="D36" s="45" t="s">
        <v>197</v>
      </c>
      <c r="E36" s="45" t="s">
        <v>225</v>
      </c>
      <c r="F36" s="45" t="s">
        <v>221</v>
      </c>
      <c r="G36" s="52">
        <v>9.8000000000000007</v>
      </c>
      <c r="I36" s="52"/>
    </row>
    <row r="37" spans="1:9" x14ac:dyDescent="0.25">
      <c r="A37" s="19" t="s">
        <v>236</v>
      </c>
      <c r="B37" s="45"/>
      <c r="C37" s="45" t="s">
        <v>15</v>
      </c>
      <c r="D37" s="45" t="s">
        <v>197</v>
      </c>
      <c r="E37" s="45" t="s">
        <v>225</v>
      </c>
      <c r="F37" s="45" t="s">
        <v>222</v>
      </c>
      <c r="G37" s="52">
        <v>1</v>
      </c>
      <c r="I37" s="52"/>
    </row>
    <row r="38" spans="1:9" ht="33.75" customHeight="1" x14ac:dyDescent="0.25">
      <c r="A38" s="56" t="s">
        <v>401</v>
      </c>
      <c r="B38" s="45"/>
      <c r="C38" s="45" t="s">
        <v>15</v>
      </c>
      <c r="D38" s="45" t="s">
        <v>197</v>
      </c>
      <c r="E38" s="45" t="s">
        <v>25</v>
      </c>
      <c r="F38" s="45"/>
      <c r="G38" s="52">
        <f>G39+G40</f>
        <v>373.79999999999995</v>
      </c>
      <c r="I38" s="52">
        <f>I39+I40</f>
        <v>0</v>
      </c>
    </row>
    <row r="39" spans="1:9" x14ac:dyDescent="0.25">
      <c r="A39" s="19" t="s">
        <v>216</v>
      </c>
      <c r="B39" s="45"/>
      <c r="C39" s="45" t="s">
        <v>15</v>
      </c>
      <c r="D39" s="45" t="s">
        <v>197</v>
      </c>
      <c r="E39" s="45" t="s">
        <v>25</v>
      </c>
      <c r="F39" s="45" t="s">
        <v>217</v>
      </c>
      <c r="G39" s="52">
        <f>284.64+85.96</f>
        <v>370.59999999999997</v>
      </c>
      <c r="I39" s="52"/>
    </row>
    <row r="40" spans="1:9" ht="14.25" customHeight="1" x14ac:dyDescent="0.25">
      <c r="A40" s="19" t="s">
        <v>236</v>
      </c>
      <c r="B40" s="45"/>
      <c r="C40" s="45" t="s">
        <v>15</v>
      </c>
      <c r="D40" s="45" t="s">
        <v>197</v>
      </c>
      <c r="E40" s="45" t="s">
        <v>25</v>
      </c>
      <c r="F40" s="45" t="s">
        <v>222</v>
      </c>
      <c r="G40" s="52">
        <f>1.7+1.5</f>
        <v>3.2</v>
      </c>
      <c r="I40" s="52"/>
    </row>
    <row r="41" spans="1:9" ht="31.5" customHeight="1" x14ac:dyDescent="0.25">
      <c r="A41" s="19" t="s">
        <v>34</v>
      </c>
      <c r="B41" s="45"/>
      <c r="C41" s="45" t="s">
        <v>15</v>
      </c>
      <c r="D41" s="45" t="s">
        <v>197</v>
      </c>
      <c r="E41" s="45" t="s">
        <v>226</v>
      </c>
      <c r="F41" s="45"/>
      <c r="G41" s="52">
        <f>G43+G42</f>
        <v>600</v>
      </c>
      <c r="I41" s="52">
        <f>I43</f>
        <v>100</v>
      </c>
    </row>
    <row r="42" spans="1:9" ht="31.5" customHeight="1" x14ac:dyDescent="0.25">
      <c r="A42" s="19" t="s">
        <v>478</v>
      </c>
      <c r="B42" s="45"/>
      <c r="C42" s="45" t="s">
        <v>15</v>
      </c>
      <c r="D42" s="45" t="s">
        <v>197</v>
      </c>
      <c r="E42" s="45" t="s">
        <v>226</v>
      </c>
      <c r="F42" s="45"/>
      <c r="G42" s="52">
        <v>500</v>
      </c>
      <c r="I42" s="52"/>
    </row>
    <row r="43" spans="1:9" ht="15" customHeight="1" x14ac:dyDescent="0.25">
      <c r="A43" s="19" t="s">
        <v>236</v>
      </c>
      <c r="B43" s="45"/>
      <c r="C43" s="45" t="s">
        <v>15</v>
      </c>
      <c r="D43" s="45" t="s">
        <v>197</v>
      </c>
      <c r="E43" s="45" t="s">
        <v>226</v>
      </c>
      <c r="F43" s="45" t="s">
        <v>222</v>
      </c>
      <c r="G43" s="52">
        <v>100</v>
      </c>
      <c r="I43" s="52">
        <v>100</v>
      </c>
    </row>
    <row r="44" spans="1:9" ht="31.5" x14ac:dyDescent="0.25">
      <c r="A44" s="56" t="s">
        <v>402</v>
      </c>
      <c r="B44" s="45"/>
      <c r="C44" s="45" t="s">
        <v>15</v>
      </c>
      <c r="D44" s="45" t="s">
        <v>197</v>
      </c>
      <c r="E44" s="45" t="s">
        <v>227</v>
      </c>
      <c r="F44" s="45"/>
      <c r="G44" s="52">
        <f>G45</f>
        <v>5950.79</v>
      </c>
      <c r="I44" s="52">
        <f>I45</f>
        <v>6000</v>
      </c>
    </row>
    <row r="45" spans="1:9" ht="84.75" customHeight="1" x14ac:dyDescent="0.25">
      <c r="A45" s="19" t="s">
        <v>253</v>
      </c>
      <c r="B45" s="45"/>
      <c r="C45" s="45" t="s">
        <v>15</v>
      </c>
      <c r="D45" s="45" t="s">
        <v>197</v>
      </c>
      <c r="E45" s="45" t="s">
        <v>227</v>
      </c>
      <c r="F45" s="45" t="s">
        <v>252</v>
      </c>
      <c r="G45" s="52">
        <f>6000+3000-3000-49.21</f>
        <v>5950.79</v>
      </c>
      <c r="I45" s="52">
        <v>6000</v>
      </c>
    </row>
    <row r="46" spans="1:9" ht="31.5" x14ac:dyDescent="0.25">
      <c r="A46" s="19" t="s">
        <v>384</v>
      </c>
      <c r="B46" s="45"/>
      <c r="C46" s="45" t="s">
        <v>15</v>
      </c>
      <c r="D46" s="45" t="s">
        <v>197</v>
      </c>
      <c r="E46" s="45" t="s">
        <v>228</v>
      </c>
      <c r="F46" s="45"/>
      <c r="G46" s="52">
        <f>G47</f>
        <v>121</v>
      </c>
      <c r="I46" s="52">
        <f>I47</f>
        <v>121</v>
      </c>
    </row>
    <row r="47" spans="1:9" ht="30.75" customHeight="1" x14ac:dyDescent="0.25">
      <c r="A47" s="19" t="s">
        <v>220</v>
      </c>
      <c r="B47" s="45"/>
      <c r="C47" s="45" t="s">
        <v>15</v>
      </c>
      <c r="D47" s="45" t="s">
        <v>197</v>
      </c>
      <c r="E47" s="45" t="s">
        <v>228</v>
      </c>
      <c r="F47" s="45" t="s">
        <v>221</v>
      </c>
      <c r="G47" s="52">
        <v>121</v>
      </c>
      <c r="I47" s="52">
        <v>121</v>
      </c>
    </row>
    <row r="48" spans="1:9" ht="30.75" customHeight="1" x14ac:dyDescent="0.25">
      <c r="A48" s="19" t="s">
        <v>451</v>
      </c>
      <c r="B48" s="45"/>
      <c r="C48" s="45" t="s">
        <v>15</v>
      </c>
      <c r="D48" s="45" t="s">
        <v>197</v>
      </c>
      <c r="E48" s="45" t="s">
        <v>450</v>
      </c>
      <c r="F48" s="45"/>
      <c r="G48" s="52">
        <f>G49</f>
        <v>140</v>
      </c>
      <c r="I48" s="52">
        <f>I49</f>
        <v>140</v>
      </c>
    </row>
    <row r="49" spans="1:9" ht="25.5" customHeight="1" x14ac:dyDescent="0.25">
      <c r="A49" s="19" t="s">
        <v>236</v>
      </c>
      <c r="B49" s="45"/>
      <c r="C49" s="45" t="s">
        <v>15</v>
      </c>
      <c r="D49" s="45" t="s">
        <v>197</v>
      </c>
      <c r="E49" s="45" t="s">
        <v>450</v>
      </c>
      <c r="F49" s="45" t="s">
        <v>222</v>
      </c>
      <c r="G49" s="52">
        <v>140</v>
      </c>
      <c r="I49" s="52">
        <v>140</v>
      </c>
    </row>
    <row r="50" spans="1:9" ht="30.75" customHeight="1" x14ac:dyDescent="0.25">
      <c r="A50" s="19" t="s">
        <v>323</v>
      </c>
      <c r="B50" s="45"/>
      <c r="C50" s="45" t="s">
        <v>15</v>
      </c>
      <c r="D50" s="45" t="s">
        <v>197</v>
      </c>
      <c r="E50" s="45" t="s">
        <v>322</v>
      </c>
      <c r="F50" s="45"/>
      <c r="G50" s="52">
        <f>G51</f>
        <v>300</v>
      </c>
      <c r="I50" s="52"/>
    </row>
    <row r="51" spans="1:9" ht="25.5" customHeight="1" x14ac:dyDescent="0.25">
      <c r="A51" s="19" t="s">
        <v>236</v>
      </c>
      <c r="B51" s="45"/>
      <c r="C51" s="45" t="s">
        <v>15</v>
      </c>
      <c r="D51" s="45" t="s">
        <v>197</v>
      </c>
      <c r="E51" s="45" t="s">
        <v>322</v>
      </c>
      <c r="F51" s="45" t="s">
        <v>222</v>
      </c>
      <c r="G51" s="52">
        <v>300</v>
      </c>
      <c r="I51" s="52"/>
    </row>
    <row r="52" spans="1:9" x14ac:dyDescent="0.25">
      <c r="A52" s="47" t="s">
        <v>146</v>
      </c>
      <c r="B52" s="41"/>
      <c r="C52" s="41" t="s">
        <v>17</v>
      </c>
      <c r="D52" s="41"/>
      <c r="E52" s="41"/>
      <c r="F52" s="41"/>
      <c r="G52" s="53">
        <f>G53</f>
        <v>603.69999999999993</v>
      </c>
      <c r="I52" s="53">
        <f>I53</f>
        <v>0</v>
      </c>
    </row>
    <row r="53" spans="1:9" x14ac:dyDescent="0.25">
      <c r="A53" s="47" t="s">
        <v>303</v>
      </c>
      <c r="B53" s="41"/>
      <c r="C53" s="41" t="s">
        <v>17</v>
      </c>
      <c r="D53" s="41" t="s">
        <v>20</v>
      </c>
      <c r="E53" s="41"/>
      <c r="F53" s="41"/>
      <c r="G53" s="53">
        <f>G54</f>
        <v>603.69999999999993</v>
      </c>
      <c r="I53" s="53">
        <f>I54</f>
        <v>0</v>
      </c>
    </row>
    <row r="54" spans="1:9" ht="31.5" x14ac:dyDescent="0.25">
      <c r="A54" s="56" t="s">
        <v>403</v>
      </c>
      <c r="B54" s="45"/>
      <c r="C54" s="45" t="s">
        <v>17</v>
      </c>
      <c r="D54" s="45" t="s">
        <v>20</v>
      </c>
      <c r="E54" s="45" t="s">
        <v>229</v>
      </c>
      <c r="F54" s="45"/>
      <c r="G54" s="52">
        <f>G55+G57+G58</f>
        <v>603.69999999999993</v>
      </c>
      <c r="I54" s="52">
        <f>I55+I57+I58</f>
        <v>0</v>
      </c>
    </row>
    <row r="55" spans="1:9" x14ac:dyDescent="0.25">
      <c r="A55" s="19" t="s">
        <v>216</v>
      </c>
      <c r="B55" s="45"/>
      <c r="C55" s="45" t="s">
        <v>17</v>
      </c>
      <c r="D55" s="45" t="s">
        <v>20</v>
      </c>
      <c r="E55" s="45" t="s">
        <v>229</v>
      </c>
      <c r="F55" s="45" t="s">
        <v>217</v>
      </c>
      <c r="G55" s="52">
        <f>412.5+124.6</f>
        <v>537.1</v>
      </c>
      <c r="I55" s="52"/>
    </row>
    <row r="56" spans="1:9" ht="18.75" customHeight="1" x14ac:dyDescent="0.25">
      <c r="A56" s="19" t="s">
        <v>218</v>
      </c>
      <c r="B56" s="45"/>
      <c r="C56" s="45" t="s">
        <v>17</v>
      </c>
      <c r="D56" s="45" t="s">
        <v>20</v>
      </c>
      <c r="E56" s="45" t="s">
        <v>229</v>
      </c>
      <c r="F56" s="45" t="s">
        <v>219</v>
      </c>
      <c r="G56" s="52"/>
      <c r="I56" s="52"/>
    </row>
    <row r="57" spans="1:9" ht="33" customHeight="1" x14ac:dyDescent="0.25">
      <c r="A57" s="19" t="s">
        <v>220</v>
      </c>
      <c r="B57" s="45"/>
      <c r="C57" s="45" t="s">
        <v>17</v>
      </c>
      <c r="D57" s="45" t="s">
        <v>20</v>
      </c>
      <c r="E57" s="45" t="s">
        <v>229</v>
      </c>
      <c r="F57" s="45" t="s">
        <v>221</v>
      </c>
      <c r="G57" s="52">
        <f>15.3+2.5+1+5</f>
        <v>23.8</v>
      </c>
      <c r="I57" s="52"/>
    </row>
    <row r="58" spans="1:9" ht="15.75" customHeight="1" x14ac:dyDescent="0.25">
      <c r="A58" s="19" t="s">
        <v>236</v>
      </c>
      <c r="B58" s="45"/>
      <c r="C58" s="45" t="s">
        <v>17</v>
      </c>
      <c r="D58" s="45" t="s">
        <v>20</v>
      </c>
      <c r="E58" s="45" t="s">
        <v>229</v>
      </c>
      <c r="F58" s="45" t="s">
        <v>222</v>
      </c>
      <c r="G58" s="52">
        <f>5+27.8+10</f>
        <v>42.8</v>
      </c>
      <c r="I58" s="52"/>
    </row>
    <row r="59" spans="1:9" ht="31.5" x14ac:dyDescent="0.25">
      <c r="A59" s="47" t="s">
        <v>147</v>
      </c>
      <c r="B59" s="41"/>
      <c r="C59" s="41" t="s">
        <v>20</v>
      </c>
      <c r="D59" s="41"/>
      <c r="E59" s="41"/>
      <c r="F59" s="41"/>
      <c r="G59" s="53">
        <f>G60</f>
        <v>246.4</v>
      </c>
      <c r="I59" s="53">
        <f>I60</f>
        <v>246.4</v>
      </c>
    </row>
    <row r="60" spans="1:9" ht="29.25" customHeight="1" x14ac:dyDescent="0.25">
      <c r="A60" s="47" t="s">
        <v>95</v>
      </c>
      <c r="B60" s="41"/>
      <c r="C60" s="41" t="s">
        <v>20</v>
      </c>
      <c r="D60" s="41" t="s">
        <v>63</v>
      </c>
      <c r="E60" s="41"/>
      <c r="F60" s="41"/>
      <c r="G60" s="53">
        <f>G61+G63</f>
        <v>246.4</v>
      </c>
      <c r="I60" s="53">
        <f>I61</f>
        <v>246.4</v>
      </c>
    </row>
    <row r="61" spans="1:9" x14ac:dyDescent="0.25">
      <c r="A61" s="19" t="s">
        <v>52</v>
      </c>
      <c r="B61" s="45"/>
      <c r="C61" s="45" t="s">
        <v>20</v>
      </c>
      <c r="D61" s="45" t="s">
        <v>63</v>
      </c>
      <c r="E61" s="45" t="s">
        <v>230</v>
      </c>
      <c r="F61" s="45"/>
      <c r="G61" s="52">
        <f>G62</f>
        <v>246.4</v>
      </c>
      <c r="I61" s="52">
        <f>I62</f>
        <v>246.4</v>
      </c>
    </row>
    <row r="62" spans="1:9" x14ac:dyDescent="0.25">
      <c r="A62" s="19" t="s">
        <v>216</v>
      </c>
      <c r="B62" s="45"/>
      <c r="C62" s="45" t="s">
        <v>20</v>
      </c>
      <c r="D62" s="45" t="s">
        <v>63</v>
      </c>
      <c r="E62" s="45" t="s">
        <v>230</v>
      </c>
      <c r="F62" s="45" t="s">
        <v>217</v>
      </c>
      <c r="G62" s="52">
        <v>246.4</v>
      </c>
      <c r="I62" s="52">
        <v>246.4</v>
      </c>
    </row>
    <row r="63" spans="1:9" hidden="1" x14ac:dyDescent="0.25">
      <c r="A63" s="19" t="s">
        <v>476</v>
      </c>
      <c r="B63" s="45"/>
      <c r="C63" s="45" t="s">
        <v>20</v>
      </c>
      <c r="D63" s="45" t="s">
        <v>63</v>
      </c>
      <c r="E63" s="45" t="s">
        <v>475</v>
      </c>
      <c r="F63" s="45" t="s">
        <v>217</v>
      </c>
      <c r="G63" s="52">
        <v>0</v>
      </c>
      <c r="I63" s="52"/>
    </row>
    <row r="64" spans="1:9" x14ac:dyDescent="0.25">
      <c r="A64" s="47" t="s">
        <v>42</v>
      </c>
      <c r="B64" s="41"/>
      <c r="C64" s="41" t="s">
        <v>24</v>
      </c>
      <c r="D64" s="41"/>
      <c r="E64" s="41"/>
      <c r="F64" s="41"/>
      <c r="G64" s="53">
        <f>G65</f>
        <v>0</v>
      </c>
      <c r="I64" s="53">
        <f>I65</f>
        <v>0</v>
      </c>
    </row>
    <row r="65" spans="1:9" x14ac:dyDescent="0.25">
      <c r="A65" s="47" t="s">
        <v>232</v>
      </c>
      <c r="B65" s="41"/>
      <c r="C65" s="41" t="s">
        <v>24</v>
      </c>
      <c r="D65" s="41" t="s">
        <v>98</v>
      </c>
      <c r="E65" s="41"/>
      <c r="F65" s="41"/>
      <c r="G65" s="53">
        <f>G66</f>
        <v>0</v>
      </c>
      <c r="I65" s="53">
        <f>I66</f>
        <v>0</v>
      </c>
    </row>
    <row r="66" spans="1:9" ht="30.75" hidden="1" customHeight="1" x14ac:dyDescent="0.25">
      <c r="A66" s="58" t="s">
        <v>411</v>
      </c>
      <c r="B66" s="45"/>
      <c r="C66" s="45" t="s">
        <v>24</v>
      </c>
      <c r="D66" s="45" t="s">
        <v>98</v>
      </c>
      <c r="E66" s="45" t="s">
        <v>231</v>
      </c>
      <c r="F66" s="45"/>
      <c r="G66" s="52">
        <f>G67</f>
        <v>0</v>
      </c>
      <c r="I66" s="52">
        <f>I67</f>
        <v>0</v>
      </c>
    </row>
    <row r="67" spans="1:9" ht="30" hidden="1" customHeight="1" x14ac:dyDescent="0.25">
      <c r="A67" s="56" t="s">
        <v>404</v>
      </c>
      <c r="B67" s="45"/>
      <c r="C67" s="45" t="s">
        <v>24</v>
      </c>
      <c r="D67" s="45" t="s">
        <v>98</v>
      </c>
      <c r="E67" s="45" t="s">
        <v>231</v>
      </c>
      <c r="F67" s="45" t="s">
        <v>317</v>
      </c>
      <c r="G67" s="52"/>
      <c r="I67" s="52"/>
    </row>
    <row r="68" spans="1:9" ht="16.5" customHeight="1" x14ac:dyDescent="0.25">
      <c r="A68" s="47" t="s">
        <v>45</v>
      </c>
      <c r="B68" s="41"/>
      <c r="C68" s="41" t="s">
        <v>46</v>
      </c>
      <c r="D68" s="41"/>
      <c r="E68" s="41"/>
      <c r="F68" s="41"/>
      <c r="G68" s="53">
        <f>G72+G69</f>
        <v>1379.9</v>
      </c>
      <c r="I68" s="53">
        <f>I72+I69</f>
        <v>446.9</v>
      </c>
    </row>
    <row r="69" spans="1:9" ht="16.5" hidden="1" customHeight="1" x14ac:dyDescent="0.25">
      <c r="A69" s="47" t="s">
        <v>424</v>
      </c>
      <c r="B69" s="41"/>
      <c r="C69" s="41" t="s">
        <v>46</v>
      </c>
      <c r="D69" s="41" t="s">
        <v>20</v>
      </c>
      <c r="E69" s="41"/>
      <c r="F69" s="41"/>
      <c r="G69" s="53">
        <f>G70</f>
        <v>0</v>
      </c>
      <c r="I69" s="53">
        <f>I70</f>
        <v>0</v>
      </c>
    </row>
    <row r="70" spans="1:9" ht="16.5" hidden="1" customHeight="1" x14ac:dyDescent="0.25">
      <c r="A70" s="19" t="s">
        <v>99</v>
      </c>
      <c r="B70" s="45"/>
      <c r="C70" s="45" t="s">
        <v>46</v>
      </c>
      <c r="D70" s="45" t="s">
        <v>20</v>
      </c>
      <c r="E70" s="45" t="s">
        <v>425</v>
      </c>
      <c r="F70" s="45"/>
      <c r="G70" s="52">
        <f>G71</f>
        <v>0</v>
      </c>
      <c r="I70" s="52">
        <f>I71</f>
        <v>0</v>
      </c>
    </row>
    <row r="71" spans="1:9" ht="16.5" hidden="1" customHeight="1" x14ac:dyDescent="0.25">
      <c r="A71" s="19" t="s">
        <v>236</v>
      </c>
      <c r="B71" s="45"/>
      <c r="C71" s="45" t="s">
        <v>46</v>
      </c>
      <c r="D71" s="45" t="s">
        <v>20</v>
      </c>
      <c r="E71" s="45" t="s">
        <v>425</v>
      </c>
      <c r="F71" s="45" t="s">
        <v>222</v>
      </c>
      <c r="G71" s="52">
        <v>0</v>
      </c>
      <c r="I71" s="52"/>
    </row>
    <row r="72" spans="1:9" ht="17.25" customHeight="1" x14ac:dyDescent="0.25">
      <c r="A72" s="47" t="s">
        <v>51</v>
      </c>
      <c r="B72" s="41"/>
      <c r="C72" s="41" t="s">
        <v>46</v>
      </c>
      <c r="D72" s="41" t="s">
        <v>46</v>
      </c>
      <c r="E72" s="41"/>
      <c r="F72" s="41"/>
      <c r="G72" s="53">
        <f>G73</f>
        <v>1379.9</v>
      </c>
      <c r="I72" s="53">
        <f>I73</f>
        <v>446.9</v>
      </c>
    </row>
    <row r="73" spans="1:9" x14ac:dyDescent="0.25">
      <c r="A73" s="19" t="s">
        <v>234</v>
      </c>
      <c r="B73" s="45"/>
      <c r="C73" s="45" t="s">
        <v>46</v>
      </c>
      <c r="D73" s="45" t="s">
        <v>46</v>
      </c>
      <c r="E73" s="45" t="s">
        <v>233</v>
      </c>
      <c r="F73" s="45"/>
      <c r="G73" s="52">
        <f>G74+G75</f>
        <v>1379.9</v>
      </c>
      <c r="I73" s="52">
        <f>I74+I75</f>
        <v>446.9</v>
      </c>
    </row>
    <row r="74" spans="1:9" x14ac:dyDescent="0.25">
      <c r="A74" s="19" t="s">
        <v>216</v>
      </c>
      <c r="B74" s="45"/>
      <c r="C74" s="45" t="s">
        <v>46</v>
      </c>
      <c r="D74" s="45" t="s">
        <v>46</v>
      </c>
      <c r="E74" s="45" t="s">
        <v>233</v>
      </c>
      <c r="F74" s="45" t="s">
        <v>217</v>
      </c>
      <c r="G74" s="52">
        <f>366.9+300+543+90</f>
        <v>1299.9000000000001</v>
      </c>
      <c r="I74" s="52">
        <f>281.8+85.1+22.5</f>
        <v>389.4</v>
      </c>
    </row>
    <row r="75" spans="1:9" ht="15" customHeight="1" x14ac:dyDescent="0.25">
      <c r="A75" s="19" t="s">
        <v>236</v>
      </c>
      <c r="B75" s="45"/>
      <c r="C75" s="45" t="s">
        <v>46</v>
      </c>
      <c r="D75" s="45" t="s">
        <v>46</v>
      </c>
      <c r="E75" s="45" t="s">
        <v>233</v>
      </c>
      <c r="F75" s="45" t="s">
        <v>222</v>
      </c>
      <c r="G75" s="52">
        <v>80</v>
      </c>
      <c r="I75" s="52">
        <v>57.5</v>
      </c>
    </row>
    <row r="76" spans="1:9" ht="15" hidden="1" customHeight="1" x14ac:dyDescent="0.25">
      <c r="A76" s="19"/>
      <c r="B76" s="45"/>
      <c r="C76" s="45"/>
      <c r="D76" s="45"/>
      <c r="E76" s="45"/>
      <c r="F76" s="45"/>
      <c r="G76" s="52"/>
      <c r="I76" s="52"/>
    </row>
    <row r="77" spans="1:9" x14ac:dyDescent="0.25">
      <c r="A77" s="47" t="s">
        <v>55</v>
      </c>
      <c r="B77" s="41"/>
      <c r="C77" s="41" t="s">
        <v>56</v>
      </c>
      <c r="D77" s="41"/>
      <c r="E77" s="41"/>
      <c r="F77" s="41"/>
      <c r="G77" s="53">
        <f>G78+G83</f>
        <v>3325.63</v>
      </c>
      <c r="I77" s="53">
        <f>I78+I83</f>
        <v>1910</v>
      </c>
    </row>
    <row r="78" spans="1:9" x14ac:dyDescent="0.25">
      <c r="A78" s="47" t="s">
        <v>59</v>
      </c>
      <c r="B78" s="41"/>
      <c r="C78" s="41" t="s">
        <v>56</v>
      </c>
      <c r="D78" s="41" t="s">
        <v>56</v>
      </c>
      <c r="E78" s="41"/>
      <c r="F78" s="41"/>
      <c r="G78" s="53">
        <f>G79+G81</f>
        <v>810</v>
      </c>
      <c r="I78" s="53">
        <f>I79+I81</f>
        <v>810</v>
      </c>
    </row>
    <row r="79" spans="1:9" x14ac:dyDescent="0.25">
      <c r="A79" s="19" t="s">
        <v>60</v>
      </c>
      <c r="B79" s="45"/>
      <c r="C79" s="45" t="s">
        <v>56</v>
      </c>
      <c r="D79" s="45" t="s">
        <v>56</v>
      </c>
      <c r="E79" s="45" t="s">
        <v>235</v>
      </c>
      <c r="F79" s="45"/>
      <c r="G79" s="52">
        <f>G80</f>
        <v>680</v>
      </c>
      <c r="I79" s="52">
        <f>I80</f>
        <v>680</v>
      </c>
    </row>
    <row r="80" spans="1:9" ht="20.25" customHeight="1" x14ac:dyDescent="0.25">
      <c r="A80" s="48" t="s">
        <v>236</v>
      </c>
      <c r="B80" s="45"/>
      <c r="C80" s="45" t="s">
        <v>56</v>
      </c>
      <c r="D80" s="45" t="s">
        <v>56</v>
      </c>
      <c r="E80" s="45" t="s">
        <v>235</v>
      </c>
      <c r="F80" s="45" t="s">
        <v>222</v>
      </c>
      <c r="G80" s="52">
        <v>680</v>
      </c>
      <c r="I80" s="52">
        <v>680</v>
      </c>
    </row>
    <row r="81" spans="1:10" x14ac:dyDescent="0.25">
      <c r="A81" s="19" t="s">
        <v>272</v>
      </c>
      <c r="B81" s="45"/>
      <c r="C81" s="45" t="s">
        <v>56</v>
      </c>
      <c r="D81" s="45" t="s">
        <v>56</v>
      </c>
      <c r="E81" s="45" t="s">
        <v>270</v>
      </c>
      <c r="F81" s="45"/>
      <c r="G81" s="52">
        <f>G82</f>
        <v>130</v>
      </c>
      <c r="I81" s="52">
        <f>I82</f>
        <v>130</v>
      </c>
    </row>
    <row r="82" spans="1:10" x14ac:dyDescent="0.25">
      <c r="A82" s="19" t="s">
        <v>288</v>
      </c>
      <c r="B82" s="45"/>
      <c r="C82" s="45" t="s">
        <v>56</v>
      </c>
      <c r="D82" s="45" t="s">
        <v>56</v>
      </c>
      <c r="E82" s="45" t="s">
        <v>270</v>
      </c>
      <c r="F82" s="45" t="s">
        <v>289</v>
      </c>
      <c r="G82" s="52">
        <v>130</v>
      </c>
      <c r="I82" s="52">
        <v>130</v>
      </c>
    </row>
    <row r="83" spans="1:10" x14ac:dyDescent="0.25">
      <c r="A83" s="47" t="s">
        <v>62</v>
      </c>
      <c r="B83" s="41"/>
      <c r="C83" s="41" t="s">
        <v>56</v>
      </c>
      <c r="D83" s="41" t="s">
        <v>63</v>
      </c>
      <c r="E83" s="41"/>
      <c r="F83" s="41"/>
      <c r="G83" s="53">
        <f>G84+G88+G90+G86+G92</f>
        <v>2515.63</v>
      </c>
      <c r="I83" s="53">
        <f>I84+I88+I90+I86</f>
        <v>1100</v>
      </c>
    </row>
    <row r="84" spans="1:10" x14ac:dyDescent="0.25">
      <c r="A84" s="19" t="s">
        <v>60</v>
      </c>
      <c r="B84" s="45"/>
      <c r="C84" s="45" t="s">
        <v>56</v>
      </c>
      <c r="D84" s="45" t="s">
        <v>63</v>
      </c>
      <c r="E84" s="45" t="s">
        <v>237</v>
      </c>
      <c r="F84" s="45"/>
      <c r="G84" s="52">
        <f>G85</f>
        <v>470</v>
      </c>
      <c r="I84" s="52">
        <f>I85</f>
        <v>470</v>
      </c>
    </row>
    <row r="85" spans="1:10" x14ac:dyDescent="0.25">
      <c r="A85" s="48" t="s">
        <v>236</v>
      </c>
      <c r="B85" s="45"/>
      <c r="C85" s="45" t="s">
        <v>56</v>
      </c>
      <c r="D85" s="45" t="s">
        <v>63</v>
      </c>
      <c r="E85" s="45" t="s">
        <v>237</v>
      </c>
      <c r="F85" s="45" t="s">
        <v>222</v>
      </c>
      <c r="G85" s="52">
        <v>470</v>
      </c>
      <c r="I85" s="52">
        <v>470</v>
      </c>
    </row>
    <row r="86" spans="1:10" x14ac:dyDescent="0.25">
      <c r="A86" s="48" t="s">
        <v>413</v>
      </c>
      <c r="B86" s="45"/>
      <c r="C86" s="45" t="s">
        <v>56</v>
      </c>
      <c r="D86" s="45" t="s">
        <v>63</v>
      </c>
      <c r="E86" s="45" t="s">
        <v>412</v>
      </c>
      <c r="F86" s="45"/>
      <c r="G86" s="52">
        <f>G87</f>
        <v>330</v>
      </c>
      <c r="I86" s="52">
        <f>I87</f>
        <v>330</v>
      </c>
    </row>
    <row r="87" spans="1:10" x14ac:dyDescent="0.25">
      <c r="A87" s="48" t="s">
        <v>236</v>
      </c>
      <c r="B87" s="45"/>
      <c r="C87" s="45" t="s">
        <v>56</v>
      </c>
      <c r="D87" s="45" t="s">
        <v>63</v>
      </c>
      <c r="E87" s="45" t="s">
        <v>412</v>
      </c>
      <c r="F87" s="45" t="s">
        <v>222</v>
      </c>
      <c r="G87" s="52">
        <v>330</v>
      </c>
      <c r="I87" s="52">
        <v>330</v>
      </c>
    </row>
    <row r="88" spans="1:10" ht="31.5" customHeight="1" x14ac:dyDescent="0.25">
      <c r="A88" s="19" t="s">
        <v>380</v>
      </c>
      <c r="B88" s="45"/>
      <c r="C88" s="45" t="s">
        <v>56</v>
      </c>
      <c r="D88" s="45" t="s">
        <v>63</v>
      </c>
      <c r="E88" s="45" t="s">
        <v>329</v>
      </c>
      <c r="F88" s="45"/>
      <c r="G88" s="52">
        <f>G89</f>
        <v>415.63</v>
      </c>
      <c r="I88" s="52">
        <f>I89</f>
        <v>0</v>
      </c>
    </row>
    <row r="89" spans="1:10" x14ac:dyDescent="0.25">
      <c r="A89" s="48" t="s">
        <v>236</v>
      </c>
      <c r="B89" s="45"/>
      <c r="C89" s="45" t="s">
        <v>56</v>
      </c>
      <c r="D89" s="45" t="s">
        <v>63</v>
      </c>
      <c r="E89" s="45" t="s">
        <v>329</v>
      </c>
      <c r="F89" s="45" t="s">
        <v>222</v>
      </c>
      <c r="G89" s="52">
        <v>415.63</v>
      </c>
      <c r="I89" s="52"/>
    </row>
    <row r="90" spans="1:10" ht="31.5" customHeight="1" x14ac:dyDescent="0.25">
      <c r="A90" s="19" t="s">
        <v>381</v>
      </c>
      <c r="B90" s="45"/>
      <c r="C90" s="45" t="s">
        <v>56</v>
      </c>
      <c r="D90" s="45" t="s">
        <v>63</v>
      </c>
      <c r="E90" s="45" t="s">
        <v>299</v>
      </c>
      <c r="F90" s="45"/>
      <c r="G90" s="52">
        <f>G91</f>
        <v>300</v>
      </c>
      <c r="I90" s="52">
        <f>I91</f>
        <v>300</v>
      </c>
    </row>
    <row r="91" spans="1:10" x14ac:dyDescent="0.25">
      <c r="A91" s="48" t="s">
        <v>236</v>
      </c>
      <c r="B91" s="45"/>
      <c r="C91" s="45" t="s">
        <v>56</v>
      </c>
      <c r="D91" s="45" t="s">
        <v>63</v>
      </c>
      <c r="E91" s="45" t="s">
        <v>299</v>
      </c>
      <c r="F91" s="45" t="s">
        <v>222</v>
      </c>
      <c r="G91" s="52">
        <v>300</v>
      </c>
      <c r="I91" s="52">
        <v>300</v>
      </c>
    </row>
    <row r="92" spans="1:10" ht="31.5" x14ac:dyDescent="0.25">
      <c r="A92" s="19" t="s">
        <v>426</v>
      </c>
      <c r="B92" s="45"/>
      <c r="C92" s="45" t="s">
        <v>56</v>
      </c>
      <c r="D92" s="45" t="s">
        <v>63</v>
      </c>
      <c r="E92" s="45" t="s">
        <v>427</v>
      </c>
      <c r="F92" s="45"/>
      <c r="G92" s="52">
        <f>G93</f>
        <v>1000</v>
      </c>
      <c r="I92" s="52"/>
    </row>
    <row r="93" spans="1:10" x14ac:dyDescent="0.25">
      <c r="A93" s="48" t="s">
        <v>236</v>
      </c>
      <c r="B93" s="45"/>
      <c r="C93" s="45" t="s">
        <v>56</v>
      </c>
      <c r="D93" s="45" t="s">
        <v>63</v>
      </c>
      <c r="E93" s="45" t="s">
        <v>427</v>
      </c>
      <c r="F93" s="45" t="s">
        <v>222</v>
      </c>
      <c r="G93" s="52">
        <v>1000</v>
      </c>
      <c r="I93" s="52"/>
      <c r="J93" s="32" t="s">
        <v>474</v>
      </c>
    </row>
    <row r="94" spans="1:10" x14ac:dyDescent="0.25">
      <c r="A94" s="47" t="s">
        <v>239</v>
      </c>
      <c r="B94" s="41"/>
      <c r="C94" s="41" t="s">
        <v>43</v>
      </c>
      <c r="D94" s="41"/>
      <c r="E94" s="41"/>
      <c r="F94" s="41"/>
      <c r="G94" s="53">
        <f>G95</f>
        <v>800</v>
      </c>
      <c r="I94" s="53">
        <f>I95</f>
        <v>800</v>
      </c>
    </row>
    <row r="95" spans="1:10" x14ac:dyDescent="0.25">
      <c r="A95" s="47" t="s">
        <v>154</v>
      </c>
      <c r="B95" s="41"/>
      <c r="C95" s="41" t="s">
        <v>43</v>
      </c>
      <c r="D95" s="41" t="s">
        <v>15</v>
      </c>
      <c r="E95" s="41"/>
      <c r="F95" s="41"/>
      <c r="G95" s="53">
        <f>G96</f>
        <v>800</v>
      </c>
      <c r="I95" s="53">
        <f>I96</f>
        <v>800</v>
      </c>
    </row>
    <row r="96" spans="1:10" ht="17.25" customHeight="1" x14ac:dyDescent="0.25">
      <c r="A96" s="19" t="s">
        <v>240</v>
      </c>
      <c r="B96" s="45"/>
      <c r="C96" s="45" t="s">
        <v>43</v>
      </c>
      <c r="D96" s="45" t="s">
        <v>15</v>
      </c>
      <c r="E96" s="45" t="s">
        <v>238</v>
      </c>
      <c r="F96" s="45"/>
      <c r="G96" s="52">
        <f>G97</f>
        <v>800</v>
      </c>
      <c r="I96" s="52">
        <f>I97</f>
        <v>800</v>
      </c>
    </row>
    <row r="97" spans="1:9" x14ac:dyDescent="0.25">
      <c r="A97" s="48" t="s">
        <v>236</v>
      </c>
      <c r="B97" s="45"/>
      <c r="C97" s="45" t="s">
        <v>43</v>
      </c>
      <c r="D97" s="45" t="s">
        <v>15</v>
      </c>
      <c r="E97" s="45" t="s">
        <v>238</v>
      </c>
      <c r="F97" s="45" t="s">
        <v>222</v>
      </c>
      <c r="G97" s="52">
        <v>800</v>
      </c>
      <c r="I97" s="52">
        <v>800</v>
      </c>
    </row>
    <row r="98" spans="1:9" x14ac:dyDescent="0.25">
      <c r="A98" s="47" t="s">
        <v>185</v>
      </c>
      <c r="B98" s="41"/>
      <c r="C98" s="41" t="s">
        <v>68</v>
      </c>
      <c r="D98" s="41"/>
      <c r="E98" s="41"/>
      <c r="F98" s="41"/>
      <c r="G98" s="53">
        <f>G99+G102</f>
        <v>4934.12</v>
      </c>
      <c r="I98" s="53">
        <f>I99+I102</f>
        <v>370</v>
      </c>
    </row>
    <row r="99" spans="1:9" x14ac:dyDescent="0.25">
      <c r="A99" s="47" t="s">
        <v>69</v>
      </c>
      <c r="B99" s="41"/>
      <c r="C99" s="41" t="s">
        <v>68</v>
      </c>
      <c r="D99" s="41" t="s">
        <v>20</v>
      </c>
      <c r="E99" s="41"/>
      <c r="F99" s="41"/>
      <c r="G99" s="53">
        <f>G100</f>
        <v>370</v>
      </c>
      <c r="I99" s="53">
        <f>I100</f>
        <v>370</v>
      </c>
    </row>
    <row r="100" spans="1:9" x14ac:dyDescent="0.25">
      <c r="A100" s="19" t="s">
        <v>72</v>
      </c>
      <c r="B100" s="45"/>
      <c r="C100" s="45" t="s">
        <v>68</v>
      </c>
      <c r="D100" s="45" t="s">
        <v>20</v>
      </c>
      <c r="E100" s="45" t="s">
        <v>241</v>
      </c>
      <c r="F100" s="45"/>
      <c r="G100" s="52">
        <f>G101</f>
        <v>370</v>
      </c>
      <c r="I100" s="52">
        <f>I101</f>
        <v>370</v>
      </c>
    </row>
    <row r="101" spans="1:9" x14ac:dyDescent="0.25">
      <c r="A101" s="48" t="s">
        <v>236</v>
      </c>
      <c r="B101" s="45"/>
      <c r="C101" s="45" t="s">
        <v>68</v>
      </c>
      <c r="D101" s="45" t="s">
        <v>20</v>
      </c>
      <c r="E101" s="45" t="s">
        <v>241</v>
      </c>
      <c r="F101" s="45" t="s">
        <v>222</v>
      </c>
      <c r="G101" s="52">
        <v>370</v>
      </c>
      <c r="I101" s="52">
        <f>500-130</f>
        <v>370</v>
      </c>
    </row>
    <row r="102" spans="1:9" x14ac:dyDescent="0.25">
      <c r="A102" s="47" t="s">
        <v>74</v>
      </c>
      <c r="B102" s="41"/>
      <c r="C102" s="41" t="s">
        <v>68</v>
      </c>
      <c r="D102" s="41" t="s">
        <v>24</v>
      </c>
      <c r="E102" s="41"/>
      <c r="F102" s="41"/>
      <c r="G102" s="53">
        <f>G103+G107</f>
        <v>4564.12</v>
      </c>
      <c r="I102" s="53">
        <f>I103+I107</f>
        <v>0</v>
      </c>
    </row>
    <row r="103" spans="1:9" ht="47.25" x14ac:dyDescent="0.25">
      <c r="A103" s="56" t="s">
        <v>405</v>
      </c>
      <c r="B103" s="45"/>
      <c r="C103" s="45" t="s">
        <v>68</v>
      </c>
      <c r="D103" s="45" t="s">
        <v>24</v>
      </c>
      <c r="E103" s="45" t="s">
        <v>337</v>
      </c>
      <c r="F103" s="45"/>
      <c r="G103" s="52">
        <f>G104+G105+G106</f>
        <v>632.6</v>
      </c>
      <c r="I103" s="52">
        <f>I104+I105+I106</f>
        <v>0</v>
      </c>
    </row>
    <row r="104" spans="1:9" x14ac:dyDescent="0.25">
      <c r="A104" s="19" t="s">
        <v>216</v>
      </c>
      <c r="B104" s="45"/>
      <c r="C104" s="45" t="s">
        <v>68</v>
      </c>
      <c r="D104" s="45" t="s">
        <v>24</v>
      </c>
      <c r="E104" s="45" t="s">
        <v>337</v>
      </c>
      <c r="F104" s="45" t="s">
        <v>217</v>
      </c>
      <c r="G104" s="52">
        <f>467.3+141.1</f>
        <v>608.4</v>
      </c>
      <c r="I104" s="52"/>
    </row>
    <row r="105" spans="1:9" ht="16.5" customHeight="1" x14ac:dyDescent="0.25">
      <c r="A105" s="19" t="s">
        <v>220</v>
      </c>
      <c r="B105" s="45"/>
      <c r="C105" s="45" t="s">
        <v>68</v>
      </c>
      <c r="D105" s="45" t="s">
        <v>24</v>
      </c>
      <c r="E105" s="45" t="s">
        <v>337</v>
      </c>
      <c r="F105" s="45" t="s">
        <v>221</v>
      </c>
      <c r="G105" s="52">
        <f>5+5+1+5</f>
        <v>16</v>
      </c>
      <c r="I105" s="52"/>
    </row>
    <row r="106" spans="1:9" x14ac:dyDescent="0.25">
      <c r="A106" s="48" t="s">
        <v>236</v>
      </c>
      <c r="B106" s="45"/>
      <c r="C106" s="45" t="s">
        <v>68</v>
      </c>
      <c r="D106" s="45" t="s">
        <v>24</v>
      </c>
      <c r="E106" s="45" t="s">
        <v>337</v>
      </c>
      <c r="F106" s="45" t="s">
        <v>222</v>
      </c>
      <c r="G106" s="52">
        <f>8.2</f>
        <v>8.1999999999999993</v>
      </c>
      <c r="I106" s="52"/>
    </row>
    <row r="107" spans="1:9" ht="95.25" customHeight="1" x14ac:dyDescent="0.25">
      <c r="A107" s="19" t="s">
        <v>382</v>
      </c>
      <c r="B107" s="45"/>
      <c r="C107" s="45" t="s">
        <v>68</v>
      </c>
      <c r="D107" s="45" t="s">
        <v>24</v>
      </c>
      <c r="E107" s="45" t="s">
        <v>338</v>
      </c>
      <c r="F107" s="45"/>
      <c r="G107" s="52">
        <f>G108</f>
        <v>3931.52</v>
      </c>
      <c r="I107" s="52">
        <f>I108</f>
        <v>0</v>
      </c>
    </row>
    <row r="108" spans="1:9" ht="31.5" x14ac:dyDescent="0.25">
      <c r="A108" s="19" t="s">
        <v>301</v>
      </c>
      <c r="B108" s="45"/>
      <c r="C108" s="45" t="s">
        <v>68</v>
      </c>
      <c r="D108" s="45" t="s">
        <v>24</v>
      </c>
      <c r="E108" s="45" t="s">
        <v>338</v>
      </c>
      <c r="F108" s="45" t="s">
        <v>300</v>
      </c>
      <c r="G108" s="52">
        <v>3931.52</v>
      </c>
      <c r="I108" s="52"/>
    </row>
    <row r="109" spans="1:9" x14ac:dyDescent="0.25">
      <c r="A109" s="47" t="s">
        <v>243</v>
      </c>
      <c r="B109" s="41"/>
      <c r="C109" s="41" t="s">
        <v>109</v>
      </c>
      <c r="D109" s="41"/>
      <c r="E109" s="41"/>
      <c r="F109" s="41"/>
      <c r="G109" s="53">
        <f>G110</f>
        <v>1100</v>
      </c>
      <c r="I109" s="53">
        <f>I110</f>
        <v>600</v>
      </c>
    </row>
    <row r="110" spans="1:9" x14ac:dyDescent="0.25">
      <c r="A110" s="47" t="s">
        <v>209</v>
      </c>
      <c r="B110" s="41"/>
      <c r="C110" s="41" t="s">
        <v>109</v>
      </c>
      <c r="D110" s="41" t="s">
        <v>15</v>
      </c>
      <c r="E110" s="41"/>
      <c r="F110" s="41"/>
      <c r="G110" s="53">
        <f>G111</f>
        <v>1100</v>
      </c>
      <c r="I110" s="53">
        <f>I111</f>
        <v>600</v>
      </c>
    </row>
    <row r="111" spans="1:9" ht="15.75" customHeight="1" x14ac:dyDescent="0.25">
      <c r="A111" s="19" t="s">
        <v>244</v>
      </c>
      <c r="B111" s="45"/>
      <c r="C111" s="45" t="s">
        <v>109</v>
      </c>
      <c r="D111" s="45" t="s">
        <v>15</v>
      </c>
      <c r="E111" s="45" t="s">
        <v>242</v>
      </c>
      <c r="F111" s="45"/>
      <c r="G111" s="52">
        <f>G112</f>
        <v>1100</v>
      </c>
      <c r="I111" s="52">
        <f>I112</f>
        <v>600</v>
      </c>
    </row>
    <row r="112" spans="1:9" ht="15" customHeight="1" x14ac:dyDescent="0.25">
      <c r="A112" s="19" t="s">
        <v>236</v>
      </c>
      <c r="B112" s="45"/>
      <c r="C112" s="45" t="s">
        <v>109</v>
      </c>
      <c r="D112" s="45" t="s">
        <v>15</v>
      </c>
      <c r="E112" s="45" t="s">
        <v>242</v>
      </c>
      <c r="F112" s="45" t="s">
        <v>222</v>
      </c>
      <c r="G112" s="52">
        <f>600+500</f>
        <v>1100</v>
      </c>
      <c r="I112" s="52">
        <v>600</v>
      </c>
    </row>
    <row r="113" spans="1:10" ht="36.75" customHeight="1" x14ac:dyDescent="0.25">
      <c r="A113" s="49" t="s">
        <v>383</v>
      </c>
      <c r="B113" s="41" t="s">
        <v>245</v>
      </c>
      <c r="C113" s="41"/>
      <c r="D113" s="41"/>
      <c r="E113" s="41"/>
      <c r="F113" s="41"/>
      <c r="G113" s="53">
        <f>G114</f>
        <v>3316.4</v>
      </c>
      <c r="I113" s="53">
        <f>I114</f>
        <v>3316.4</v>
      </c>
    </row>
    <row r="114" spans="1:10" x14ac:dyDescent="0.25">
      <c r="A114" s="47" t="s">
        <v>135</v>
      </c>
      <c r="B114" s="41"/>
      <c r="C114" s="41" t="s">
        <v>15</v>
      </c>
      <c r="D114" s="41"/>
      <c r="E114" s="41"/>
      <c r="F114" s="41"/>
      <c r="G114" s="53">
        <f>G115</f>
        <v>3316.4</v>
      </c>
      <c r="I114" s="53">
        <f>I115</f>
        <v>3316.4</v>
      </c>
    </row>
    <row r="115" spans="1:10" ht="32.25" customHeight="1" x14ac:dyDescent="0.25">
      <c r="A115" s="47" t="s">
        <v>19</v>
      </c>
      <c r="B115" s="41"/>
      <c r="C115" s="41" t="s">
        <v>15</v>
      </c>
      <c r="D115" s="41" t="s">
        <v>20</v>
      </c>
      <c r="E115" s="41"/>
      <c r="F115" s="41"/>
      <c r="G115" s="53">
        <f>G116+G121</f>
        <v>3316.4</v>
      </c>
      <c r="I115" s="53">
        <f>I116+I121</f>
        <v>3316.4</v>
      </c>
    </row>
    <row r="116" spans="1:10" x14ac:dyDescent="0.25">
      <c r="A116" s="19" t="s">
        <v>246</v>
      </c>
      <c r="B116" s="45"/>
      <c r="C116" s="45" t="s">
        <v>15</v>
      </c>
      <c r="D116" s="45" t="s">
        <v>20</v>
      </c>
      <c r="E116" s="45" t="s">
        <v>23</v>
      </c>
      <c r="F116" s="45"/>
      <c r="G116" s="52">
        <f>G117+G118+G119+G120</f>
        <v>1873</v>
      </c>
      <c r="I116" s="52">
        <f>I117+I118+I119+I120</f>
        <v>1873</v>
      </c>
    </row>
    <row r="117" spans="1:10" x14ac:dyDescent="0.25">
      <c r="A117" s="19" t="s">
        <v>216</v>
      </c>
      <c r="B117" s="45"/>
      <c r="C117" s="45" t="s">
        <v>15</v>
      </c>
      <c r="D117" s="45" t="s">
        <v>20</v>
      </c>
      <c r="E117" s="45" t="s">
        <v>23</v>
      </c>
      <c r="F117" s="45" t="s">
        <v>217</v>
      </c>
      <c r="G117" s="52">
        <f>954.4+261.2</f>
        <v>1215.5999999999999</v>
      </c>
      <c r="I117" s="52">
        <f>954.4+261.2</f>
        <v>1215.5999999999999</v>
      </c>
    </row>
    <row r="118" spans="1:10" ht="15" customHeight="1" x14ac:dyDescent="0.25">
      <c r="A118" s="19" t="s">
        <v>218</v>
      </c>
      <c r="B118" s="45"/>
      <c r="C118" s="45" t="s">
        <v>15</v>
      </c>
      <c r="D118" s="45" t="s">
        <v>20</v>
      </c>
      <c r="E118" s="45" t="s">
        <v>23</v>
      </c>
      <c r="F118" s="45" t="s">
        <v>219</v>
      </c>
      <c r="G118" s="52">
        <v>50</v>
      </c>
      <c r="I118" s="52">
        <v>50</v>
      </c>
    </row>
    <row r="119" spans="1:10" ht="31.5" customHeight="1" x14ac:dyDescent="0.25">
      <c r="A119" s="19" t="s">
        <v>220</v>
      </c>
      <c r="B119" s="45"/>
      <c r="C119" s="45" t="s">
        <v>15</v>
      </c>
      <c r="D119" s="45" t="s">
        <v>20</v>
      </c>
      <c r="E119" s="45" t="s">
        <v>23</v>
      </c>
      <c r="F119" s="45" t="s">
        <v>221</v>
      </c>
      <c r="G119" s="52">
        <v>62</v>
      </c>
      <c r="I119" s="52">
        <v>62</v>
      </c>
    </row>
    <row r="120" spans="1:10" ht="15" customHeight="1" x14ac:dyDescent="0.25">
      <c r="A120" s="19" t="s">
        <v>236</v>
      </c>
      <c r="B120" s="45"/>
      <c r="C120" s="45" t="s">
        <v>15</v>
      </c>
      <c r="D120" s="45" t="s">
        <v>20</v>
      </c>
      <c r="E120" s="45" t="s">
        <v>23</v>
      </c>
      <c r="F120" s="45" t="s">
        <v>222</v>
      </c>
      <c r="G120" s="52">
        <f>645.7-100.3</f>
        <v>545.40000000000009</v>
      </c>
      <c r="I120" s="52">
        <f>70+28+327.7+50+100+70-100-0.3</f>
        <v>545.40000000000009</v>
      </c>
    </row>
    <row r="121" spans="1:10" ht="24.75" customHeight="1" x14ac:dyDescent="0.25">
      <c r="A121" s="19" t="s">
        <v>248</v>
      </c>
      <c r="B121" s="45"/>
      <c r="C121" s="45" t="s">
        <v>15</v>
      </c>
      <c r="D121" s="45" t="s">
        <v>20</v>
      </c>
      <c r="E121" s="45" t="s">
        <v>247</v>
      </c>
      <c r="F121" s="45"/>
      <c r="G121" s="52">
        <f>G122</f>
        <v>1443.4</v>
      </c>
      <c r="I121" s="52">
        <f>I122</f>
        <v>1443.4</v>
      </c>
    </row>
    <row r="122" spans="1:10" x14ac:dyDescent="0.25">
      <c r="A122" s="19" t="s">
        <v>216</v>
      </c>
      <c r="B122" s="45"/>
      <c r="C122" s="45" t="s">
        <v>15</v>
      </c>
      <c r="D122" s="45" t="s">
        <v>20</v>
      </c>
      <c r="E122" s="45" t="s">
        <v>247</v>
      </c>
      <c r="F122" s="45" t="s">
        <v>217</v>
      </c>
      <c r="G122" s="52">
        <v>1443.4</v>
      </c>
      <c r="I122" s="52">
        <f>1152+291.4</f>
        <v>1443.4</v>
      </c>
    </row>
    <row r="123" spans="1:10" ht="31.5" customHeight="1" x14ac:dyDescent="0.25">
      <c r="A123" s="49" t="s">
        <v>249</v>
      </c>
      <c r="B123" s="41" t="s">
        <v>5</v>
      </c>
      <c r="C123" s="41"/>
      <c r="D123" s="41"/>
      <c r="E123" s="41"/>
      <c r="F123" s="41"/>
      <c r="G123" s="53">
        <f>G124+G137+G141+G148+G205+G211+G215+G219+G192+G198</f>
        <v>179252.99</v>
      </c>
      <c r="I123" s="53">
        <f>I124+I137+I141+I148+I205+I211+I215+I219+I192+I198</f>
        <v>124671.9</v>
      </c>
      <c r="J123" s="61"/>
    </row>
    <row r="124" spans="1:10" x14ac:dyDescent="0.25">
      <c r="A124" s="47" t="s">
        <v>135</v>
      </c>
      <c r="B124" s="41"/>
      <c r="C124" s="41" t="s">
        <v>15</v>
      </c>
      <c r="D124" s="41"/>
      <c r="E124" s="41"/>
      <c r="F124" s="41"/>
      <c r="G124" s="53">
        <f>G125+G133</f>
        <v>8451.7000000000007</v>
      </c>
      <c r="I124" s="53">
        <f>I125+I133</f>
        <v>8451.7000000000007</v>
      </c>
    </row>
    <row r="125" spans="1:10" ht="31.5" x14ac:dyDescent="0.25">
      <c r="A125" s="47" t="s">
        <v>453</v>
      </c>
      <c r="B125" s="41"/>
      <c r="C125" s="41" t="s">
        <v>15</v>
      </c>
      <c r="D125" s="41" t="s">
        <v>98</v>
      </c>
      <c r="E125" s="41"/>
      <c r="F125" s="41"/>
      <c r="G125" s="53">
        <f>G126</f>
        <v>5831.7</v>
      </c>
      <c r="I125" s="53">
        <f>I126</f>
        <v>5831.7</v>
      </c>
    </row>
    <row r="126" spans="1:10" x14ac:dyDescent="0.25">
      <c r="A126" s="19" t="s">
        <v>246</v>
      </c>
      <c r="B126" s="45"/>
      <c r="C126" s="45" t="s">
        <v>15</v>
      </c>
      <c r="D126" s="45" t="s">
        <v>98</v>
      </c>
      <c r="E126" s="45" t="s">
        <v>23</v>
      </c>
      <c r="F126" s="45"/>
      <c r="G126" s="52">
        <f>SUM(G127:G132)</f>
        <v>5831.7</v>
      </c>
      <c r="I126" s="52">
        <f>SUM(I127:I132)</f>
        <v>5831.7</v>
      </c>
    </row>
    <row r="127" spans="1:10" x14ac:dyDescent="0.25">
      <c r="A127" s="19" t="s">
        <v>216</v>
      </c>
      <c r="B127" s="45"/>
      <c r="C127" s="45" t="s">
        <v>15</v>
      </c>
      <c r="D127" s="45" t="s">
        <v>98</v>
      </c>
      <c r="E127" s="45" t="s">
        <v>23</v>
      </c>
      <c r="F127" s="45" t="s">
        <v>217</v>
      </c>
      <c r="G127" s="52">
        <f>4202.3+1166.2</f>
        <v>5368.5</v>
      </c>
      <c r="I127" s="52">
        <f>4202.4+1166.2</f>
        <v>5368.5999999999995</v>
      </c>
    </row>
    <row r="128" spans="1:10" ht="14.25" customHeight="1" x14ac:dyDescent="0.25">
      <c r="A128" s="19" t="s">
        <v>218</v>
      </c>
      <c r="B128" s="45"/>
      <c r="C128" s="45" t="s">
        <v>15</v>
      </c>
      <c r="D128" s="45" t="s">
        <v>98</v>
      </c>
      <c r="E128" s="45" t="s">
        <v>23</v>
      </c>
      <c r="F128" s="45" t="s">
        <v>219</v>
      </c>
      <c r="G128" s="52">
        <v>8</v>
      </c>
      <c r="I128" s="52">
        <v>8</v>
      </c>
    </row>
    <row r="129" spans="1:9" ht="32.25" customHeight="1" x14ac:dyDescent="0.25">
      <c r="A129" s="19" t="s">
        <v>220</v>
      </c>
      <c r="B129" s="45"/>
      <c r="C129" s="45" t="s">
        <v>15</v>
      </c>
      <c r="D129" s="45" t="s">
        <v>98</v>
      </c>
      <c r="E129" s="45" t="s">
        <v>23</v>
      </c>
      <c r="F129" s="45" t="s">
        <v>221</v>
      </c>
      <c r="G129" s="52">
        <f>25+111.9</f>
        <v>136.9</v>
      </c>
      <c r="I129" s="52">
        <f>25+112</f>
        <v>137</v>
      </c>
    </row>
    <row r="130" spans="1:9" ht="14.25" customHeight="1" x14ac:dyDescent="0.25">
      <c r="A130" s="19" t="s">
        <v>236</v>
      </c>
      <c r="B130" s="45"/>
      <c r="C130" s="45" t="s">
        <v>15</v>
      </c>
      <c r="D130" s="45" t="s">
        <v>98</v>
      </c>
      <c r="E130" s="45" t="s">
        <v>23</v>
      </c>
      <c r="F130" s="45" t="s">
        <v>222</v>
      </c>
      <c r="G130" s="52">
        <f>150+10+40+85+50-18.7</f>
        <v>316.3</v>
      </c>
      <c r="I130" s="52">
        <f>150+40+85+50-8.9</f>
        <v>316.10000000000002</v>
      </c>
    </row>
    <row r="131" spans="1:9" ht="14.25" customHeight="1" x14ac:dyDescent="0.25">
      <c r="A131" s="56" t="s">
        <v>334</v>
      </c>
      <c r="B131" s="45"/>
      <c r="C131" s="45" t="s">
        <v>15</v>
      </c>
      <c r="D131" s="45" t="s">
        <v>98</v>
      </c>
      <c r="E131" s="45" t="s">
        <v>23</v>
      </c>
      <c r="F131" s="45" t="s">
        <v>333</v>
      </c>
      <c r="G131" s="52"/>
      <c r="I131" s="52"/>
    </row>
    <row r="132" spans="1:9" ht="14.25" customHeight="1" x14ac:dyDescent="0.25">
      <c r="A132" s="56" t="s">
        <v>316</v>
      </c>
      <c r="B132" s="45"/>
      <c r="C132" s="45" t="s">
        <v>15</v>
      </c>
      <c r="D132" s="45" t="s">
        <v>98</v>
      </c>
      <c r="E132" s="45" t="s">
        <v>23</v>
      </c>
      <c r="F132" s="45" t="s">
        <v>315</v>
      </c>
      <c r="G132" s="52">
        <v>2</v>
      </c>
      <c r="I132" s="52">
        <v>2</v>
      </c>
    </row>
    <row r="133" spans="1:9" x14ac:dyDescent="0.25">
      <c r="A133" s="19" t="s">
        <v>274</v>
      </c>
      <c r="B133" s="45"/>
      <c r="C133" s="45" t="s">
        <v>15</v>
      </c>
      <c r="D133" s="45" t="s">
        <v>197</v>
      </c>
      <c r="E133" s="45" t="s">
        <v>273</v>
      </c>
      <c r="F133" s="45"/>
      <c r="G133" s="52">
        <f>G134</f>
        <v>2620</v>
      </c>
      <c r="I133" s="52">
        <f>I134</f>
        <v>2620</v>
      </c>
    </row>
    <row r="134" spans="1:9" ht="30.75" customHeight="1" x14ac:dyDescent="0.25">
      <c r="A134" s="19" t="s">
        <v>255</v>
      </c>
      <c r="B134" s="45"/>
      <c r="C134" s="45" t="s">
        <v>15</v>
      </c>
      <c r="D134" s="45" t="s">
        <v>197</v>
      </c>
      <c r="E134" s="45" t="s">
        <v>273</v>
      </c>
      <c r="F134" s="45" t="s">
        <v>256</v>
      </c>
      <c r="G134" s="52">
        <v>2620</v>
      </c>
      <c r="I134" s="52">
        <v>2620</v>
      </c>
    </row>
    <row r="135" spans="1:9" ht="45" hidden="1" customHeight="1" x14ac:dyDescent="0.25">
      <c r="A135" s="19" t="s">
        <v>323</v>
      </c>
      <c r="B135" s="45"/>
      <c r="C135" s="45" t="s">
        <v>15</v>
      </c>
      <c r="D135" s="45" t="s">
        <v>197</v>
      </c>
      <c r="E135" s="45" t="s">
        <v>322</v>
      </c>
      <c r="F135" s="45"/>
      <c r="G135" s="52">
        <f>G136</f>
        <v>0</v>
      </c>
      <c r="I135" s="52">
        <f>I136</f>
        <v>300</v>
      </c>
    </row>
    <row r="136" spans="1:9" ht="15" hidden="1" customHeight="1" x14ac:dyDescent="0.25">
      <c r="A136" s="19" t="s">
        <v>236</v>
      </c>
      <c r="B136" s="45"/>
      <c r="C136" s="45" t="s">
        <v>15</v>
      </c>
      <c r="D136" s="45" t="s">
        <v>197</v>
      </c>
      <c r="E136" s="45" t="s">
        <v>322</v>
      </c>
      <c r="F136" s="45" t="s">
        <v>222</v>
      </c>
      <c r="G136" s="52"/>
      <c r="I136" s="52">
        <v>300</v>
      </c>
    </row>
    <row r="137" spans="1:9" x14ac:dyDescent="0.25">
      <c r="A137" s="47" t="s">
        <v>42</v>
      </c>
      <c r="B137" s="41"/>
      <c r="C137" s="41" t="s">
        <v>24</v>
      </c>
      <c r="D137" s="41"/>
      <c r="E137" s="41"/>
      <c r="F137" s="41"/>
      <c r="G137" s="53">
        <f>G138</f>
        <v>500</v>
      </c>
      <c r="I137" s="53">
        <f>I138</f>
        <v>500</v>
      </c>
    </row>
    <row r="138" spans="1:9" x14ac:dyDescent="0.25">
      <c r="A138" s="47" t="s">
        <v>182</v>
      </c>
      <c r="B138" s="41"/>
      <c r="C138" s="41" t="s">
        <v>24</v>
      </c>
      <c r="D138" s="41" t="s">
        <v>17</v>
      </c>
      <c r="E138" s="41"/>
      <c r="F138" s="41"/>
      <c r="G138" s="53">
        <f>G139</f>
        <v>500</v>
      </c>
      <c r="I138" s="53">
        <f>I139</f>
        <v>500</v>
      </c>
    </row>
    <row r="139" spans="1:9" ht="51" customHeight="1" x14ac:dyDescent="0.25">
      <c r="A139" s="19" t="s">
        <v>324</v>
      </c>
      <c r="B139" s="45"/>
      <c r="C139" s="45" t="s">
        <v>24</v>
      </c>
      <c r="D139" s="45" t="s">
        <v>17</v>
      </c>
      <c r="E139" s="45" t="s">
        <v>325</v>
      </c>
      <c r="F139" s="45"/>
      <c r="G139" s="52">
        <f>G140</f>
        <v>500</v>
      </c>
      <c r="I139" s="52">
        <f>I140</f>
        <v>500</v>
      </c>
    </row>
    <row r="140" spans="1:9" x14ac:dyDescent="0.25">
      <c r="A140" s="19" t="s">
        <v>258</v>
      </c>
      <c r="B140" s="45"/>
      <c r="C140" s="45" t="s">
        <v>24</v>
      </c>
      <c r="D140" s="45" t="s">
        <v>17</v>
      </c>
      <c r="E140" s="45" t="s">
        <v>325</v>
      </c>
      <c r="F140" s="45" t="s">
        <v>257</v>
      </c>
      <c r="G140" s="52">
        <v>500</v>
      </c>
      <c r="I140" s="52">
        <v>500</v>
      </c>
    </row>
    <row r="141" spans="1:9" x14ac:dyDescent="0.25">
      <c r="A141" s="47" t="s">
        <v>45</v>
      </c>
      <c r="B141" s="41"/>
      <c r="C141" s="41" t="s">
        <v>46</v>
      </c>
      <c r="D141" s="41"/>
      <c r="E141" s="41"/>
      <c r="F141" s="41"/>
      <c r="G141" s="53">
        <f>G142+G145</f>
        <v>300</v>
      </c>
      <c r="I141" s="53">
        <f>I142+I145</f>
        <v>300</v>
      </c>
    </row>
    <row r="142" spans="1:9" x14ac:dyDescent="0.25">
      <c r="A142" s="47" t="s">
        <v>47</v>
      </c>
      <c r="B142" s="41"/>
      <c r="C142" s="41" t="s">
        <v>46</v>
      </c>
      <c r="D142" s="41" t="s">
        <v>17</v>
      </c>
      <c r="E142" s="41"/>
      <c r="F142" s="41"/>
      <c r="G142" s="53">
        <f>G143</f>
        <v>0</v>
      </c>
      <c r="I142" s="53">
        <f>I143</f>
        <v>0</v>
      </c>
    </row>
    <row r="143" spans="1:9" ht="28.5" customHeight="1" x14ac:dyDescent="0.25">
      <c r="A143" s="19" t="s">
        <v>251</v>
      </c>
      <c r="B143" s="45"/>
      <c r="C143" s="45" t="s">
        <v>46</v>
      </c>
      <c r="D143" s="45" t="s">
        <v>17</v>
      </c>
      <c r="E143" s="45" t="s">
        <v>250</v>
      </c>
      <c r="F143" s="45"/>
      <c r="G143" s="52">
        <f>G144</f>
        <v>0</v>
      </c>
      <c r="I143" s="52">
        <f>I144</f>
        <v>0</v>
      </c>
    </row>
    <row r="144" spans="1:9" ht="16.5" customHeight="1" x14ac:dyDescent="0.25">
      <c r="A144" s="19" t="s">
        <v>368</v>
      </c>
      <c r="B144" s="45"/>
      <c r="C144" s="45" t="s">
        <v>46</v>
      </c>
      <c r="D144" s="45" t="s">
        <v>17</v>
      </c>
      <c r="E144" s="45" t="s">
        <v>250</v>
      </c>
      <c r="F144" s="45" t="s">
        <v>369</v>
      </c>
      <c r="G144" s="52"/>
      <c r="I144" s="52"/>
    </row>
    <row r="145" spans="1:10" ht="16.5" customHeight="1" x14ac:dyDescent="0.25">
      <c r="A145" s="47" t="s">
        <v>424</v>
      </c>
      <c r="B145" s="41"/>
      <c r="C145" s="41" t="s">
        <v>46</v>
      </c>
      <c r="D145" s="41" t="s">
        <v>20</v>
      </c>
      <c r="E145" s="41"/>
      <c r="F145" s="41"/>
      <c r="G145" s="53">
        <f>G146</f>
        <v>300</v>
      </c>
      <c r="I145" s="53">
        <f>I146</f>
        <v>300</v>
      </c>
    </row>
    <row r="146" spans="1:10" ht="16.5" customHeight="1" x14ac:dyDescent="0.25">
      <c r="A146" s="19" t="s">
        <v>99</v>
      </c>
      <c r="B146" s="45"/>
      <c r="C146" s="45" t="s">
        <v>46</v>
      </c>
      <c r="D146" s="45" t="s">
        <v>20</v>
      </c>
      <c r="E146" s="45" t="s">
        <v>425</v>
      </c>
      <c r="F146" s="45"/>
      <c r="G146" s="52">
        <f>G147</f>
        <v>300</v>
      </c>
      <c r="I146" s="52">
        <f>I147</f>
        <v>300</v>
      </c>
    </row>
    <row r="147" spans="1:10" ht="16.5" customHeight="1" x14ac:dyDescent="0.25">
      <c r="A147" s="19" t="s">
        <v>236</v>
      </c>
      <c r="B147" s="45"/>
      <c r="C147" s="45" t="s">
        <v>46</v>
      </c>
      <c r="D147" s="45" t="s">
        <v>20</v>
      </c>
      <c r="E147" s="45" t="s">
        <v>425</v>
      </c>
      <c r="F147" s="45" t="s">
        <v>222</v>
      </c>
      <c r="G147" s="52">
        <v>300</v>
      </c>
      <c r="I147" s="52">
        <v>300</v>
      </c>
    </row>
    <row r="148" spans="1:10" x14ac:dyDescent="0.25">
      <c r="A148" s="47" t="s">
        <v>55</v>
      </c>
      <c r="B148" s="41"/>
      <c r="C148" s="41" t="s">
        <v>56</v>
      </c>
      <c r="D148" s="41"/>
      <c r="E148" s="41"/>
      <c r="F148" s="41"/>
      <c r="G148" s="53">
        <f>G149+G160+G182+G186+G189</f>
        <v>150039.69</v>
      </c>
      <c r="I148" s="53">
        <f>I149+I160+I182+I186+I189</f>
        <v>101405.4</v>
      </c>
      <c r="J148" s="61"/>
    </row>
    <row r="149" spans="1:10" ht="15" customHeight="1" x14ac:dyDescent="0.25">
      <c r="A149" s="47" t="s">
        <v>57</v>
      </c>
      <c r="B149" s="41"/>
      <c r="C149" s="41" t="s">
        <v>56</v>
      </c>
      <c r="D149" s="41" t="s">
        <v>15</v>
      </c>
      <c r="E149" s="41"/>
      <c r="F149" s="41"/>
      <c r="G149" s="53">
        <f>G150</f>
        <v>49007.89</v>
      </c>
      <c r="I149" s="53">
        <f>I150</f>
        <v>54363.8</v>
      </c>
    </row>
    <row r="150" spans="1:10" ht="15" customHeight="1" x14ac:dyDescent="0.25">
      <c r="A150" s="19" t="s">
        <v>356</v>
      </c>
      <c r="B150" s="45"/>
      <c r="C150" s="45" t="s">
        <v>56</v>
      </c>
      <c r="D150" s="45" t="s">
        <v>15</v>
      </c>
      <c r="E150" s="45" t="s">
        <v>355</v>
      </c>
      <c r="F150" s="45"/>
      <c r="G150" s="52">
        <f>G151+G153+G157</f>
        <v>49007.89</v>
      </c>
      <c r="I150" s="52">
        <f>I151+I153+I157</f>
        <v>54363.8</v>
      </c>
    </row>
    <row r="151" spans="1:10" ht="53.25" customHeight="1" x14ac:dyDescent="0.25">
      <c r="A151" s="56" t="s">
        <v>406</v>
      </c>
      <c r="B151" s="45"/>
      <c r="C151" s="45" t="s">
        <v>56</v>
      </c>
      <c r="D151" s="45" t="s">
        <v>15</v>
      </c>
      <c r="E151" s="45" t="s">
        <v>354</v>
      </c>
      <c r="F151" s="45"/>
      <c r="G151" s="52">
        <f>G152</f>
        <v>144.09</v>
      </c>
      <c r="I151" s="52">
        <f>I152</f>
        <v>0</v>
      </c>
    </row>
    <row r="152" spans="1:10" ht="31.5" customHeight="1" x14ac:dyDescent="0.25">
      <c r="A152" s="19" t="s">
        <v>255</v>
      </c>
      <c r="B152" s="45"/>
      <c r="C152" s="45" t="s">
        <v>56</v>
      </c>
      <c r="D152" s="45" t="s">
        <v>15</v>
      </c>
      <c r="E152" s="45" t="s">
        <v>354</v>
      </c>
      <c r="F152" s="45" t="s">
        <v>256</v>
      </c>
      <c r="G152" s="52">
        <v>144.09</v>
      </c>
      <c r="I152" s="52"/>
    </row>
    <row r="153" spans="1:10" ht="17.25" customHeight="1" x14ac:dyDescent="0.25">
      <c r="A153" s="19" t="s">
        <v>52</v>
      </c>
      <c r="B153" s="45"/>
      <c r="C153" s="45" t="s">
        <v>56</v>
      </c>
      <c r="D153" s="45" t="s">
        <v>15</v>
      </c>
      <c r="E153" s="45" t="s">
        <v>254</v>
      </c>
      <c r="F153" s="45"/>
      <c r="G153" s="52">
        <f>G154</f>
        <v>13493.7</v>
      </c>
      <c r="I153" s="52">
        <f>I154</f>
        <v>18993.7</v>
      </c>
    </row>
    <row r="154" spans="1:10" x14ac:dyDescent="0.25">
      <c r="A154" s="19" t="s">
        <v>264</v>
      </c>
      <c r="B154" s="45"/>
      <c r="C154" s="45" t="s">
        <v>56</v>
      </c>
      <c r="D154" s="45" t="s">
        <v>15</v>
      </c>
      <c r="E154" s="45" t="s">
        <v>254</v>
      </c>
      <c r="F154" s="45" t="s">
        <v>263</v>
      </c>
      <c r="G154" s="52">
        <f>G155+G156</f>
        <v>13493.7</v>
      </c>
      <c r="I154" s="52">
        <f>I155+I156</f>
        <v>18993.7</v>
      </c>
    </row>
    <row r="155" spans="1:10" ht="28.5" customHeight="1" x14ac:dyDescent="0.25">
      <c r="A155" s="19" t="s">
        <v>255</v>
      </c>
      <c r="B155" s="45"/>
      <c r="C155" s="45" t="s">
        <v>56</v>
      </c>
      <c r="D155" s="45" t="s">
        <v>15</v>
      </c>
      <c r="E155" s="45" t="s">
        <v>254</v>
      </c>
      <c r="F155" s="45" t="s">
        <v>256</v>
      </c>
      <c r="G155" s="52">
        <f>9932.2+3516.1</f>
        <v>13448.300000000001</v>
      </c>
      <c r="I155" s="52">
        <f>9932.2+3516.1</f>
        <v>13448.300000000001</v>
      </c>
    </row>
    <row r="156" spans="1:10" ht="18.75" customHeight="1" x14ac:dyDescent="0.25">
      <c r="A156" s="19" t="s">
        <v>258</v>
      </c>
      <c r="B156" s="45"/>
      <c r="C156" s="45" t="s">
        <v>56</v>
      </c>
      <c r="D156" s="45" t="s">
        <v>15</v>
      </c>
      <c r="E156" s="45" t="s">
        <v>254</v>
      </c>
      <c r="F156" s="45" t="s">
        <v>257</v>
      </c>
      <c r="G156" s="52">
        <f>45.4+5500-5500</f>
        <v>45.399999999999636</v>
      </c>
      <c r="I156" s="52">
        <f>45.4+5500</f>
        <v>5545.4</v>
      </c>
    </row>
    <row r="157" spans="1:10" ht="19.5" customHeight="1" x14ac:dyDescent="0.25">
      <c r="A157" s="19" t="s">
        <v>265</v>
      </c>
      <c r="B157" s="45"/>
      <c r="C157" s="45" t="s">
        <v>56</v>
      </c>
      <c r="D157" s="45" t="s">
        <v>15</v>
      </c>
      <c r="E157" s="45" t="s">
        <v>254</v>
      </c>
      <c r="F157" s="45" t="s">
        <v>267</v>
      </c>
      <c r="G157" s="52">
        <f>G158+G159</f>
        <v>35370.1</v>
      </c>
      <c r="I157" s="52">
        <f>I158+I159</f>
        <v>35370.1</v>
      </c>
    </row>
    <row r="158" spans="1:10" ht="31.5" customHeight="1" x14ac:dyDescent="0.25">
      <c r="A158" s="19" t="s">
        <v>259</v>
      </c>
      <c r="B158" s="45"/>
      <c r="C158" s="45" t="s">
        <v>56</v>
      </c>
      <c r="D158" s="45" t="s">
        <v>15</v>
      </c>
      <c r="E158" s="45" t="s">
        <v>254</v>
      </c>
      <c r="F158" s="45" t="s">
        <v>260</v>
      </c>
      <c r="G158" s="52">
        <f>23187.7+8912.4+3200</f>
        <v>35300.1</v>
      </c>
      <c r="I158" s="52">
        <f>23187.7+3200+8912.4</f>
        <v>35300.1</v>
      </c>
    </row>
    <row r="159" spans="1:10" x14ac:dyDescent="0.25">
      <c r="A159" s="19" t="s">
        <v>262</v>
      </c>
      <c r="B159" s="45"/>
      <c r="C159" s="45" t="s">
        <v>56</v>
      </c>
      <c r="D159" s="45" t="s">
        <v>15</v>
      </c>
      <c r="E159" s="45" t="s">
        <v>254</v>
      </c>
      <c r="F159" s="45" t="s">
        <v>261</v>
      </c>
      <c r="G159" s="52">
        <v>70</v>
      </c>
      <c r="I159" s="52">
        <f>70</f>
        <v>70</v>
      </c>
    </row>
    <row r="160" spans="1:10" x14ac:dyDescent="0.25">
      <c r="A160" s="47" t="s">
        <v>80</v>
      </c>
      <c r="B160" s="41"/>
      <c r="C160" s="41" t="s">
        <v>56</v>
      </c>
      <c r="D160" s="41" t="s">
        <v>17</v>
      </c>
      <c r="E160" s="41"/>
      <c r="F160" s="41"/>
      <c r="G160" s="53">
        <f>G161+G168+G175+G179</f>
        <v>98004</v>
      </c>
      <c r="I160" s="53">
        <f>I161+I168+I175</f>
        <v>45996.6</v>
      </c>
    </row>
    <row r="161" spans="1:9" ht="15" customHeight="1" x14ac:dyDescent="0.25">
      <c r="A161" s="19" t="s">
        <v>122</v>
      </c>
      <c r="B161" s="45"/>
      <c r="C161" s="45" t="s">
        <v>56</v>
      </c>
      <c r="D161" s="45" t="s">
        <v>17</v>
      </c>
      <c r="E161" s="45" t="s">
        <v>266</v>
      </c>
      <c r="F161" s="45"/>
      <c r="G161" s="52">
        <f>G162+G165</f>
        <v>17665.599999999999</v>
      </c>
      <c r="I161" s="52">
        <f>I162+I165</f>
        <v>12165.6</v>
      </c>
    </row>
    <row r="162" spans="1:9" x14ac:dyDescent="0.25">
      <c r="A162" s="19" t="s">
        <v>264</v>
      </c>
      <c r="B162" s="45"/>
      <c r="C162" s="45" t="s">
        <v>56</v>
      </c>
      <c r="D162" s="45" t="s">
        <v>17</v>
      </c>
      <c r="E162" s="45" t="s">
        <v>266</v>
      </c>
      <c r="F162" s="45" t="s">
        <v>263</v>
      </c>
      <c r="G162" s="52">
        <f>G163+G164</f>
        <v>3085</v>
      </c>
      <c r="I162" s="52">
        <f>I163+I164</f>
        <v>3085</v>
      </c>
    </row>
    <row r="163" spans="1:9" ht="29.25" customHeight="1" x14ac:dyDescent="0.25">
      <c r="A163" s="19" t="s">
        <v>255</v>
      </c>
      <c r="B163" s="45"/>
      <c r="C163" s="45" t="s">
        <v>56</v>
      </c>
      <c r="D163" s="45" t="s">
        <v>17</v>
      </c>
      <c r="E163" s="45" t="s">
        <v>266</v>
      </c>
      <c r="F163" s="45" t="s">
        <v>256</v>
      </c>
      <c r="G163" s="52">
        <f xml:space="preserve"> 1182.3</f>
        <v>1182.3</v>
      </c>
      <c r="I163" s="52">
        <f>1182.3</f>
        <v>1182.3</v>
      </c>
    </row>
    <row r="164" spans="1:9" x14ac:dyDescent="0.25">
      <c r="A164" s="19" t="s">
        <v>258</v>
      </c>
      <c r="B164" s="45"/>
      <c r="C164" s="45" t="s">
        <v>56</v>
      </c>
      <c r="D164" s="45" t="s">
        <v>17</v>
      </c>
      <c r="E164" s="45" t="s">
        <v>266</v>
      </c>
      <c r="F164" s="45" t="s">
        <v>257</v>
      </c>
      <c r="G164" s="52">
        <f>1088.4+204+610.3</f>
        <v>1902.7</v>
      </c>
      <c r="I164" s="52">
        <f>1088.4+204+610.3</f>
        <v>1902.7</v>
      </c>
    </row>
    <row r="165" spans="1:9" x14ac:dyDescent="0.25">
      <c r="A165" s="19" t="s">
        <v>265</v>
      </c>
      <c r="B165" s="45"/>
      <c r="C165" s="45" t="s">
        <v>56</v>
      </c>
      <c r="D165" s="45" t="s">
        <v>17</v>
      </c>
      <c r="E165" s="45" t="s">
        <v>266</v>
      </c>
      <c r="F165" s="45" t="s">
        <v>267</v>
      </c>
      <c r="G165" s="52">
        <f>G166+G167</f>
        <v>14580.6</v>
      </c>
      <c r="I165" s="52">
        <f>I166+I167</f>
        <v>9080.6</v>
      </c>
    </row>
    <row r="166" spans="1:9" ht="31.5" customHeight="1" x14ac:dyDescent="0.25">
      <c r="A166" s="19" t="s">
        <v>259</v>
      </c>
      <c r="B166" s="45"/>
      <c r="C166" s="45" t="s">
        <v>56</v>
      </c>
      <c r="D166" s="45" t="s">
        <v>17</v>
      </c>
      <c r="E166" s="45" t="s">
        <v>266</v>
      </c>
      <c r="F166" s="45" t="s">
        <v>260</v>
      </c>
      <c r="G166" s="52">
        <f>3174.9+2261.5</f>
        <v>5436.4</v>
      </c>
      <c r="I166" s="52">
        <f>3174.9+2261.5</f>
        <v>5436.4</v>
      </c>
    </row>
    <row r="167" spans="1:9" x14ac:dyDescent="0.25">
      <c r="A167" s="19" t="s">
        <v>262</v>
      </c>
      <c r="B167" s="45"/>
      <c r="C167" s="45" t="s">
        <v>56</v>
      </c>
      <c r="D167" s="45" t="s">
        <v>17</v>
      </c>
      <c r="E167" s="45" t="s">
        <v>266</v>
      </c>
      <c r="F167" s="45" t="s">
        <v>261</v>
      </c>
      <c r="G167" s="52">
        <f>1802+535.5+931.4+375.3+5500</f>
        <v>9144.2000000000007</v>
      </c>
      <c r="I167" s="52">
        <f>1802+535.5+931.4+375.3</f>
        <v>3644.2000000000003</v>
      </c>
    </row>
    <row r="168" spans="1:9" ht="63" x14ac:dyDescent="0.25">
      <c r="A168" s="19" t="s">
        <v>415</v>
      </c>
      <c r="B168" s="45"/>
      <c r="C168" s="45" t="s">
        <v>56</v>
      </c>
      <c r="D168" s="45" t="s">
        <v>17</v>
      </c>
      <c r="E168" s="45" t="s">
        <v>414</v>
      </c>
      <c r="F168" s="45"/>
      <c r="G168" s="52">
        <f>G169+G172</f>
        <v>48007.4</v>
      </c>
      <c r="I168" s="52">
        <f>I169+I172</f>
        <v>0</v>
      </c>
    </row>
    <row r="169" spans="1:9" x14ac:dyDescent="0.25">
      <c r="A169" s="19" t="s">
        <v>264</v>
      </c>
      <c r="B169" s="45"/>
      <c r="C169" s="45" t="s">
        <v>56</v>
      </c>
      <c r="D169" s="45" t="s">
        <v>17</v>
      </c>
      <c r="E169" s="45" t="s">
        <v>414</v>
      </c>
      <c r="F169" s="45" t="s">
        <v>263</v>
      </c>
      <c r="G169" s="52">
        <f>G170+G171</f>
        <v>4201</v>
      </c>
      <c r="I169" s="52">
        <f>I170+I171</f>
        <v>0</v>
      </c>
    </row>
    <row r="170" spans="1:9" ht="30.75" customHeight="1" x14ac:dyDescent="0.25">
      <c r="A170" s="19" t="s">
        <v>255</v>
      </c>
      <c r="B170" s="45"/>
      <c r="C170" s="45" t="s">
        <v>56</v>
      </c>
      <c r="D170" s="45" t="s">
        <v>17</v>
      </c>
      <c r="E170" s="45" t="s">
        <v>414</v>
      </c>
      <c r="F170" s="45" t="s">
        <v>256</v>
      </c>
      <c r="G170" s="52">
        <f>4201</f>
        <v>4201</v>
      </c>
      <c r="I170" s="52"/>
    </row>
    <row r="171" spans="1:9" hidden="1" x14ac:dyDescent="0.25">
      <c r="A171" s="19" t="s">
        <v>258</v>
      </c>
      <c r="B171" s="45"/>
      <c r="C171" s="45" t="s">
        <v>56</v>
      </c>
      <c r="D171" s="45" t="s">
        <v>17</v>
      </c>
      <c r="E171" s="45" t="s">
        <v>414</v>
      </c>
      <c r="F171" s="45" t="s">
        <v>257</v>
      </c>
      <c r="G171" s="52"/>
      <c r="I171" s="52"/>
    </row>
    <row r="172" spans="1:9" x14ac:dyDescent="0.25">
      <c r="A172" s="19" t="s">
        <v>265</v>
      </c>
      <c r="B172" s="45"/>
      <c r="C172" s="45" t="s">
        <v>56</v>
      </c>
      <c r="D172" s="45" t="s">
        <v>17</v>
      </c>
      <c r="E172" s="45" t="s">
        <v>414</v>
      </c>
      <c r="F172" s="45" t="s">
        <v>267</v>
      </c>
      <c r="G172" s="52">
        <f>G173+G174</f>
        <v>43806.400000000001</v>
      </c>
      <c r="I172" s="52">
        <f>I173+I174</f>
        <v>0</v>
      </c>
    </row>
    <row r="173" spans="1:9" ht="32.25" customHeight="1" x14ac:dyDescent="0.25">
      <c r="A173" s="19" t="s">
        <v>259</v>
      </c>
      <c r="B173" s="45"/>
      <c r="C173" s="45" t="s">
        <v>56</v>
      </c>
      <c r="D173" s="45" t="s">
        <v>17</v>
      </c>
      <c r="E173" s="45" t="s">
        <v>414</v>
      </c>
      <c r="F173" s="45" t="s">
        <v>260</v>
      </c>
      <c r="G173" s="52">
        <f>12741+31065.4</f>
        <v>43806.400000000001</v>
      </c>
      <c r="I173" s="52"/>
    </row>
    <row r="174" spans="1:9" hidden="1" x14ac:dyDescent="0.25">
      <c r="A174" s="19" t="s">
        <v>262</v>
      </c>
      <c r="B174" s="45"/>
      <c r="C174" s="45" t="s">
        <v>56</v>
      </c>
      <c r="D174" s="45" t="s">
        <v>17</v>
      </c>
      <c r="E174" s="45" t="s">
        <v>414</v>
      </c>
      <c r="F174" s="45" t="s">
        <v>261</v>
      </c>
      <c r="G174" s="52"/>
      <c r="I174" s="52"/>
    </row>
    <row r="175" spans="1:9" x14ac:dyDescent="0.25">
      <c r="A175" s="19" t="s">
        <v>81</v>
      </c>
      <c r="B175" s="45"/>
      <c r="C175" s="45" t="s">
        <v>56</v>
      </c>
      <c r="D175" s="45" t="s">
        <v>17</v>
      </c>
      <c r="E175" s="45" t="s">
        <v>268</v>
      </c>
      <c r="F175" s="45"/>
      <c r="G175" s="52">
        <f>G176</f>
        <v>24807</v>
      </c>
      <c r="I175" s="52">
        <f>I176+I179</f>
        <v>33831</v>
      </c>
    </row>
    <row r="176" spans="1:9" x14ac:dyDescent="0.25">
      <c r="A176" s="19" t="s">
        <v>264</v>
      </c>
      <c r="B176" s="45"/>
      <c r="C176" s="45" t="s">
        <v>56</v>
      </c>
      <c r="D176" s="45" t="s">
        <v>17</v>
      </c>
      <c r="E176" s="45" t="s">
        <v>268</v>
      </c>
      <c r="F176" s="45" t="s">
        <v>263</v>
      </c>
      <c r="G176" s="52">
        <f>G177+G178</f>
        <v>24807</v>
      </c>
      <c r="I176" s="52">
        <f>I177+I178</f>
        <v>24807</v>
      </c>
    </row>
    <row r="177" spans="1:10" ht="30.75" customHeight="1" x14ac:dyDescent="0.25">
      <c r="A177" s="19" t="s">
        <v>255</v>
      </c>
      <c r="B177" s="45"/>
      <c r="C177" s="45" t="s">
        <v>56</v>
      </c>
      <c r="D177" s="45" t="s">
        <v>17</v>
      </c>
      <c r="E177" s="45" t="s">
        <v>268</v>
      </c>
      <c r="F177" s="45" t="s">
        <v>256</v>
      </c>
      <c r="G177" s="52">
        <f>11511+5956.8+7339.2</f>
        <v>24807</v>
      </c>
      <c r="I177" s="52">
        <f>11511+5956.8+7339.2</f>
        <v>24807</v>
      </c>
    </row>
    <row r="178" spans="1:10" x14ac:dyDescent="0.25">
      <c r="A178" s="19" t="s">
        <v>258</v>
      </c>
      <c r="B178" s="45"/>
      <c r="C178" s="45" t="s">
        <v>56</v>
      </c>
      <c r="D178" s="45" t="s">
        <v>17</v>
      </c>
      <c r="E178" s="45" t="s">
        <v>268</v>
      </c>
      <c r="F178" s="45" t="s">
        <v>257</v>
      </c>
      <c r="G178" s="52"/>
      <c r="I178" s="52"/>
    </row>
    <row r="179" spans="1:10" ht="31.5" x14ac:dyDescent="0.25">
      <c r="A179" s="19" t="s">
        <v>426</v>
      </c>
      <c r="B179" s="45"/>
      <c r="C179" s="45" t="s">
        <v>56</v>
      </c>
      <c r="D179" s="45" t="s">
        <v>17</v>
      </c>
      <c r="E179" s="45" t="s">
        <v>427</v>
      </c>
      <c r="F179" s="45" t="s">
        <v>267</v>
      </c>
      <c r="G179" s="52">
        <f>G180+G181</f>
        <v>7524</v>
      </c>
      <c r="I179" s="52">
        <f>I180+I181</f>
        <v>9024</v>
      </c>
    </row>
    <row r="180" spans="1:10" ht="30.75" customHeight="1" x14ac:dyDescent="0.25">
      <c r="A180" s="19" t="s">
        <v>259</v>
      </c>
      <c r="B180" s="45"/>
      <c r="C180" s="45" t="s">
        <v>56</v>
      </c>
      <c r="D180" s="45" t="s">
        <v>17</v>
      </c>
      <c r="E180" s="45" t="s">
        <v>427</v>
      </c>
      <c r="F180" s="45" t="s">
        <v>260</v>
      </c>
      <c r="G180" s="52">
        <v>2500</v>
      </c>
      <c r="I180" s="52">
        <v>5000</v>
      </c>
      <c r="J180" s="32" t="s">
        <v>473</v>
      </c>
    </row>
    <row r="181" spans="1:10" ht="18" customHeight="1" x14ac:dyDescent="0.25">
      <c r="A181" s="19" t="s">
        <v>262</v>
      </c>
      <c r="B181" s="45"/>
      <c r="C181" s="45" t="s">
        <v>56</v>
      </c>
      <c r="D181" s="45" t="s">
        <v>17</v>
      </c>
      <c r="E181" s="45" t="s">
        <v>427</v>
      </c>
      <c r="F181" s="45" t="s">
        <v>261</v>
      </c>
      <c r="G181" s="52">
        <f>6524-1000-500</f>
        <v>5024</v>
      </c>
      <c r="I181" s="52">
        <f>1524+2500</f>
        <v>4024</v>
      </c>
    </row>
    <row r="182" spans="1:10" ht="14.25" customHeight="1" x14ac:dyDescent="0.25">
      <c r="A182" s="47" t="s">
        <v>76</v>
      </c>
      <c r="B182" s="41"/>
      <c r="C182" s="41" t="s">
        <v>56</v>
      </c>
      <c r="D182" s="41" t="s">
        <v>46</v>
      </c>
      <c r="E182" s="41"/>
      <c r="F182" s="41"/>
      <c r="G182" s="53">
        <f>G183</f>
        <v>45</v>
      </c>
      <c r="I182" s="53">
        <f>I183</f>
        <v>45</v>
      </c>
    </row>
    <row r="183" spans="1:10" ht="17.25" customHeight="1" x14ac:dyDescent="0.25">
      <c r="A183" s="19" t="s">
        <v>77</v>
      </c>
      <c r="B183" s="45"/>
      <c r="C183" s="45" t="s">
        <v>56</v>
      </c>
      <c r="D183" s="45" t="s">
        <v>46</v>
      </c>
      <c r="E183" s="45" t="s">
        <v>269</v>
      </c>
      <c r="F183" s="45"/>
      <c r="G183" s="52">
        <f>G185+G184</f>
        <v>45</v>
      </c>
      <c r="I183" s="52">
        <f>I185+I184</f>
        <v>45</v>
      </c>
    </row>
    <row r="184" spans="1:10" ht="17.25" customHeight="1" x14ac:dyDescent="0.25">
      <c r="A184" s="19" t="s">
        <v>258</v>
      </c>
      <c r="B184" s="45"/>
      <c r="C184" s="45" t="s">
        <v>56</v>
      </c>
      <c r="D184" s="45" t="s">
        <v>46</v>
      </c>
      <c r="E184" s="45" t="s">
        <v>269</v>
      </c>
      <c r="F184" s="45" t="s">
        <v>257</v>
      </c>
      <c r="G184" s="52">
        <v>45</v>
      </c>
      <c r="I184" s="52">
        <v>45</v>
      </c>
    </row>
    <row r="185" spans="1:10" x14ac:dyDescent="0.25">
      <c r="A185" s="19" t="s">
        <v>262</v>
      </c>
      <c r="B185" s="45"/>
      <c r="C185" s="45" t="s">
        <v>56</v>
      </c>
      <c r="D185" s="45" t="s">
        <v>46</v>
      </c>
      <c r="E185" s="45" t="s">
        <v>269</v>
      </c>
      <c r="F185" s="45" t="s">
        <v>261</v>
      </c>
      <c r="G185" s="52"/>
      <c r="I185" s="52"/>
    </row>
    <row r="186" spans="1:10" x14ac:dyDescent="0.25">
      <c r="A186" s="47" t="s">
        <v>271</v>
      </c>
      <c r="B186" s="41"/>
      <c r="C186" s="41" t="s">
        <v>56</v>
      </c>
      <c r="D186" s="41" t="s">
        <v>56</v>
      </c>
      <c r="E186" s="41"/>
      <c r="F186" s="41"/>
      <c r="G186" s="53">
        <f>G187</f>
        <v>1000</v>
      </c>
      <c r="I186" s="53">
        <f>I187</f>
        <v>1000</v>
      </c>
    </row>
    <row r="187" spans="1:10" x14ac:dyDescent="0.25">
      <c r="A187" s="19" t="s">
        <v>272</v>
      </c>
      <c r="B187" s="45"/>
      <c r="C187" s="45" t="s">
        <v>56</v>
      </c>
      <c r="D187" s="45" t="s">
        <v>56</v>
      </c>
      <c r="E187" s="45" t="s">
        <v>270</v>
      </c>
      <c r="F187" s="45"/>
      <c r="G187" s="52">
        <f>G188</f>
        <v>1000</v>
      </c>
      <c r="I187" s="52">
        <f>I188</f>
        <v>1000</v>
      </c>
    </row>
    <row r="188" spans="1:10" x14ac:dyDescent="0.25">
      <c r="A188" s="48" t="s">
        <v>236</v>
      </c>
      <c r="B188" s="45"/>
      <c r="C188" s="45" t="s">
        <v>56</v>
      </c>
      <c r="D188" s="45" t="s">
        <v>56</v>
      </c>
      <c r="E188" s="45" t="s">
        <v>270</v>
      </c>
      <c r="F188" s="45" t="s">
        <v>289</v>
      </c>
      <c r="G188" s="52">
        <v>1000</v>
      </c>
      <c r="I188" s="52">
        <v>1000</v>
      </c>
    </row>
    <row r="189" spans="1:10" x14ac:dyDescent="0.25">
      <c r="A189" s="10" t="s">
        <v>62</v>
      </c>
      <c r="B189" s="45"/>
      <c r="C189" s="45" t="s">
        <v>56</v>
      </c>
      <c r="D189" s="45" t="s">
        <v>63</v>
      </c>
      <c r="E189" s="45"/>
      <c r="F189" s="45"/>
      <c r="G189" s="52">
        <f>G190</f>
        <v>1982.8</v>
      </c>
      <c r="I189" s="52">
        <f>I190</f>
        <v>0</v>
      </c>
    </row>
    <row r="190" spans="1:10" ht="64.5" customHeight="1" x14ac:dyDescent="0.25">
      <c r="A190" s="19" t="s">
        <v>415</v>
      </c>
      <c r="B190" s="45"/>
      <c r="C190" s="45" t="s">
        <v>56</v>
      </c>
      <c r="D190" s="45" t="s">
        <v>63</v>
      </c>
      <c r="E190" s="45" t="s">
        <v>414</v>
      </c>
      <c r="F190" s="45"/>
      <c r="G190" s="52">
        <f>G191</f>
        <v>1982.8</v>
      </c>
      <c r="I190" s="52">
        <f>I191</f>
        <v>0</v>
      </c>
    </row>
    <row r="191" spans="1:10" ht="33" customHeight="1" x14ac:dyDescent="0.25">
      <c r="A191" s="19" t="s">
        <v>259</v>
      </c>
      <c r="B191" s="45"/>
      <c r="C191" s="45" t="s">
        <v>56</v>
      </c>
      <c r="D191" s="45" t="s">
        <v>63</v>
      </c>
      <c r="E191" s="45" t="s">
        <v>414</v>
      </c>
      <c r="F191" s="45" t="s">
        <v>260</v>
      </c>
      <c r="G191" s="52">
        <f>1982.8</f>
        <v>1982.8</v>
      </c>
      <c r="I191" s="52"/>
    </row>
    <row r="192" spans="1:10" x14ac:dyDescent="0.25">
      <c r="A192" s="47" t="s">
        <v>205</v>
      </c>
      <c r="B192" s="41"/>
      <c r="C192" s="41" t="s">
        <v>63</v>
      </c>
      <c r="D192" s="41"/>
      <c r="E192" s="41"/>
      <c r="F192" s="41"/>
      <c r="G192" s="53">
        <f>G193</f>
        <v>0</v>
      </c>
      <c r="I192" s="53">
        <f>I193</f>
        <v>0</v>
      </c>
    </row>
    <row r="193" spans="1:9" x14ac:dyDescent="0.25">
      <c r="A193" s="19" t="s">
        <v>210</v>
      </c>
      <c r="B193" s="45"/>
      <c r="C193" s="45" t="s">
        <v>63</v>
      </c>
      <c r="D193" s="45" t="s">
        <v>63</v>
      </c>
      <c r="E193" s="45"/>
      <c r="F193" s="45"/>
      <c r="G193" s="52">
        <f>G194+G196</f>
        <v>0</v>
      </c>
      <c r="I193" s="52">
        <f>I194+I196</f>
        <v>0</v>
      </c>
    </row>
    <row r="194" spans="1:9" ht="28.5" customHeight="1" x14ac:dyDescent="0.25">
      <c r="A194" s="19" t="s">
        <v>326</v>
      </c>
      <c r="B194" s="45"/>
      <c r="C194" s="45" t="s">
        <v>63</v>
      </c>
      <c r="D194" s="45" t="s">
        <v>63</v>
      </c>
      <c r="E194" s="45" t="s">
        <v>294</v>
      </c>
      <c r="F194" s="45"/>
      <c r="G194" s="52">
        <f>G195</f>
        <v>0</v>
      </c>
      <c r="I194" s="52">
        <f>I195</f>
        <v>0</v>
      </c>
    </row>
    <row r="195" spans="1:9" x14ac:dyDescent="0.25">
      <c r="A195" s="19" t="s">
        <v>258</v>
      </c>
      <c r="B195" s="45"/>
      <c r="C195" s="45" t="s">
        <v>63</v>
      </c>
      <c r="D195" s="45" t="s">
        <v>63</v>
      </c>
      <c r="E195" s="45" t="s">
        <v>294</v>
      </c>
      <c r="F195" s="45" t="s">
        <v>257</v>
      </c>
      <c r="G195" s="52"/>
      <c r="I195" s="52"/>
    </row>
    <row r="196" spans="1:9" ht="13.5" customHeight="1" x14ac:dyDescent="0.25">
      <c r="A196" s="19" t="s">
        <v>327</v>
      </c>
      <c r="B196" s="45"/>
      <c r="C196" s="45" t="s">
        <v>63</v>
      </c>
      <c r="D196" s="45" t="s">
        <v>63</v>
      </c>
      <c r="E196" s="45" t="s">
        <v>328</v>
      </c>
      <c r="F196" s="45"/>
      <c r="G196" s="52">
        <f>G197</f>
        <v>0</v>
      </c>
      <c r="I196" s="52">
        <f>I197</f>
        <v>0</v>
      </c>
    </row>
    <row r="197" spans="1:9" x14ac:dyDescent="0.25">
      <c r="A197" s="19" t="s">
        <v>258</v>
      </c>
      <c r="B197" s="45"/>
      <c r="C197" s="45" t="s">
        <v>63</v>
      </c>
      <c r="D197" s="45" t="s">
        <v>63</v>
      </c>
      <c r="E197" s="45" t="s">
        <v>328</v>
      </c>
      <c r="F197" s="45" t="s">
        <v>257</v>
      </c>
      <c r="G197" s="52"/>
      <c r="I197" s="52"/>
    </row>
    <row r="198" spans="1:9" x14ac:dyDescent="0.25">
      <c r="A198" s="40" t="s">
        <v>67</v>
      </c>
      <c r="B198" s="41"/>
      <c r="C198" s="41" t="s">
        <v>68</v>
      </c>
      <c r="D198" s="41"/>
      <c r="E198" s="41"/>
      <c r="F198" s="41"/>
      <c r="G198" s="52">
        <f>G199+G202</f>
        <v>5946.7999999999993</v>
      </c>
      <c r="I198" s="52">
        <f>I199+I202</f>
        <v>0</v>
      </c>
    </row>
    <row r="199" spans="1:9" x14ac:dyDescent="0.25">
      <c r="A199" s="40" t="s">
        <v>90</v>
      </c>
      <c r="B199" s="41"/>
      <c r="C199" s="41" t="s">
        <v>68</v>
      </c>
      <c r="D199" s="41" t="s">
        <v>17</v>
      </c>
      <c r="E199" s="41"/>
      <c r="F199" s="41"/>
      <c r="G199" s="53">
        <f>G200</f>
        <v>4237.8999999999996</v>
      </c>
      <c r="I199" s="53">
        <f>I200</f>
        <v>0</v>
      </c>
    </row>
    <row r="200" spans="1:9" ht="48" customHeight="1" x14ac:dyDescent="0.25">
      <c r="A200" s="56" t="s">
        <v>407</v>
      </c>
      <c r="B200" s="41"/>
      <c r="C200" s="45" t="s">
        <v>68</v>
      </c>
      <c r="D200" s="45" t="s">
        <v>17</v>
      </c>
      <c r="E200" s="45" t="s">
        <v>346</v>
      </c>
      <c r="F200" s="45"/>
      <c r="G200" s="52">
        <f>G201</f>
        <v>4237.8999999999996</v>
      </c>
      <c r="I200" s="52">
        <f>I201</f>
        <v>0</v>
      </c>
    </row>
    <row r="201" spans="1:9" ht="30.75" customHeight="1" x14ac:dyDescent="0.25">
      <c r="A201" s="19" t="s">
        <v>255</v>
      </c>
      <c r="B201" s="41"/>
      <c r="C201" s="45" t="s">
        <v>68</v>
      </c>
      <c r="D201" s="45" t="s">
        <v>17</v>
      </c>
      <c r="E201" s="45" t="s">
        <v>346</v>
      </c>
      <c r="F201" s="45" t="s">
        <v>256</v>
      </c>
      <c r="G201" s="52">
        <v>4237.8999999999996</v>
      </c>
      <c r="I201" s="52"/>
    </row>
    <row r="202" spans="1:9" ht="18" customHeight="1" x14ac:dyDescent="0.25">
      <c r="A202" s="40" t="s">
        <v>74</v>
      </c>
      <c r="B202" s="41"/>
      <c r="C202" s="41" t="s">
        <v>68</v>
      </c>
      <c r="D202" s="41" t="s">
        <v>24</v>
      </c>
      <c r="E202" s="41"/>
      <c r="F202" s="41"/>
      <c r="G202" s="53">
        <f>G203</f>
        <v>1708.9</v>
      </c>
      <c r="I202" s="53">
        <f>I203</f>
        <v>0</v>
      </c>
    </row>
    <row r="203" spans="1:9" ht="30.75" customHeight="1" x14ac:dyDescent="0.25">
      <c r="A203" s="56" t="s">
        <v>408</v>
      </c>
      <c r="B203" s="41"/>
      <c r="C203" s="45" t="s">
        <v>68</v>
      </c>
      <c r="D203" s="45" t="s">
        <v>24</v>
      </c>
      <c r="E203" s="45" t="s">
        <v>306</v>
      </c>
      <c r="F203" s="45"/>
      <c r="G203" s="52">
        <f>G204</f>
        <v>1708.9</v>
      </c>
      <c r="I203" s="52">
        <f>I204</f>
        <v>0</v>
      </c>
    </row>
    <row r="204" spans="1:9" ht="30.75" customHeight="1" x14ac:dyDescent="0.25">
      <c r="A204" s="19" t="s">
        <v>301</v>
      </c>
      <c r="B204" s="45"/>
      <c r="C204" s="45" t="s">
        <v>68</v>
      </c>
      <c r="D204" s="45" t="s">
        <v>24</v>
      </c>
      <c r="E204" s="45" t="s">
        <v>306</v>
      </c>
      <c r="F204" s="45" t="s">
        <v>300</v>
      </c>
      <c r="G204" s="52">
        <v>1708.9</v>
      </c>
      <c r="I204" s="52"/>
    </row>
    <row r="205" spans="1:9" x14ac:dyDescent="0.25">
      <c r="A205" s="40" t="s">
        <v>243</v>
      </c>
      <c r="B205" s="41"/>
      <c r="C205" s="41" t="s">
        <v>109</v>
      </c>
      <c r="D205" s="41"/>
      <c r="E205" s="41"/>
      <c r="F205" s="41"/>
      <c r="G205" s="53">
        <f>G206</f>
        <v>3500</v>
      </c>
      <c r="I205" s="53">
        <f>I206</f>
        <v>3500</v>
      </c>
    </row>
    <row r="206" spans="1:9" x14ac:dyDescent="0.25">
      <c r="A206" s="40" t="s">
        <v>209</v>
      </c>
      <c r="B206" s="41"/>
      <c r="C206" s="41" t="s">
        <v>109</v>
      </c>
      <c r="D206" s="41" t="s">
        <v>15</v>
      </c>
      <c r="E206" s="41"/>
      <c r="F206" s="41"/>
      <c r="G206" s="53">
        <f>G207</f>
        <v>3500</v>
      </c>
      <c r="I206" s="53">
        <f>I207</f>
        <v>3500</v>
      </c>
    </row>
    <row r="207" spans="1:9" x14ac:dyDescent="0.25">
      <c r="A207" s="46" t="s">
        <v>52</v>
      </c>
      <c r="B207" s="45"/>
      <c r="C207" s="45" t="s">
        <v>109</v>
      </c>
      <c r="D207" s="45" t="s">
        <v>15</v>
      </c>
      <c r="E207" s="45" t="s">
        <v>275</v>
      </c>
      <c r="F207" s="45"/>
      <c r="G207" s="52">
        <f>G208</f>
        <v>3500</v>
      </c>
      <c r="I207" s="52">
        <f>I208</f>
        <v>3500</v>
      </c>
    </row>
    <row r="208" spans="1:9" x14ac:dyDescent="0.25">
      <c r="A208" s="48" t="s">
        <v>265</v>
      </c>
      <c r="B208" s="45"/>
      <c r="C208" s="45" t="s">
        <v>109</v>
      </c>
      <c r="D208" s="45" t="s">
        <v>15</v>
      </c>
      <c r="E208" s="45" t="s">
        <v>275</v>
      </c>
      <c r="F208" s="45" t="s">
        <v>267</v>
      </c>
      <c r="G208" s="52">
        <f>G209+G210</f>
        <v>3500</v>
      </c>
      <c r="I208" s="52">
        <f>I209+I210</f>
        <v>3500</v>
      </c>
    </row>
    <row r="209" spans="1:9" ht="30" customHeight="1" x14ac:dyDescent="0.25">
      <c r="A209" s="19" t="s">
        <v>259</v>
      </c>
      <c r="B209" s="45"/>
      <c r="C209" s="45" t="s">
        <v>109</v>
      </c>
      <c r="D209" s="45" t="s">
        <v>15</v>
      </c>
      <c r="E209" s="45" t="s">
        <v>275</v>
      </c>
      <c r="F209" s="45" t="s">
        <v>260</v>
      </c>
      <c r="G209" s="52">
        <v>3500</v>
      </c>
      <c r="I209" s="52">
        <v>3500</v>
      </c>
    </row>
    <row r="210" spans="1:9" x14ac:dyDescent="0.25">
      <c r="A210" s="19" t="s">
        <v>262</v>
      </c>
      <c r="B210" s="45"/>
      <c r="C210" s="45" t="s">
        <v>109</v>
      </c>
      <c r="D210" s="45" t="s">
        <v>15</v>
      </c>
      <c r="E210" s="45" t="s">
        <v>275</v>
      </c>
      <c r="F210" s="45" t="s">
        <v>261</v>
      </c>
      <c r="G210" s="52"/>
      <c r="I210" s="52"/>
    </row>
    <row r="211" spans="1:9" x14ac:dyDescent="0.25">
      <c r="A211" s="40" t="s">
        <v>203</v>
      </c>
      <c r="B211" s="41"/>
      <c r="C211" s="41" t="s">
        <v>27</v>
      </c>
      <c r="D211" s="41"/>
      <c r="E211" s="41"/>
      <c r="F211" s="41"/>
      <c r="G211" s="53">
        <f>G212</f>
        <v>1460</v>
      </c>
      <c r="I211" s="53">
        <f>I212</f>
        <v>1460</v>
      </c>
    </row>
    <row r="212" spans="1:9" x14ac:dyDescent="0.25">
      <c r="A212" s="40" t="s">
        <v>158</v>
      </c>
      <c r="B212" s="41"/>
      <c r="C212" s="41" t="s">
        <v>27</v>
      </c>
      <c r="D212" s="41" t="s">
        <v>17</v>
      </c>
      <c r="E212" s="41"/>
      <c r="F212" s="41"/>
      <c r="G212" s="53">
        <f>G213</f>
        <v>1460</v>
      </c>
      <c r="I212" s="53">
        <f>I213</f>
        <v>1460</v>
      </c>
    </row>
    <row r="213" spans="1:9" x14ac:dyDescent="0.25">
      <c r="A213" s="50" t="s">
        <v>276</v>
      </c>
      <c r="B213" s="45"/>
      <c r="C213" s="45" t="s">
        <v>27</v>
      </c>
      <c r="D213" s="45" t="s">
        <v>17</v>
      </c>
      <c r="E213" s="45" t="s">
        <v>416</v>
      </c>
      <c r="F213" s="45"/>
      <c r="G213" s="52">
        <f>G214</f>
        <v>1460</v>
      </c>
      <c r="I213" s="52">
        <f>I214</f>
        <v>1460</v>
      </c>
    </row>
    <row r="214" spans="1:9" ht="29.25" customHeight="1" x14ac:dyDescent="0.25">
      <c r="A214" s="19" t="s">
        <v>286</v>
      </c>
      <c r="B214" s="45"/>
      <c r="C214" s="45" t="s">
        <v>27</v>
      </c>
      <c r="D214" s="45" t="s">
        <v>17</v>
      </c>
      <c r="E214" s="45" t="s">
        <v>416</v>
      </c>
      <c r="F214" s="45" t="s">
        <v>285</v>
      </c>
      <c r="G214" s="52">
        <v>1460</v>
      </c>
      <c r="I214" s="52">
        <v>1460</v>
      </c>
    </row>
    <row r="215" spans="1:9" ht="15.75" customHeight="1" x14ac:dyDescent="0.25">
      <c r="A215" s="57" t="s">
        <v>198</v>
      </c>
      <c r="B215" s="41"/>
      <c r="C215" s="41" t="s">
        <v>197</v>
      </c>
      <c r="D215" s="41"/>
      <c r="E215" s="41"/>
      <c r="F215" s="41"/>
      <c r="G215" s="53">
        <f>G216</f>
        <v>819.8</v>
      </c>
      <c r="I215" s="53">
        <f>I216</f>
        <v>819.8</v>
      </c>
    </row>
    <row r="216" spans="1:9" ht="14.25" customHeight="1" x14ac:dyDescent="0.25">
      <c r="A216" s="47" t="s">
        <v>278</v>
      </c>
      <c r="B216" s="41"/>
      <c r="C216" s="41" t="s">
        <v>197</v>
      </c>
      <c r="D216" s="41" t="s">
        <v>15</v>
      </c>
      <c r="E216" s="41"/>
      <c r="F216" s="41"/>
      <c r="G216" s="53">
        <f>G217</f>
        <v>819.8</v>
      </c>
      <c r="I216" s="53">
        <f>I217</f>
        <v>819.8</v>
      </c>
    </row>
    <row r="217" spans="1:9" x14ac:dyDescent="0.25">
      <c r="A217" s="46" t="s">
        <v>111</v>
      </c>
      <c r="B217" s="45"/>
      <c r="C217" s="45" t="s">
        <v>197</v>
      </c>
      <c r="D217" s="45" t="s">
        <v>15</v>
      </c>
      <c r="E217" s="45" t="s">
        <v>277</v>
      </c>
      <c r="F217" s="45"/>
      <c r="G217" s="52">
        <f>G218</f>
        <v>819.8</v>
      </c>
      <c r="I217" s="52">
        <f>I218</f>
        <v>819.8</v>
      </c>
    </row>
    <row r="218" spans="1:9" x14ac:dyDescent="0.25">
      <c r="A218" s="46" t="s">
        <v>279</v>
      </c>
      <c r="B218" s="45"/>
      <c r="C218" s="45" t="s">
        <v>197</v>
      </c>
      <c r="D218" s="45" t="s">
        <v>15</v>
      </c>
      <c r="E218" s="45" t="s">
        <v>277</v>
      </c>
      <c r="F218" s="45" t="s">
        <v>280</v>
      </c>
      <c r="G218" s="52">
        <v>819.8</v>
      </c>
      <c r="I218" s="52">
        <v>819.8</v>
      </c>
    </row>
    <row r="219" spans="1:9" ht="47.25" customHeight="1" x14ac:dyDescent="0.25">
      <c r="A219" s="54" t="s">
        <v>200</v>
      </c>
      <c r="B219" s="41"/>
      <c r="C219" s="41" t="s">
        <v>30</v>
      </c>
      <c r="D219" s="41"/>
      <c r="E219" s="41"/>
      <c r="F219" s="41"/>
      <c r="G219" s="53">
        <f>G220</f>
        <v>8235</v>
      </c>
      <c r="I219" s="53">
        <f>I220</f>
        <v>8235</v>
      </c>
    </row>
    <row r="220" spans="1:9" ht="30" customHeight="1" x14ac:dyDescent="0.25">
      <c r="A220" s="47" t="s">
        <v>201</v>
      </c>
      <c r="B220" s="41"/>
      <c r="C220" s="41" t="s">
        <v>30</v>
      </c>
      <c r="D220" s="41" t="s">
        <v>15</v>
      </c>
      <c r="E220" s="41"/>
      <c r="F220" s="41"/>
      <c r="G220" s="53">
        <f>G221+G224</f>
        <v>8235</v>
      </c>
      <c r="I220" s="53">
        <f>I221</f>
        <v>8235</v>
      </c>
    </row>
    <row r="221" spans="1:9" ht="31.5" x14ac:dyDescent="0.25">
      <c r="A221" s="19" t="s">
        <v>282</v>
      </c>
      <c r="B221" s="45"/>
      <c r="C221" s="45" t="s">
        <v>30</v>
      </c>
      <c r="D221" s="45" t="s">
        <v>15</v>
      </c>
      <c r="E221" s="45" t="s">
        <v>281</v>
      </c>
      <c r="F221" s="45"/>
      <c r="G221" s="52">
        <f>G222</f>
        <v>8235</v>
      </c>
      <c r="I221" s="52">
        <f>I222</f>
        <v>8235</v>
      </c>
    </row>
    <row r="222" spans="1:9" x14ac:dyDescent="0.25">
      <c r="A222" s="46" t="s">
        <v>284</v>
      </c>
      <c r="B222" s="45"/>
      <c r="C222" s="45" t="s">
        <v>30</v>
      </c>
      <c r="D222" s="45" t="s">
        <v>15</v>
      </c>
      <c r="E222" s="45" t="s">
        <v>281</v>
      </c>
      <c r="F222" s="45" t="s">
        <v>283</v>
      </c>
      <c r="G222" s="52">
        <v>8235</v>
      </c>
      <c r="I222" s="52">
        <v>8235</v>
      </c>
    </row>
    <row r="223" spans="1:9" x14ac:dyDescent="0.25">
      <c r="A223" s="46" t="s">
        <v>202</v>
      </c>
      <c r="B223" s="45"/>
      <c r="C223" s="45" t="s">
        <v>30</v>
      </c>
      <c r="D223" s="45" t="s">
        <v>17</v>
      </c>
      <c r="E223" s="45"/>
      <c r="F223" s="45"/>
      <c r="G223" s="52"/>
      <c r="I223" s="52"/>
    </row>
    <row r="224" spans="1:9" x14ac:dyDescent="0.25">
      <c r="A224" s="46" t="s">
        <v>363</v>
      </c>
      <c r="B224" s="45"/>
      <c r="C224" s="45" t="s">
        <v>30</v>
      </c>
      <c r="D224" s="45" t="s">
        <v>17</v>
      </c>
      <c r="E224" s="45" t="s">
        <v>364</v>
      </c>
      <c r="F224" s="45" t="s">
        <v>365</v>
      </c>
      <c r="G224" s="52"/>
      <c r="I224" s="52"/>
    </row>
    <row r="225" spans="1:9" ht="18" customHeight="1" x14ac:dyDescent="0.25">
      <c r="A225" s="42" t="s">
        <v>184</v>
      </c>
      <c r="B225" s="41" t="s">
        <v>101</v>
      </c>
      <c r="C225" s="41"/>
      <c r="D225" s="41"/>
      <c r="E225" s="41"/>
      <c r="F225" s="41"/>
      <c r="G225" s="53">
        <f>G230+G234+G226</f>
        <v>11464</v>
      </c>
      <c r="I225" s="53">
        <f>I230+I234+I226</f>
        <v>10291.480000000001</v>
      </c>
    </row>
    <row r="226" spans="1:9" x14ac:dyDescent="0.25">
      <c r="A226" s="44" t="s">
        <v>42</v>
      </c>
      <c r="B226" s="41"/>
      <c r="C226" s="41" t="s">
        <v>24</v>
      </c>
      <c r="D226" s="41"/>
      <c r="E226" s="41"/>
      <c r="F226" s="41"/>
      <c r="G226" s="53">
        <f>G227</f>
        <v>0</v>
      </c>
      <c r="I226" s="53">
        <f>I227</f>
        <v>0</v>
      </c>
    </row>
    <row r="227" spans="1:9" x14ac:dyDescent="0.25">
      <c r="A227" s="51" t="s">
        <v>297</v>
      </c>
      <c r="B227" s="41"/>
      <c r="C227" s="41" t="s">
        <v>24</v>
      </c>
      <c r="D227" s="41" t="s">
        <v>15</v>
      </c>
      <c r="E227" s="41"/>
      <c r="F227" s="41"/>
      <c r="G227" s="53">
        <f>G228</f>
        <v>0</v>
      </c>
      <c r="I227" s="53">
        <f>I228</f>
        <v>0</v>
      </c>
    </row>
    <row r="228" spans="1:9" ht="31.5" x14ac:dyDescent="0.25">
      <c r="A228" s="50" t="s">
        <v>298</v>
      </c>
      <c r="B228" s="45"/>
      <c r="C228" s="45" t="s">
        <v>24</v>
      </c>
      <c r="D228" s="45" t="s">
        <v>15</v>
      </c>
      <c r="E228" s="45" t="s">
        <v>299</v>
      </c>
      <c r="F228" s="45"/>
      <c r="G228" s="52">
        <f>G229</f>
        <v>0</v>
      </c>
      <c r="I228" s="52">
        <f>I229</f>
        <v>0</v>
      </c>
    </row>
    <row r="229" spans="1:9" x14ac:dyDescent="0.25">
      <c r="A229" s="48" t="s">
        <v>236</v>
      </c>
      <c r="B229" s="45"/>
      <c r="C229" s="45" t="s">
        <v>24</v>
      </c>
      <c r="D229" s="45" t="s">
        <v>15</v>
      </c>
      <c r="E229" s="45" t="s">
        <v>299</v>
      </c>
      <c r="F229" s="45" t="s">
        <v>222</v>
      </c>
      <c r="G229" s="52"/>
      <c r="I229" s="52"/>
    </row>
    <row r="230" spans="1:9" x14ac:dyDescent="0.25">
      <c r="A230" s="44" t="s">
        <v>293</v>
      </c>
      <c r="B230" s="41"/>
      <c r="C230" s="41" t="s">
        <v>63</v>
      </c>
      <c r="D230" s="41"/>
      <c r="E230" s="41"/>
      <c r="F230" s="41"/>
      <c r="G230" s="53">
        <f>G231</f>
        <v>0</v>
      </c>
      <c r="I230" s="53">
        <f>I231</f>
        <v>0</v>
      </c>
    </row>
    <row r="231" spans="1:9" x14ac:dyDescent="0.25">
      <c r="A231" s="44" t="s">
        <v>210</v>
      </c>
      <c r="B231" s="41"/>
      <c r="C231" s="41" t="s">
        <v>63</v>
      </c>
      <c r="D231" s="41" t="s">
        <v>63</v>
      </c>
      <c r="E231" s="41"/>
      <c r="F231" s="41"/>
      <c r="G231" s="53">
        <f>G232</f>
        <v>0</v>
      </c>
      <c r="I231" s="53">
        <f>I232</f>
        <v>0</v>
      </c>
    </row>
    <row r="232" spans="1:9" ht="17.25" customHeight="1" x14ac:dyDescent="0.25">
      <c r="A232" s="50" t="s">
        <v>358</v>
      </c>
      <c r="B232" s="45"/>
      <c r="C232" s="45" t="s">
        <v>63</v>
      </c>
      <c r="D232" s="45" t="s">
        <v>63</v>
      </c>
      <c r="E232" s="45" t="s">
        <v>294</v>
      </c>
      <c r="F232" s="45"/>
      <c r="G232" s="52">
        <f>G233</f>
        <v>0</v>
      </c>
      <c r="I232" s="52">
        <f>I233</f>
        <v>0</v>
      </c>
    </row>
    <row r="233" spans="1:9" x14ac:dyDescent="0.25">
      <c r="A233" s="48" t="s">
        <v>236</v>
      </c>
      <c r="B233" s="45"/>
      <c r="C233" s="45" t="s">
        <v>63</v>
      </c>
      <c r="D233" s="45" t="s">
        <v>63</v>
      </c>
      <c r="E233" s="45" t="s">
        <v>294</v>
      </c>
      <c r="F233" s="45" t="s">
        <v>222</v>
      </c>
      <c r="G233" s="52"/>
      <c r="I233" s="52"/>
    </row>
    <row r="234" spans="1:9" x14ac:dyDescent="0.25">
      <c r="A234" s="40" t="s">
        <v>67</v>
      </c>
      <c r="B234" s="41"/>
      <c r="C234" s="41" t="s">
        <v>68</v>
      </c>
      <c r="D234" s="41"/>
      <c r="E234" s="41"/>
      <c r="F234" s="41"/>
      <c r="G234" s="53">
        <f>G238+G245+G235</f>
        <v>11464</v>
      </c>
      <c r="I234" s="53">
        <f>I238+I245+I235</f>
        <v>10291.480000000001</v>
      </c>
    </row>
    <row r="235" spans="1:9" x14ac:dyDescent="0.25">
      <c r="A235" s="40" t="s">
        <v>417</v>
      </c>
      <c r="B235" s="41"/>
      <c r="C235" s="41" t="s">
        <v>68</v>
      </c>
      <c r="D235" s="41" t="s">
        <v>15</v>
      </c>
      <c r="E235" s="41"/>
      <c r="F235" s="41"/>
      <c r="G235" s="53">
        <f>G236</f>
        <v>473.8</v>
      </c>
      <c r="I235" s="53">
        <f>I236</f>
        <v>440.2</v>
      </c>
    </row>
    <row r="236" spans="1:9" x14ac:dyDescent="0.25">
      <c r="A236" s="46" t="s">
        <v>418</v>
      </c>
      <c r="B236" s="41"/>
      <c r="C236" s="45" t="s">
        <v>68</v>
      </c>
      <c r="D236" s="45" t="s">
        <v>15</v>
      </c>
      <c r="E236" s="45" t="s">
        <v>419</v>
      </c>
      <c r="F236" s="45"/>
      <c r="G236" s="52">
        <f>G237</f>
        <v>473.8</v>
      </c>
      <c r="I236" s="52">
        <f>I237</f>
        <v>440.2</v>
      </c>
    </row>
    <row r="237" spans="1:9" ht="21" customHeight="1" x14ac:dyDescent="0.25">
      <c r="A237" s="50" t="s">
        <v>420</v>
      </c>
      <c r="B237" s="41"/>
      <c r="C237" s="45" t="s">
        <v>68</v>
      </c>
      <c r="D237" s="45" t="s">
        <v>15</v>
      </c>
      <c r="E237" s="45" t="s">
        <v>419</v>
      </c>
      <c r="F237" s="45" t="s">
        <v>421</v>
      </c>
      <c r="G237" s="52">
        <f>440.2+33.6</f>
        <v>473.8</v>
      </c>
      <c r="I237" s="52">
        <v>440.2</v>
      </c>
    </row>
    <row r="238" spans="1:9" x14ac:dyDescent="0.25">
      <c r="A238" s="40" t="s">
        <v>69</v>
      </c>
      <c r="B238" s="41"/>
      <c r="C238" s="41" t="s">
        <v>68</v>
      </c>
      <c r="D238" s="41" t="s">
        <v>20</v>
      </c>
      <c r="E238" s="41"/>
      <c r="F238" s="41"/>
      <c r="G238" s="53">
        <f>G239+G241+G243</f>
        <v>4605.3999999999996</v>
      </c>
      <c r="I238" s="53">
        <f>I239+I241+I243</f>
        <v>4475.38</v>
      </c>
    </row>
    <row r="239" spans="1:9" x14ac:dyDescent="0.25">
      <c r="A239" s="46" t="s">
        <v>104</v>
      </c>
      <c r="B239" s="45"/>
      <c r="C239" s="45" t="s">
        <v>68</v>
      </c>
      <c r="D239" s="45" t="s">
        <v>20</v>
      </c>
      <c r="E239" s="45" t="s">
        <v>287</v>
      </c>
      <c r="F239" s="45"/>
      <c r="G239" s="52">
        <f>G240</f>
        <v>958.6</v>
      </c>
      <c r="I239" s="52">
        <f>I240</f>
        <v>958.6</v>
      </c>
    </row>
    <row r="240" spans="1:9" x14ac:dyDescent="0.25">
      <c r="A240" s="46" t="s">
        <v>288</v>
      </c>
      <c r="B240" s="45"/>
      <c r="C240" s="45" t="s">
        <v>68</v>
      </c>
      <c r="D240" s="45" t="s">
        <v>20</v>
      </c>
      <c r="E240" s="45" t="s">
        <v>287</v>
      </c>
      <c r="F240" s="45" t="s">
        <v>289</v>
      </c>
      <c r="G240" s="52">
        <f>98.6+350+510</f>
        <v>958.6</v>
      </c>
      <c r="I240" s="52">
        <f>98.6+350+510</f>
        <v>958.6</v>
      </c>
    </row>
    <row r="241" spans="1:9" x14ac:dyDescent="0.25">
      <c r="A241" s="46" t="s">
        <v>72</v>
      </c>
      <c r="B241" s="45"/>
      <c r="C241" s="45" t="s">
        <v>68</v>
      </c>
      <c r="D241" s="45" t="s">
        <v>20</v>
      </c>
      <c r="E241" s="45" t="s">
        <v>241</v>
      </c>
      <c r="F241" s="45"/>
      <c r="G241" s="52">
        <f>G242</f>
        <v>1920</v>
      </c>
      <c r="I241" s="52">
        <f>I242</f>
        <v>1789.98</v>
      </c>
    </row>
    <row r="242" spans="1:9" x14ac:dyDescent="0.25">
      <c r="A242" s="48" t="s">
        <v>236</v>
      </c>
      <c r="B242" s="45"/>
      <c r="C242" s="45" t="s">
        <v>68</v>
      </c>
      <c r="D242" s="45" t="s">
        <v>20</v>
      </c>
      <c r="E242" s="45" t="s">
        <v>241</v>
      </c>
      <c r="F242" s="45" t="s">
        <v>222</v>
      </c>
      <c r="G242" s="52">
        <f>31.9+252+296.7+367.8+297.6+400+144+130</f>
        <v>1920</v>
      </c>
      <c r="I242" s="52">
        <f>1790-0.02</f>
        <v>1789.98</v>
      </c>
    </row>
    <row r="243" spans="1:9" ht="30" customHeight="1" x14ac:dyDescent="0.25">
      <c r="A243" s="19" t="s">
        <v>386</v>
      </c>
      <c r="B243" s="45"/>
      <c r="C243" s="45" t="s">
        <v>68</v>
      </c>
      <c r="D243" s="45" t="s">
        <v>20</v>
      </c>
      <c r="E243" s="45" t="s">
        <v>290</v>
      </c>
      <c r="F243" s="45"/>
      <c r="G243" s="52">
        <f>G244</f>
        <v>1726.8</v>
      </c>
      <c r="I243" s="52">
        <f>I244</f>
        <v>1726.8</v>
      </c>
    </row>
    <row r="244" spans="1:9" x14ac:dyDescent="0.25">
      <c r="A244" s="46" t="s">
        <v>292</v>
      </c>
      <c r="B244" s="45"/>
      <c r="C244" s="45" t="s">
        <v>68</v>
      </c>
      <c r="D244" s="45" t="s">
        <v>20</v>
      </c>
      <c r="E244" s="45" t="s">
        <v>290</v>
      </c>
      <c r="F244" s="45" t="s">
        <v>291</v>
      </c>
      <c r="G244" s="52">
        <v>1726.8</v>
      </c>
      <c r="I244" s="52">
        <v>1726.8</v>
      </c>
    </row>
    <row r="245" spans="1:9" x14ac:dyDescent="0.25">
      <c r="A245" s="40" t="s">
        <v>105</v>
      </c>
      <c r="B245" s="41"/>
      <c r="C245" s="41" t="s">
        <v>68</v>
      </c>
      <c r="D245" s="41" t="s">
        <v>98</v>
      </c>
      <c r="E245" s="41"/>
      <c r="F245" s="41"/>
      <c r="G245" s="53">
        <f>G246+G254+G250+G258</f>
        <v>6384.8000000000011</v>
      </c>
      <c r="I245" s="53">
        <f>I246+I254+I250+I258</f>
        <v>5375.9000000000005</v>
      </c>
    </row>
    <row r="246" spans="1:9" x14ac:dyDescent="0.25">
      <c r="A246" s="46" t="s">
        <v>246</v>
      </c>
      <c r="B246" s="45"/>
      <c r="C246" s="45" t="s">
        <v>68</v>
      </c>
      <c r="D246" s="45" t="s">
        <v>98</v>
      </c>
      <c r="E246" s="45" t="s">
        <v>23</v>
      </c>
      <c r="F246" s="45"/>
      <c r="G246" s="52">
        <f>G247+G248+G249</f>
        <v>3353.9000000000005</v>
      </c>
      <c r="I246" s="52">
        <f>I247+I248+I249</f>
        <v>3353.9000000000005</v>
      </c>
    </row>
    <row r="247" spans="1:9" x14ac:dyDescent="0.25">
      <c r="A247" s="19" t="s">
        <v>216</v>
      </c>
      <c r="B247" s="45"/>
      <c r="C247" s="45" t="s">
        <v>68</v>
      </c>
      <c r="D247" s="45" t="s">
        <v>98</v>
      </c>
      <c r="E247" s="45" t="s">
        <v>23</v>
      </c>
      <c r="F247" s="45" t="s">
        <v>217</v>
      </c>
      <c r="G247" s="52">
        <f>2396.9+670.2</f>
        <v>3067.1000000000004</v>
      </c>
      <c r="I247" s="52">
        <f>2396.9+670.2</f>
        <v>3067.1000000000004</v>
      </c>
    </row>
    <row r="248" spans="1:9" ht="17.25" customHeight="1" x14ac:dyDescent="0.25">
      <c r="A248" s="19" t="s">
        <v>220</v>
      </c>
      <c r="B248" s="45"/>
      <c r="C248" s="45" t="s">
        <v>68</v>
      </c>
      <c r="D248" s="45" t="s">
        <v>98</v>
      </c>
      <c r="E248" s="45" t="s">
        <v>23</v>
      </c>
      <c r="F248" s="45" t="s">
        <v>221</v>
      </c>
      <c r="G248" s="52">
        <f>6+20+15+30</f>
        <v>71</v>
      </c>
      <c r="I248" s="52">
        <f>6+20+15+30</f>
        <v>71</v>
      </c>
    </row>
    <row r="249" spans="1:9" x14ac:dyDescent="0.25">
      <c r="A249" s="48" t="s">
        <v>236</v>
      </c>
      <c r="B249" s="45"/>
      <c r="C249" s="45" t="s">
        <v>68</v>
      </c>
      <c r="D249" s="45" t="s">
        <v>98</v>
      </c>
      <c r="E249" s="45" t="s">
        <v>23</v>
      </c>
      <c r="F249" s="45" t="s">
        <v>222</v>
      </c>
      <c r="G249" s="52">
        <f>12+2+4.8+24+27+4+142</f>
        <v>215.8</v>
      </c>
      <c r="I249" s="52">
        <f>12+2+4.8+24+27+4+142</f>
        <v>215.8</v>
      </c>
    </row>
    <row r="250" spans="1:9" ht="31.5" x14ac:dyDescent="0.25">
      <c r="A250" s="19" t="s">
        <v>296</v>
      </c>
      <c r="B250" s="45"/>
      <c r="C250" s="45" t="s">
        <v>68</v>
      </c>
      <c r="D250" s="45" t="s">
        <v>98</v>
      </c>
      <c r="E250" s="45" t="s">
        <v>340</v>
      </c>
      <c r="F250" s="45"/>
      <c r="G250" s="52">
        <f>G251+G253+G252</f>
        <v>864</v>
      </c>
      <c r="I250" s="52">
        <f>I251+I253+I252</f>
        <v>0</v>
      </c>
    </row>
    <row r="251" spans="1:9" x14ac:dyDescent="0.25">
      <c r="A251" s="19" t="s">
        <v>216</v>
      </c>
      <c r="B251" s="45"/>
      <c r="C251" s="45" t="s">
        <v>68</v>
      </c>
      <c r="D251" s="45" t="s">
        <v>98</v>
      </c>
      <c r="E251" s="45" t="s">
        <v>341</v>
      </c>
      <c r="F251" s="45" t="s">
        <v>217</v>
      </c>
      <c r="G251" s="52">
        <f>652.1+196.9</f>
        <v>849</v>
      </c>
      <c r="I251" s="52"/>
    </row>
    <row r="252" spans="1:9" ht="15" customHeight="1" x14ac:dyDescent="0.25">
      <c r="A252" s="19" t="s">
        <v>220</v>
      </c>
      <c r="B252" s="45"/>
      <c r="C252" s="45" t="s">
        <v>68</v>
      </c>
      <c r="D252" s="45" t="s">
        <v>98</v>
      </c>
      <c r="E252" s="45" t="s">
        <v>340</v>
      </c>
      <c r="F252" s="45" t="s">
        <v>221</v>
      </c>
      <c r="G252" s="52">
        <f>3+4</f>
        <v>7</v>
      </c>
      <c r="I252" s="52"/>
    </row>
    <row r="253" spans="1:9" x14ac:dyDescent="0.25">
      <c r="A253" s="48" t="s">
        <v>236</v>
      </c>
      <c r="B253" s="45"/>
      <c r="C253" s="45" t="s">
        <v>68</v>
      </c>
      <c r="D253" s="45" t="s">
        <v>98</v>
      </c>
      <c r="E253" s="45" t="s">
        <v>341</v>
      </c>
      <c r="F253" s="45" t="s">
        <v>222</v>
      </c>
      <c r="G253" s="52">
        <f>3.5+4.5</f>
        <v>8</v>
      </c>
      <c r="I253" s="52"/>
    </row>
    <row r="254" spans="1:9" ht="27.75" customHeight="1" x14ac:dyDescent="0.25">
      <c r="A254" s="19" t="s">
        <v>295</v>
      </c>
      <c r="B254" s="45"/>
      <c r="C254" s="45" t="s">
        <v>68</v>
      </c>
      <c r="D254" s="45" t="s">
        <v>98</v>
      </c>
      <c r="E254" s="45" t="s">
        <v>339</v>
      </c>
      <c r="F254" s="45"/>
      <c r="G254" s="52">
        <f>G255+G257+G256</f>
        <v>144.9</v>
      </c>
      <c r="I254" s="52">
        <f>I255+I257+I256</f>
        <v>0</v>
      </c>
    </row>
    <row r="255" spans="1:9" x14ac:dyDescent="0.25">
      <c r="A255" s="19" t="s">
        <v>216</v>
      </c>
      <c r="B255" s="45"/>
      <c r="C255" s="45" t="s">
        <v>68</v>
      </c>
      <c r="D255" s="45" t="s">
        <v>98</v>
      </c>
      <c r="E255" s="45" t="s">
        <v>339</v>
      </c>
      <c r="F255" s="45" t="s">
        <v>217</v>
      </c>
      <c r="G255" s="52">
        <f>104.4+31.5</f>
        <v>135.9</v>
      </c>
      <c r="I255" s="52"/>
    </row>
    <row r="256" spans="1:9" ht="16.5" customHeight="1" x14ac:dyDescent="0.25">
      <c r="A256" s="19" t="s">
        <v>220</v>
      </c>
      <c r="B256" s="45"/>
      <c r="C256" s="45" t="s">
        <v>68</v>
      </c>
      <c r="D256" s="45" t="s">
        <v>98</v>
      </c>
      <c r="E256" s="45" t="s">
        <v>339</v>
      </c>
      <c r="F256" s="45" t="s">
        <v>221</v>
      </c>
      <c r="G256" s="52">
        <v>3</v>
      </c>
      <c r="I256" s="52"/>
    </row>
    <row r="257" spans="1:9" x14ac:dyDescent="0.25">
      <c r="A257" s="48" t="s">
        <v>236</v>
      </c>
      <c r="B257" s="45"/>
      <c r="C257" s="45" t="s">
        <v>68</v>
      </c>
      <c r="D257" s="45" t="s">
        <v>98</v>
      </c>
      <c r="E257" s="45" t="s">
        <v>339</v>
      </c>
      <c r="F257" s="45" t="s">
        <v>222</v>
      </c>
      <c r="G257" s="52">
        <v>6</v>
      </c>
      <c r="I257" s="52"/>
    </row>
    <row r="258" spans="1:9" ht="31.5" x14ac:dyDescent="0.25">
      <c r="A258" s="19" t="s">
        <v>385</v>
      </c>
      <c r="B258" s="45"/>
      <c r="C258" s="45" t="s">
        <v>68</v>
      </c>
      <c r="D258" s="45" t="s">
        <v>98</v>
      </c>
      <c r="E258" s="45" t="s">
        <v>302</v>
      </c>
      <c r="F258" s="45"/>
      <c r="G258" s="52">
        <f>G259</f>
        <v>2022</v>
      </c>
      <c r="I258" s="52">
        <f>I259</f>
        <v>2022</v>
      </c>
    </row>
    <row r="259" spans="1:9" x14ac:dyDescent="0.25">
      <c r="A259" s="48" t="s">
        <v>236</v>
      </c>
      <c r="B259" s="45"/>
      <c r="C259" s="45" t="s">
        <v>68</v>
      </c>
      <c r="D259" s="45" t="s">
        <v>98</v>
      </c>
      <c r="E259" s="45" t="s">
        <v>302</v>
      </c>
      <c r="F259" s="45" t="s">
        <v>222</v>
      </c>
      <c r="G259" s="52">
        <v>2022</v>
      </c>
      <c r="I259" s="52">
        <v>2022</v>
      </c>
    </row>
    <row r="260" spans="1:9" ht="30" customHeight="1" x14ac:dyDescent="0.25">
      <c r="A260" s="49" t="s">
        <v>304</v>
      </c>
      <c r="B260" s="41" t="s">
        <v>8</v>
      </c>
      <c r="C260" s="41"/>
      <c r="D260" s="41"/>
      <c r="E260" s="41"/>
      <c r="F260" s="41"/>
      <c r="G260" s="53">
        <f>G261</f>
        <v>9699.1</v>
      </c>
      <c r="I260" s="53">
        <f>I261</f>
        <v>9584.1999999999989</v>
      </c>
    </row>
    <row r="261" spans="1:9" x14ac:dyDescent="0.25">
      <c r="A261" s="47" t="s">
        <v>135</v>
      </c>
      <c r="B261" s="41"/>
      <c r="C261" s="41" t="s">
        <v>15</v>
      </c>
      <c r="D261" s="41"/>
      <c r="E261" s="45"/>
      <c r="F261" s="45"/>
      <c r="G261" s="52">
        <f>G262</f>
        <v>9699.1</v>
      </c>
      <c r="I261" s="52">
        <f>I262</f>
        <v>9584.1999999999989</v>
      </c>
    </row>
    <row r="262" spans="1:9" x14ac:dyDescent="0.25">
      <c r="A262" s="47" t="s">
        <v>29</v>
      </c>
      <c r="B262" s="41"/>
      <c r="C262" s="41" t="s">
        <v>15</v>
      </c>
      <c r="D262" s="41" t="s">
        <v>197</v>
      </c>
      <c r="E262" s="45"/>
      <c r="F262" s="45"/>
      <c r="G262" s="52">
        <f>G263</f>
        <v>9699.1</v>
      </c>
      <c r="I262" s="52">
        <f>I263</f>
        <v>9584.1999999999989</v>
      </c>
    </row>
    <row r="263" spans="1:9" x14ac:dyDescent="0.25">
      <c r="A263" s="46" t="s">
        <v>274</v>
      </c>
      <c r="B263" s="45"/>
      <c r="C263" s="45" t="s">
        <v>15</v>
      </c>
      <c r="D263" s="45" t="s">
        <v>197</v>
      </c>
      <c r="E263" s="45" t="s">
        <v>273</v>
      </c>
      <c r="F263" s="45"/>
      <c r="G263" s="52">
        <f>G264+G266+G265+G267+G268</f>
        <v>9699.1</v>
      </c>
      <c r="I263" s="52">
        <f>I264+I266+I265+I267+I268</f>
        <v>9584.1999999999989</v>
      </c>
    </row>
    <row r="264" spans="1:9" x14ac:dyDescent="0.25">
      <c r="A264" s="19" t="s">
        <v>216</v>
      </c>
      <c r="B264" s="45"/>
      <c r="C264" s="45" t="s">
        <v>15</v>
      </c>
      <c r="D264" s="45" t="s">
        <v>197</v>
      </c>
      <c r="E264" s="45" t="s">
        <v>273</v>
      </c>
      <c r="F264" s="45" t="s">
        <v>422</v>
      </c>
      <c r="G264" s="52">
        <f>5162+1559+114.9</f>
        <v>6835.9</v>
      </c>
      <c r="I264" s="52">
        <f>5162+1559</f>
        <v>6721</v>
      </c>
    </row>
    <row r="265" spans="1:9" ht="31.5" customHeight="1" x14ac:dyDescent="0.25">
      <c r="A265" s="19" t="s">
        <v>220</v>
      </c>
      <c r="B265" s="45"/>
      <c r="C265" s="45" t="s">
        <v>15</v>
      </c>
      <c r="D265" s="45" t="s">
        <v>197</v>
      </c>
      <c r="E265" s="45" t="s">
        <v>273</v>
      </c>
      <c r="F265" s="45" t="s">
        <v>221</v>
      </c>
      <c r="G265" s="52">
        <f>30+24.4+636</f>
        <v>690.4</v>
      </c>
      <c r="I265" s="52">
        <f>30+24.4+636</f>
        <v>690.4</v>
      </c>
    </row>
    <row r="266" spans="1:9" x14ac:dyDescent="0.25">
      <c r="A266" s="48" t="s">
        <v>236</v>
      </c>
      <c r="B266" s="45"/>
      <c r="C266" s="45" t="s">
        <v>15</v>
      </c>
      <c r="D266" s="45" t="s">
        <v>197</v>
      </c>
      <c r="E266" s="45" t="s">
        <v>273</v>
      </c>
      <c r="F266" s="45" t="s">
        <v>222</v>
      </c>
      <c r="G266" s="52">
        <f>1605.3+143.2+124.3+260</f>
        <v>2132.8000000000002</v>
      </c>
      <c r="I266" s="52">
        <f>1605.3+143.2+124.3+260</f>
        <v>2132.8000000000002</v>
      </c>
    </row>
    <row r="267" spans="1:9" x14ac:dyDescent="0.25">
      <c r="A267" s="56" t="s">
        <v>334</v>
      </c>
      <c r="B267" s="45"/>
      <c r="C267" s="45" t="s">
        <v>15</v>
      </c>
      <c r="D267" s="45" t="s">
        <v>197</v>
      </c>
      <c r="E267" s="45" t="s">
        <v>273</v>
      </c>
      <c r="F267" s="45" t="s">
        <v>333</v>
      </c>
      <c r="G267" s="52"/>
      <c r="I267" s="52"/>
    </row>
    <row r="268" spans="1:9" x14ac:dyDescent="0.25">
      <c r="A268" s="56" t="s">
        <v>316</v>
      </c>
      <c r="B268" s="45"/>
      <c r="C268" s="45" t="s">
        <v>15</v>
      </c>
      <c r="D268" s="45" t="s">
        <v>197</v>
      </c>
      <c r="E268" s="45" t="s">
        <v>273</v>
      </c>
      <c r="F268" s="45" t="s">
        <v>315</v>
      </c>
      <c r="G268" s="52">
        <v>40</v>
      </c>
      <c r="I268" s="52">
        <v>40</v>
      </c>
    </row>
    <row r="269" spans="1:9" ht="31.5" x14ac:dyDescent="0.25">
      <c r="A269" s="49" t="s">
        <v>387</v>
      </c>
      <c r="B269" s="41" t="s">
        <v>119</v>
      </c>
      <c r="C269" s="41"/>
      <c r="D269" s="41"/>
      <c r="E269" s="41"/>
      <c r="F269" s="41"/>
      <c r="G269" s="53">
        <f>G270</f>
        <v>3757.2</v>
      </c>
      <c r="I269" s="53">
        <f>I270</f>
        <v>3757.2</v>
      </c>
    </row>
    <row r="270" spans="1:9" x14ac:dyDescent="0.25">
      <c r="A270" s="40" t="s">
        <v>239</v>
      </c>
      <c r="B270" s="41"/>
      <c r="C270" s="41" t="s">
        <v>43</v>
      </c>
      <c r="D270" s="41"/>
      <c r="E270" s="41"/>
      <c r="F270" s="41"/>
      <c r="G270" s="53">
        <f>G271</f>
        <v>3757.2</v>
      </c>
      <c r="I270" s="53">
        <f>I271</f>
        <v>3757.2</v>
      </c>
    </row>
    <row r="271" spans="1:9" x14ac:dyDescent="0.25">
      <c r="A271" s="40" t="s">
        <v>154</v>
      </c>
      <c r="B271" s="41"/>
      <c r="C271" s="41" t="s">
        <v>43</v>
      </c>
      <c r="D271" s="41" t="s">
        <v>15</v>
      </c>
      <c r="E271" s="41"/>
      <c r="F271" s="41"/>
      <c r="G271" s="53">
        <f>G272</f>
        <v>3757.2</v>
      </c>
      <c r="I271" s="53">
        <f>I272</f>
        <v>3757.2</v>
      </c>
    </row>
    <row r="272" spans="1:9" x14ac:dyDescent="0.25">
      <c r="A272" s="46" t="s">
        <v>120</v>
      </c>
      <c r="B272" s="45"/>
      <c r="C272" s="45" t="s">
        <v>43</v>
      </c>
      <c r="D272" s="45" t="s">
        <v>15</v>
      </c>
      <c r="E272" s="45" t="s">
        <v>311</v>
      </c>
      <c r="F272" s="45"/>
      <c r="G272" s="52">
        <f>G273</f>
        <v>3757.2</v>
      </c>
      <c r="I272" s="52">
        <f>I273</f>
        <v>3757.2</v>
      </c>
    </row>
    <row r="273" spans="1:9" x14ac:dyDescent="0.25">
      <c r="A273" s="46" t="s">
        <v>52</v>
      </c>
      <c r="B273" s="45"/>
      <c r="C273" s="45" t="s">
        <v>43</v>
      </c>
      <c r="D273" s="45" t="s">
        <v>15</v>
      </c>
      <c r="E273" s="45" t="s">
        <v>307</v>
      </c>
      <c r="F273" s="45"/>
      <c r="G273" s="52">
        <f>SUM(G274:G278)</f>
        <v>3757.2</v>
      </c>
      <c r="I273" s="52">
        <f>SUM(I274:I278)</f>
        <v>3757.2</v>
      </c>
    </row>
    <row r="274" spans="1:9" x14ac:dyDescent="0.25">
      <c r="A274" s="19" t="s">
        <v>216</v>
      </c>
      <c r="B274" s="45"/>
      <c r="C274" s="45" t="s">
        <v>43</v>
      </c>
      <c r="D274" s="45" t="s">
        <v>15</v>
      </c>
      <c r="E274" s="45" t="s">
        <v>307</v>
      </c>
      <c r="F274" s="45" t="s">
        <v>422</v>
      </c>
      <c r="G274" s="52">
        <f>2062.5+622.9</f>
        <v>2685.4</v>
      </c>
      <c r="I274" s="52">
        <f>2062.5+622.9</f>
        <v>2685.4</v>
      </c>
    </row>
    <row r="275" spans="1:9" ht="31.5" customHeight="1" x14ac:dyDescent="0.25">
      <c r="A275" s="19" t="s">
        <v>220</v>
      </c>
      <c r="B275" s="45"/>
      <c r="C275" s="45" t="s">
        <v>43</v>
      </c>
      <c r="D275" s="45" t="s">
        <v>15</v>
      </c>
      <c r="E275" s="45" t="s">
        <v>307</v>
      </c>
      <c r="F275" s="45" t="s">
        <v>221</v>
      </c>
      <c r="G275" s="52">
        <f>109.8+7.8+12+30.1</f>
        <v>159.69999999999999</v>
      </c>
      <c r="I275" s="52">
        <f>109.8+7.8+12+30.1</f>
        <v>159.69999999999999</v>
      </c>
    </row>
    <row r="276" spans="1:9" x14ac:dyDescent="0.25">
      <c r="A276" s="48" t="s">
        <v>236</v>
      </c>
      <c r="B276" s="45"/>
      <c r="C276" s="45" t="s">
        <v>43</v>
      </c>
      <c r="D276" s="45" t="s">
        <v>15</v>
      </c>
      <c r="E276" s="45" t="s">
        <v>307</v>
      </c>
      <c r="F276" s="45" t="s">
        <v>222</v>
      </c>
      <c r="G276" s="52">
        <f>8+173.8+4.2+10+5.8+26+9.6+0.8+15.6+45+150+83.2+25+170+25+40.7+7+3.4+45+20+20+20+4</f>
        <v>912.1</v>
      </c>
      <c r="I276" s="52">
        <f>8+173.8+4.2+10+5.8+26+9.6+0.8+15.6+45+150+83.2+25+170+25+40.7+7+3.4+45+20+20+20+4</f>
        <v>912.1</v>
      </c>
    </row>
    <row r="277" spans="1:9" x14ac:dyDescent="0.25">
      <c r="A277" s="56" t="s">
        <v>334</v>
      </c>
      <c r="B277" s="45"/>
      <c r="C277" s="45" t="s">
        <v>43</v>
      </c>
      <c r="D277" s="45" t="s">
        <v>15</v>
      </c>
      <c r="E277" s="45" t="s">
        <v>307</v>
      </c>
      <c r="F277" s="45" t="s">
        <v>333</v>
      </c>
      <c r="G277" s="52"/>
      <c r="I277" s="52"/>
    </row>
    <row r="278" spans="1:9" x14ac:dyDescent="0.25">
      <c r="A278" s="56" t="s">
        <v>316</v>
      </c>
      <c r="B278" s="45"/>
      <c r="C278" s="45" t="s">
        <v>43</v>
      </c>
      <c r="D278" s="45" t="s">
        <v>15</v>
      </c>
      <c r="E278" s="45" t="s">
        <v>307</v>
      </c>
      <c r="F278" s="45" t="s">
        <v>315</v>
      </c>
      <c r="G278" s="52"/>
      <c r="I278" s="52"/>
    </row>
    <row r="279" spans="1:9" ht="15" customHeight="1" x14ac:dyDescent="0.25">
      <c r="A279" s="49" t="s">
        <v>312</v>
      </c>
      <c r="B279" s="41" t="s">
        <v>87</v>
      </c>
      <c r="C279" s="41"/>
      <c r="D279" s="41"/>
      <c r="E279" s="41"/>
      <c r="F279" s="41"/>
      <c r="G279" s="53">
        <f>G280</f>
        <v>1708.9</v>
      </c>
      <c r="I279" s="53">
        <f>I280</f>
        <v>1708.9</v>
      </c>
    </row>
    <row r="280" spans="1:9" x14ac:dyDescent="0.25">
      <c r="A280" s="40" t="s">
        <v>239</v>
      </c>
      <c r="B280" s="41"/>
      <c r="C280" s="41" t="s">
        <v>43</v>
      </c>
      <c r="D280" s="41"/>
      <c r="E280" s="41"/>
      <c r="F280" s="41"/>
      <c r="G280" s="53">
        <f>G281</f>
        <v>1708.9</v>
      </c>
      <c r="I280" s="53">
        <f>I281</f>
        <v>1708.9</v>
      </c>
    </row>
    <row r="281" spans="1:9" x14ac:dyDescent="0.25">
      <c r="A281" s="40" t="s">
        <v>154</v>
      </c>
      <c r="B281" s="41"/>
      <c r="C281" s="41" t="s">
        <v>43</v>
      </c>
      <c r="D281" s="41" t="s">
        <v>15</v>
      </c>
      <c r="E281" s="41"/>
      <c r="F281" s="41"/>
      <c r="G281" s="53">
        <f>G282</f>
        <v>1708.9</v>
      </c>
      <c r="I281" s="53">
        <f>I282</f>
        <v>1708.9</v>
      </c>
    </row>
    <row r="282" spans="1:9" x14ac:dyDescent="0.25">
      <c r="A282" s="19" t="s">
        <v>309</v>
      </c>
      <c r="B282" s="45"/>
      <c r="C282" s="45" t="s">
        <v>43</v>
      </c>
      <c r="D282" s="45" t="s">
        <v>15</v>
      </c>
      <c r="E282" s="45" t="s">
        <v>310</v>
      </c>
      <c r="F282" s="45"/>
      <c r="G282" s="52">
        <f>G283</f>
        <v>1708.9</v>
      </c>
      <c r="I282" s="52">
        <f>I283</f>
        <v>1708.9</v>
      </c>
    </row>
    <row r="283" spans="1:9" x14ac:dyDescent="0.25">
      <c r="A283" s="46" t="s">
        <v>52</v>
      </c>
      <c r="B283" s="45"/>
      <c r="C283" s="45" t="s">
        <v>43</v>
      </c>
      <c r="D283" s="45" t="s">
        <v>15</v>
      </c>
      <c r="E283" s="45" t="s">
        <v>308</v>
      </c>
      <c r="F283" s="45"/>
      <c r="G283" s="52">
        <f>SUM(G284:G288)</f>
        <v>1708.9</v>
      </c>
      <c r="I283" s="52">
        <f>SUM(I284:I288)</f>
        <v>1708.9</v>
      </c>
    </row>
    <row r="284" spans="1:9" x14ac:dyDescent="0.25">
      <c r="A284" s="19" t="s">
        <v>216</v>
      </c>
      <c r="B284" s="45"/>
      <c r="C284" s="45" t="s">
        <v>43</v>
      </c>
      <c r="D284" s="45" t="s">
        <v>15</v>
      </c>
      <c r="E284" s="45" t="s">
        <v>308</v>
      </c>
      <c r="F284" s="45" t="s">
        <v>422</v>
      </c>
      <c r="G284" s="52">
        <f>952.3+287.6</f>
        <v>1239.9000000000001</v>
      </c>
      <c r="I284" s="52">
        <f>952.3+287.6</f>
        <v>1239.9000000000001</v>
      </c>
    </row>
    <row r="285" spans="1:9" ht="17.25" customHeight="1" x14ac:dyDescent="0.25">
      <c r="A285" s="19" t="s">
        <v>220</v>
      </c>
      <c r="B285" s="45"/>
      <c r="C285" s="45" t="s">
        <v>43</v>
      </c>
      <c r="D285" s="45" t="s">
        <v>15</v>
      </c>
      <c r="E285" s="45" t="s">
        <v>308</v>
      </c>
      <c r="F285" s="45" t="s">
        <v>221</v>
      </c>
      <c r="G285" s="52">
        <f>38.3</f>
        <v>38.299999999999997</v>
      </c>
      <c r="I285" s="52">
        <f>38.3</f>
        <v>38.299999999999997</v>
      </c>
    </row>
    <row r="286" spans="1:9" x14ac:dyDescent="0.25">
      <c r="A286" s="48" t="s">
        <v>236</v>
      </c>
      <c r="B286" s="45"/>
      <c r="C286" s="45" t="s">
        <v>43</v>
      </c>
      <c r="D286" s="45" t="s">
        <v>15</v>
      </c>
      <c r="E286" s="45" t="s">
        <v>308</v>
      </c>
      <c r="F286" s="45" t="s">
        <v>222</v>
      </c>
      <c r="G286" s="52">
        <f>20+29.5+101.5+42+35+202.7</f>
        <v>430.7</v>
      </c>
      <c r="I286" s="52">
        <f>20+29.5+101.5+42+35+202.7</f>
        <v>430.7</v>
      </c>
    </row>
    <row r="287" spans="1:9" x14ac:dyDescent="0.25">
      <c r="A287" s="56" t="s">
        <v>334</v>
      </c>
      <c r="B287" s="45"/>
      <c r="C287" s="45" t="s">
        <v>43</v>
      </c>
      <c r="D287" s="45" t="s">
        <v>15</v>
      </c>
      <c r="E287" s="45" t="s">
        <v>308</v>
      </c>
      <c r="F287" s="45" t="s">
        <v>333</v>
      </c>
      <c r="G287" s="52"/>
      <c r="I287" s="52"/>
    </row>
    <row r="288" spans="1:9" x14ac:dyDescent="0.25">
      <c r="A288" s="56" t="s">
        <v>316</v>
      </c>
      <c r="B288" s="45"/>
      <c r="C288" s="45" t="s">
        <v>43</v>
      </c>
      <c r="D288" s="45" t="s">
        <v>15</v>
      </c>
      <c r="E288" s="45" t="s">
        <v>308</v>
      </c>
      <c r="F288" s="45" t="s">
        <v>315</v>
      </c>
      <c r="G288" s="52"/>
      <c r="I288" s="52"/>
    </row>
    <row r="289" spans="1:9" ht="30" customHeight="1" x14ac:dyDescent="0.25">
      <c r="A289" s="49" t="s">
        <v>361</v>
      </c>
      <c r="B289" s="41" t="s">
        <v>452</v>
      </c>
      <c r="C289" s="41"/>
      <c r="D289" s="41"/>
      <c r="E289" s="41"/>
      <c r="F289" s="41"/>
      <c r="G289" s="53">
        <f>G290+G330+G316</f>
        <v>30046.6</v>
      </c>
      <c r="I289" s="53" t="e">
        <f>I290+I330+I316</f>
        <v>#REF!</v>
      </c>
    </row>
    <row r="290" spans="1:9" x14ac:dyDescent="0.25">
      <c r="A290" s="44" t="s">
        <v>42</v>
      </c>
      <c r="B290" s="45"/>
      <c r="C290" s="45" t="s">
        <v>24</v>
      </c>
      <c r="D290" s="45"/>
      <c r="E290" s="45"/>
      <c r="F290" s="45"/>
      <c r="G290" s="52">
        <f>G299+G291+G296</f>
        <v>18746.599999999999</v>
      </c>
      <c r="I290" s="52">
        <f>I299+I291+I296</f>
        <v>14491.4</v>
      </c>
    </row>
    <row r="291" spans="1:9" x14ac:dyDescent="0.25">
      <c r="A291" s="51" t="s">
        <v>320</v>
      </c>
      <c r="B291" s="45"/>
      <c r="C291" s="45" t="s">
        <v>24</v>
      </c>
      <c r="D291" s="45" t="s">
        <v>63</v>
      </c>
      <c r="E291" s="45"/>
      <c r="F291" s="45"/>
      <c r="G291" s="52">
        <f>G292</f>
        <v>10000</v>
      </c>
      <c r="I291" s="52">
        <f>I292</f>
        <v>6900</v>
      </c>
    </row>
    <row r="292" spans="1:9" ht="31.5" x14ac:dyDescent="0.25">
      <c r="A292" s="19" t="s">
        <v>471</v>
      </c>
      <c r="B292" s="45"/>
      <c r="C292" s="45" t="s">
        <v>24</v>
      </c>
      <c r="D292" s="45" t="s">
        <v>63</v>
      </c>
      <c r="E292" s="45" t="s">
        <v>321</v>
      </c>
      <c r="F292" s="45"/>
      <c r="G292" s="52">
        <f>G293+G294+G295</f>
        <v>10000</v>
      </c>
      <c r="I292" s="52">
        <f>I293+I294+I295</f>
        <v>6900</v>
      </c>
    </row>
    <row r="293" spans="1:9" ht="29.25" customHeight="1" x14ac:dyDescent="0.25">
      <c r="A293" s="50" t="s">
        <v>430</v>
      </c>
      <c r="B293" s="45"/>
      <c r="C293" s="45" t="s">
        <v>24</v>
      </c>
      <c r="D293" s="45" t="s">
        <v>63</v>
      </c>
      <c r="E293" s="45" t="s">
        <v>321</v>
      </c>
      <c r="F293" s="45" t="s">
        <v>317</v>
      </c>
      <c r="G293" s="52">
        <f>1500+1000</f>
        <v>2500</v>
      </c>
      <c r="I293" s="52">
        <v>1500</v>
      </c>
    </row>
    <row r="294" spans="1:9" ht="47.25" x14ac:dyDescent="0.25">
      <c r="A294" s="50" t="s">
        <v>431</v>
      </c>
      <c r="B294" s="45"/>
      <c r="C294" s="45" t="s">
        <v>24</v>
      </c>
      <c r="D294" s="45" t="s">
        <v>63</v>
      </c>
      <c r="E294" s="45" t="s">
        <v>321</v>
      </c>
      <c r="F294" s="45" t="s">
        <v>317</v>
      </c>
      <c r="G294" s="52">
        <f>2100+2100</f>
        <v>4200</v>
      </c>
      <c r="I294" s="52">
        <v>2100</v>
      </c>
    </row>
    <row r="295" spans="1:9" ht="47.25" x14ac:dyDescent="0.25">
      <c r="A295" s="50" t="s">
        <v>432</v>
      </c>
      <c r="B295" s="45"/>
      <c r="C295" s="45" t="s">
        <v>24</v>
      </c>
      <c r="D295" s="45" t="s">
        <v>63</v>
      </c>
      <c r="E295" s="45" t="s">
        <v>321</v>
      </c>
      <c r="F295" s="45" t="s">
        <v>317</v>
      </c>
      <c r="G295" s="52">
        <v>3300</v>
      </c>
      <c r="I295" s="52">
        <v>3300</v>
      </c>
    </row>
    <row r="296" spans="1:9" x14ac:dyDescent="0.25">
      <c r="A296" s="47" t="s">
        <v>232</v>
      </c>
      <c r="B296" s="41"/>
      <c r="C296" s="41" t="s">
        <v>24</v>
      </c>
      <c r="D296" s="41" t="s">
        <v>98</v>
      </c>
      <c r="E296" s="41"/>
      <c r="F296" s="41"/>
      <c r="G296" s="52">
        <f>G297</f>
        <v>3000</v>
      </c>
      <c r="I296" s="52">
        <f>I297</f>
        <v>3000</v>
      </c>
    </row>
    <row r="297" spans="1:9" ht="51" customHeight="1" x14ac:dyDescent="0.25">
      <c r="A297" s="50" t="s">
        <v>429</v>
      </c>
      <c r="B297" s="45"/>
      <c r="C297" s="45" t="s">
        <v>24</v>
      </c>
      <c r="D297" s="45" t="s">
        <v>98</v>
      </c>
      <c r="E297" s="45" t="s">
        <v>434</v>
      </c>
      <c r="F297" s="45"/>
      <c r="G297" s="52">
        <f>G298</f>
        <v>3000</v>
      </c>
      <c r="I297" s="52">
        <f>I298</f>
        <v>3000</v>
      </c>
    </row>
    <row r="298" spans="1:9" ht="31.5" x14ac:dyDescent="0.25">
      <c r="A298" s="50" t="s">
        <v>433</v>
      </c>
      <c r="B298" s="45"/>
      <c r="C298" s="45" t="s">
        <v>24</v>
      </c>
      <c r="D298" s="45" t="s">
        <v>98</v>
      </c>
      <c r="E298" s="45" t="s">
        <v>434</v>
      </c>
      <c r="F298" s="45" t="s">
        <v>317</v>
      </c>
      <c r="G298" s="52">
        <v>3000</v>
      </c>
      <c r="I298" s="52">
        <v>3000</v>
      </c>
    </row>
    <row r="299" spans="1:9" x14ac:dyDescent="0.25">
      <c r="A299" s="46" t="s">
        <v>172</v>
      </c>
      <c r="B299" s="45"/>
      <c r="C299" s="45" t="s">
        <v>24</v>
      </c>
      <c r="D299" s="45" t="s">
        <v>27</v>
      </c>
      <c r="E299" s="45"/>
      <c r="F299" s="45"/>
      <c r="G299" s="52">
        <f>G300+G307</f>
        <v>5746.6</v>
      </c>
      <c r="I299" s="52">
        <f>I300+I307</f>
        <v>4591.3999999999996</v>
      </c>
    </row>
    <row r="300" spans="1:9" ht="15.75" customHeight="1" x14ac:dyDescent="0.25">
      <c r="A300" s="19" t="s">
        <v>36</v>
      </c>
      <c r="B300" s="45"/>
      <c r="C300" s="45" t="s">
        <v>24</v>
      </c>
      <c r="D300" s="45" t="s">
        <v>27</v>
      </c>
      <c r="E300" s="45" t="s">
        <v>313</v>
      </c>
      <c r="F300" s="45"/>
      <c r="G300" s="52">
        <f>G301</f>
        <v>3534.6</v>
      </c>
      <c r="I300" s="52">
        <f>I301</f>
        <v>3534.6</v>
      </c>
    </row>
    <row r="301" spans="1:9" x14ac:dyDescent="0.25">
      <c r="A301" s="46" t="s">
        <v>52</v>
      </c>
      <c r="B301" s="45"/>
      <c r="C301" s="45" t="s">
        <v>24</v>
      </c>
      <c r="D301" s="45" t="s">
        <v>27</v>
      </c>
      <c r="E301" s="45" t="s">
        <v>314</v>
      </c>
      <c r="F301" s="45"/>
      <c r="G301" s="52">
        <f>SUM(G302:G306)</f>
        <v>3534.6</v>
      </c>
      <c r="I301" s="52">
        <f>SUM(I302:I306)</f>
        <v>3534.6</v>
      </c>
    </row>
    <row r="302" spans="1:9" x14ac:dyDescent="0.25">
      <c r="A302" s="19" t="s">
        <v>216</v>
      </c>
      <c r="B302" s="45"/>
      <c r="C302" s="45" t="s">
        <v>24</v>
      </c>
      <c r="D302" s="45" t="s">
        <v>27</v>
      </c>
      <c r="E302" s="45" t="s">
        <v>314</v>
      </c>
      <c r="F302" s="45" t="s">
        <v>422</v>
      </c>
      <c r="G302" s="52">
        <f>2314.5+699</f>
        <v>3013.5</v>
      </c>
      <c r="I302" s="52">
        <f>2314.5+699</f>
        <v>3013.5</v>
      </c>
    </row>
    <row r="303" spans="1:9" x14ac:dyDescent="0.25">
      <c r="A303" s="19" t="s">
        <v>218</v>
      </c>
      <c r="B303" s="45"/>
      <c r="C303" s="45" t="s">
        <v>24</v>
      </c>
      <c r="D303" s="45" t="s">
        <v>27</v>
      </c>
      <c r="E303" s="45" t="s">
        <v>314</v>
      </c>
      <c r="F303" s="45" t="s">
        <v>423</v>
      </c>
      <c r="G303" s="52">
        <v>116.6</v>
      </c>
      <c r="I303" s="52">
        <v>116.6</v>
      </c>
    </row>
    <row r="304" spans="1:9" ht="30.75" customHeight="1" x14ac:dyDescent="0.25">
      <c r="A304" s="19" t="s">
        <v>220</v>
      </c>
      <c r="B304" s="45"/>
      <c r="C304" s="45" t="s">
        <v>24</v>
      </c>
      <c r="D304" s="45" t="s">
        <v>27</v>
      </c>
      <c r="E304" s="45" t="s">
        <v>314</v>
      </c>
      <c r="F304" s="45" t="s">
        <v>221</v>
      </c>
      <c r="G304" s="52">
        <f>22</f>
        <v>22</v>
      </c>
      <c r="I304" s="52">
        <f>22</f>
        <v>22</v>
      </c>
    </row>
    <row r="305" spans="1:10" x14ac:dyDescent="0.25">
      <c r="A305" s="48" t="s">
        <v>236</v>
      </c>
      <c r="B305" s="45"/>
      <c r="C305" s="45" t="s">
        <v>24</v>
      </c>
      <c r="D305" s="45" t="s">
        <v>27</v>
      </c>
      <c r="E305" s="45" t="s">
        <v>314</v>
      </c>
      <c r="F305" s="45" t="s">
        <v>222</v>
      </c>
      <c r="G305" s="52">
        <f>9+27+147.7+82+16+93.8</f>
        <v>375.5</v>
      </c>
      <c r="I305" s="52">
        <f>9+27+147.7+82+16+93.8</f>
        <v>375.5</v>
      </c>
    </row>
    <row r="306" spans="1:10" x14ac:dyDescent="0.25">
      <c r="A306" s="46" t="s">
        <v>316</v>
      </c>
      <c r="B306" s="45"/>
      <c r="C306" s="45" t="s">
        <v>24</v>
      </c>
      <c r="D306" s="45" t="s">
        <v>27</v>
      </c>
      <c r="E306" s="45" t="s">
        <v>314</v>
      </c>
      <c r="F306" s="45" t="s">
        <v>315</v>
      </c>
      <c r="G306" s="52">
        <f>6+1</f>
        <v>7</v>
      </c>
      <c r="I306" s="52">
        <f>6+1</f>
        <v>7</v>
      </c>
    </row>
    <row r="307" spans="1:10" ht="31.5" x14ac:dyDescent="0.25">
      <c r="A307" s="19" t="s">
        <v>428</v>
      </c>
      <c r="B307" s="45"/>
      <c r="C307" s="45" t="s">
        <v>24</v>
      </c>
      <c r="D307" s="45" t="s">
        <v>27</v>
      </c>
      <c r="E307" s="45" t="s">
        <v>299</v>
      </c>
      <c r="F307" s="45"/>
      <c r="G307" s="52">
        <f>G308+G310+G312+G314</f>
        <v>2212</v>
      </c>
      <c r="I307" s="52">
        <f>I308+I310+I312+I314</f>
        <v>1056.8000000000002</v>
      </c>
    </row>
    <row r="308" spans="1:10" ht="18.75" customHeight="1" x14ac:dyDescent="0.25">
      <c r="A308" s="19" t="s">
        <v>435</v>
      </c>
      <c r="B308" s="45"/>
      <c r="C308" s="45" t="s">
        <v>24</v>
      </c>
      <c r="D308" s="45" t="s">
        <v>27</v>
      </c>
      <c r="E308" s="45" t="s">
        <v>437</v>
      </c>
      <c r="F308" s="45"/>
      <c r="G308" s="52">
        <f>G309</f>
        <v>465.2</v>
      </c>
      <c r="I308" s="52">
        <f>I309</f>
        <v>232.6</v>
      </c>
    </row>
    <row r="309" spans="1:10" ht="29.25" customHeight="1" x14ac:dyDescent="0.25">
      <c r="A309" s="19" t="s">
        <v>433</v>
      </c>
      <c r="B309" s="45"/>
      <c r="C309" s="45" t="s">
        <v>24</v>
      </c>
      <c r="D309" s="45" t="s">
        <v>27</v>
      </c>
      <c r="E309" s="45" t="s">
        <v>437</v>
      </c>
      <c r="F309" s="45" t="s">
        <v>317</v>
      </c>
      <c r="G309" s="52">
        <f>232.6+232.6</f>
        <v>465.2</v>
      </c>
      <c r="I309" s="52">
        <v>232.6</v>
      </c>
    </row>
    <row r="310" spans="1:10" ht="19.5" customHeight="1" x14ac:dyDescent="0.25">
      <c r="A310" s="19" t="s">
        <v>436</v>
      </c>
      <c r="B310" s="45"/>
      <c r="C310" s="45" t="s">
        <v>24</v>
      </c>
      <c r="D310" s="45" t="s">
        <v>27</v>
      </c>
      <c r="E310" s="45" t="s">
        <v>438</v>
      </c>
      <c r="F310" s="45"/>
      <c r="G310" s="52">
        <f>G311</f>
        <v>633.20000000000005</v>
      </c>
      <c r="I310" s="52">
        <f>I311</f>
        <v>316.60000000000002</v>
      </c>
    </row>
    <row r="311" spans="1:10" ht="29.25" customHeight="1" x14ac:dyDescent="0.25">
      <c r="A311" s="19" t="s">
        <v>433</v>
      </c>
      <c r="B311" s="45"/>
      <c r="C311" s="45" t="s">
        <v>24</v>
      </c>
      <c r="D311" s="45" t="s">
        <v>27</v>
      </c>
      <c r="E311" s="45" t="s">
        <v>438</v>
      </c>
      <c r="F311" s="45" t="s">
        <v>317</v>
      </c>
      <c r="G311" s="52">
        <f>316.6+316.6</f>
        <v>633.20000000000005</v>
      </c>
      <c r="I311" s="52">
        <v>316.60000000000002</v>
      </c>
    </row>
    <row r="312" spans="1:10" ht="77.25" customHeight="1" x14ac:dyDescent="0.25">
      <c r="A312" s="59" t="s">
        <v>439</v>
      </c>
      <c r="B312" s="45"/>
      <c r="C312" s="45" t="s">
        <v>24</v>
      </c>
      <c r="D312" s="45" t="s">
        <v>27</v>
      </c>
      <c r="E312" s="45" t="s">
        <v>440</v>
      </c>
      <c r="F312" s="45"/>
      <c r="G312" s="52">
        <f>G313</f>
        <v>113.6</v>
      </c>
      <c r="I312" s="52">
        <f>I313</f>
        <v>7.6</v>
      </c>
    </row>
    <row r="313" spans="1:10" ht="29.25" customHeight="1" x14ac:dyDescent="0.25">
      <c r="A313" s="19" t="s">
        <v>433</v>
      </c>
      <c r="B313" s="45"/>
      <c r="C313" s="45" t="s">
        <v>24</v>
      </c>
      <c r="D313" s="45" t="s">
        <v>27</v>
      </c>
      <c r="E313" s="45" t="s">
        <v>440</v>
      </c>
      <c r="F313" s="45" t="s">
        <v>317</v>
      </c>
      <c r="G313" s="52">
        <f>7.6+49.2+56.8</f>
        <v>113.6</v>
      </c>
      <c r="I313" s="52">
        <v>7.6</v>
      </c>
      <c r="J313" s="32">
        <v>49.2</v>
      </c>
    </row>
    <row r="314" spans="1:10" ht="29.25" customHeight="1" x14ac:dyDescent="0.25">
      <c r="A314" s="59" t="s">
        <v>441</v>
      </c>
      <c r="B314" s="45"/>
      <c r="C314" s="45" t="s">
        <v>24</v>
      </c>
      <c r="D314" s="45" t="s">
        <v>27</v>
      </c>
      <c r="E314" s="45" t="s">
        <v>442</v>
      </c>
      <c r="F314" s="45"/>
      <c r="G314" s="52">
        <f>G315</f>
        <v>1000</v>
      </c>
      <c r="I314" s="52">
        <f>I315</f>
        <v>500</v>
      </c>
    </row>
    <row r="315" spans="1:10" ht="29.25" customHeight="1" x14ac:dyDescent="0.25">
      <c r="A315" s="19" t="s">
        <v>433</v>
      </c>
      <c r="B315" s="45"/>
      <c r="C315" s="45" t="s">
        <v>24</v>
      </c>
      <c r="D315" s="45" t="s">
        <v>27</v>
      </c>
      <c r="E315" s="45" t="s">
        <v>442</v>
      </c>
      <c r="F315" s="45" t="s">
        <v>317</v>
      </c>
      <c r="G315" s="52">
        <f>500+500</f>
        <v>1000</v>
      </c>
      <c r="I315" s="52">
        <v>500</v>
      </c>
    </row>
    <row r="316" spans="1:10" x14ac:dyDescent="0.25">
      <c r="A316" s="31" t="s">
        <v>45</v>
      </c>
      <c r="B316" s="45"/>
      <c r="C316" s="45" t="s">
        <v>46</v>
      </c>
      <c r="D316" s="45"/>
      <c r="E316" s="45"/>
      <c r="F316" s="45"/>
      <c r="G316" s="52">
        <f>G317+G321</f>
        <v>10300</v>
      </c>
      <c r="I316" s="52">
        <f>I317+I321</f>
        <v>10000</v>
      </c>
    </row>
    <row r="317" spans="1:10" x14ac:dyDescent="0.25">
      <c r="A317" s="31" t="s">
        <v>447</v>
      </c>
      <c r="B317" s="45"/>
      <c r="C317" s="45" t="s">
        <v>46</v>
      </c>
      <c r="D317" s="45" t="s">
        <v>15</v>
      </c>
      <c r="E317" s="45"/>
      <c r="F317" s="45"/>
      <c r="G317" s="52">
        <f>G318+G320</f>
        <v>5300</v>
      </c>
      <c r="I317" s="52">
        <f>I318</f>
        <v>5000</v>
      </c>
    </row>
    <row r="318" spans="1:10" ht="30" x14ac:dyDescent="0.25">
      <c r="A318" s="60" t="s">
        <v>448</v>
      </c>
      <c r="B318" s="45"/>
      <c r="C318" s="45" t="s">
        <v>46</v>
      </c>
      <c r="D318" s="45" t="s">
        <v>15</v>
      </c>
      <c r="E318" s="45" t="s">
        <v>449</v>
      </c>
      <c r="F318" s="45"/>
      <c r="G318" s="52">
        <f>G319</f>
        <v>5000</v>
      </c>
      <c r="I318" s="52">
        <f>I319</f>
        <v>5000</v>
      </c>
    </row>
    <row r="319" spans="1:10" x14ac:dyDescent="0.25">
      <c r="A319" s="48" t="s">
        <v>236</v>
      </c>
      <c r="B319" s="45"/>
      <c r="C319" s="45" t="s">
        <v>46</v>
      </c>
      <c r="D319" s="45" t="s">
        <v>15</v>
      </c>
      <c r="E319" s="45" t="s">
        <v>449</v>
      </c>
      <c r="F319" s="45" t="s">
        <v>222</v>
      </c>
      <c r="G319" s="52">
        <f>5000+2500-2500</f>
        <v>5000</v>
      </c>
      <c r="I319" s="52">
        <v>5000</v>
      </c>
    </row>
    <row r="320" spans="1:10" x14ac:dyDescent="0.25">
      <c r="A320" s="48" t="s">
        <v>236</v>
      </c>
      <c r="B320" s="45"/>
      <c r="C320" s="45" t="s">
        <v>46</v>
      </c>
      <c r="D320" s="45" t="s">
        <v>15</v>
      </c>
      <c r="E320" s="45" t="s">
        <v>481</v>
      </c>
      <c r="F320" s="45" t="s">
        <v>222</v>
      </c>
      <c r="G320" s="52">
        <v>300</v>
      </c>
      <c r="I320" s="52"/>
    </row>
    <row r="321" spans="1:10" x14ac:dyDescent="0.25">
      <c r="A321" s="10" t="s">
        <v>47</v>
      </c>
      <c r="B321" s="45"/>
      <c r="C321" s="45" t="s">
        <v>46</v>
      </c>
      <c r="D321" s="45" t="s">
        <v>17</v>
      </c>
      <c r="E321" s="45"/>
      <c r="F321" s="45"/>
      <c r="G321" s="52">
        <f>G324+G326+G328</f>
        <v>5000</v>
      </c>
      <c r="I321" s="52">
        <f>I324+I326+I328</f>
        <v>5000</v>
      </c>
    </row>
    <row r="322" spans="1:10" ht="31.5" x14ac:dyDescent="0.25">
      <c r="A322" s="20" t="s">
        <v>360</v>
      </c>
      <c r="B322" s="45"/>
      <c r="C322" s="45" t="s">
        <v>46</v>
      </c>
      <c r="D322" s="45" t="s">
        <v>17</v>
      </c>
      <c r="E322" s="45" t="s">
        <v>359</v>
      </c>
      <c r="F322" s="45"/>
      <c r="G322" s="52"/>
      <c r="I322" s="52"/>
    </row>
    <row r="323" spans="1:10" x14ac:dyDescent="0.25">
      <c r="A323" s="48" t="s">
        <v>236</v>
      </c>
      <c r="B323" s="45"/>
      <c r="C323" s="45" t="s">
        <v>46</v>
      </c>
      <c r="D323" s="45" t="s">
        <v>17</v>
      </c>
      <c r="E323" s="45" t="s">
        <v>359</v>
      </c>
      <c r="F323" s="45" t="s">
        <v>222</v>
      </c>
      <c r="G323" s="52"/>
      <c r="I323" s="52"/>
    </row>
    <row r="324" spans="1:10" ht="30" customHeight="1" x14ac:dyDescent="0.25">
      <c r="A324" s="19" t="s">
        <v>445</v>
      </c>
      <c r="B324" s="45"/>
      <c r="C324" s="45" t="s">
        <v>46</v>
      </c>
      <c r="D324" s="45" t="s">
        <v>17</v>
      </c>
      <c r="E324" s="45" t="s">
        <v>446</v>
      </c>
      <c r="F324" s="45"/>
      <c r="G324" s="52">
        <f>G325</f>
        <v>5000</v>
      </c>
      <c r="I324" s="52">
        <f>I325</f>
        <v>5000</v>
      </c>
    </row>
    <row r="325" spans="1:10" ht="37.5" customHeight="1" x14ac:dyDescent="0.25">
      <c r="A325" s="19" t="s">
        <v>318</v>
      </c>
      <c r="B325" s="45"/>
      <c r="C325" s="45" t="s">
        <v>46</v>
      </c>
      <c r="D325" s="45" t="s">
        <v>17</v>
      </c>
      <c r="E325" s="45" t="s">
        <v>446</v>
      </c>
      <c r="F325" s="45" t="s">
        <v>317</v>
      </c>
      <c r="G325" s="52">
        <v>5000</v>
      </c>
      <c r="I325" s="52">
        <v>5000</v>
      </c>
    </row>
    <row r="326" spans="1:10" ht="32.25" customHeight="1" x14ac:dyDescent="0.25">
      <c r="A326" s="19" t="s">
        <v>373</v>
      </c>
      <c r="B326" s="45"/>
      <c r="C326" s="45" t="s">
        <v>46</v>
      </c>
      <c r="D326" s="45" t="s">
        <v>17</v>
      </c>
      <c r="E326" s="45" t="s">
        <v>370</v>
      </c>
      <c r="F326" s="45"/>
      <c r="G326" s="52">
        <f>G327</f>
        <v>0</v>
      </c>
      <c r="I326" s="52">
        <f>I327</f>
        <v>0</v>
      </c>
    </row>
    <row r="327" spans="1:10" ht="33.75" customHeight="1" x14ac:dyDescent="0.25">
      <c r="A327" s="19" t="s">
        <v>318</v>
      </c>
      <c r="B327" s="45"/>
      <c r="C327" s="45" t="s">
        <v>46</v>
      </c>
      <c r="D327" s="45" t="s">
        <v>17</v>
      </c>
      <c r="E327" s="45" t="s">
        <v>370</v>
      </c>
      <c r="F327" s="45" t="s">
        <v>317</v>
      </c>
      <c r="G327" s="52"/>
      <c r="I327" s="52"/>
    </row>
    <row r="328" spans="1:10" ht="30" customHeight="1" x14ac:dyDescent="0.25">
      <c r="A328" s="19" t="s">
        <v>374</v>
      </c>
      <c r="B328" s="45"/>
      <c r="C328" s="45" t="s">
        <v>46</v>
      </c>
      <c r="D328" s="45" t="s">
        <v>17</v>
      </c>
      <c r="E328" s="45" t="s">
        <v>372</v>
      </c>
      <c r="F328" s="45"/>
      <c r="G328" s="52">
        <f>G329</f>
        <v>0</v>
      </c>
      <c r="I328" s="52">
        <f>I329</f>
        <v>0</v>
      </c>
    </row>
    <row r="329" spans="1:10" ht="33.75" customHeight="1" x14ac:dyDescent="0.25">
      <c r="A329" s="19" t="s">
        <v>318</v>
      </c>
      <c r="B329" s="45"/>
      <c r="C329" s="45" t="s">
        <v>46</v>
      </c>
      <c r="D329" s="45" t="s">
        <v>17</v>
      </c>
      <c r="E329" s="45" t="s">
        <v>372</v>
      </c>
      <c r="F329" s="45" t="s">
        <v>317</v>
      </c>
      <c r="G329" s="52"/>
      <c r="I329" s="52"/>
    </row>
    <row r="330" spans="1:10" x14ac:dyDescent="0.25">
      <c r="A330" s="47" t="s">
        <v>55</v>
      </c>
      <c r="B330" s="45"/>
      <c r="C330" s="45" t="s">
        <v>56</v>
      </c>
      <c r="D330" s="45"/>
      <c r="E330" s="45"/>
      <c r="F330" s="45"/>
      <c r="G330" s="52">
        <f>G331</f>
        <v>1000</v>
      </c>
      <c r="I330" s="52" t="e">
        <f>I331</f>
        <v>#REF!</v>
      </c>
    </row>
    <row r="331" spans="1:10" ht="17.25" customHeight="1" x14ac:dyDescent="0.25">
      <c r="A331" s="47" t="s">
        <v>57</v>
      </c>
      <c r="B331" s="45"/>
      <c r="C331" s="45" t="s">
        <v>56</v>
      </c>
      <c r="D331" s="45" t="s">
        <v>15</v>
      </c>
      <c r="E331" s="45"/>
      <c r="F331" s="45"/>
      <c r="G331" s="52">
        <f>G332+G334</f>
        <v>1000</v>
      </c>
      <c r="I331" s="52" t="e">
        <f>I332+#REF!</f>
        <v>#REF!</v>
      </c>
    </row>
    <row r="332" spans="1:10" ht="31.5" x14ac:dyDescent="0.25">
      <c r="A332" s="50" t="s">
        <v>443</v>
      </c>
      <c r="B332" s="45"/>
      <c r="C332" s="45" t="s">
        <v>56</v>
      </c>
      <c r="D332" s="45" t="s">
        <v>15</v>
      </c>
      <c r="E332" s="45" t="s">
        <v>367</v>
      </c>
      <c r="F332" s="45"/>
      <c r="G332" s="52">
        <f>G333</f>
        <v>500</v>
      </c>
      <c r="I332" s="52">
        <f>I333</f>
        <v>500</v>
      </c>
    </row>
    <row r="333" spans="1:10" ht="29.25" customHeight="1" x14ac:dyDescent="0.25">
      <c r="A333" s="19" t="s">
        <v>318</v>
      </c>
      <c r="B333" s="45"/>
      <c r="C333" s="45" t="s">
        <v>56</v>
      </c>
      <c r="D333" s="45" t="s">
        <v>15</v>
      </c>
      <c r="E333" s="45" t="s">
        <v>367</v>
      </c>
      <c r="F333" s="45" t="s">
        <v>317</v>
      </c>
      <c r="G333" s="52">
        <v>500</v>
      </c>
      <c r="I333" s="52">
        <v>500</v>
      </c>
    </row>
    <row r="334" spans="1:10" ht="29.25" customHeight="1" x14ac:dyDescent="0.25">
      <c r="A334" s="19" t="s">
        <v>426</v>
      </c>
      <c r="B334" s="45"/>
      <c r="C334" s="45" t="s">
        <v>56</v>
      </c>
      <c r="D334" s="45" t="s">
        <v>15</v>
      </c>
      <c r="E334" s="45" t="s">
        <v>427</v>
      </c>
      <c r="F334" s="45"/>
      <c r="G334" s="52">
        <f>G335</f>
        <v>500</v>
      </c>
      <c r="I334" s="52"/>
    </row>
    <row r="335" spans="1:10" ht="29.25" customHeight="1" x14ac:dyDescent="0.25">
      <c r="A335" s="19" t="s">
        <v>444</v>
      </c>
      <c r="B335" s="45"/>
      <c r="C335" s="45" t="s">
        <v>56</v>
      </c>
      <c r="D335" s="45" t="s">
        <v>15</v>
      </c>
      <c r="E335" s="45" t="s">
        <v>427</v>
      </c>
      <c r="F335" s="45" t="s">
        <v>317</v>
      </c>
      <c r="G335" s="52">
        <v>500</v>
      </c>
      <c r="I335" s="52"/>
      <c r="J335" s="32" t="s">
        <v>472</v>
      </c>
    </row>
    <row r="336" spans="1:10" hidden="1" x14ac:dyDescent="0.25">
      <c r="A336" s="10" t="s">
        <v>80</v>
      </c>
      <c r="B336" s="45"/>
      <c r="C336" s="45" t="s">
        <v>56</v>
      </c>
      <c r="D336" s="45" t="s">
        <v>17</v>
      </c>
      <c r="E336" s="45"/>
      <c r="F336" s="45"/>
      <c r="G336" s="52"/>
      <c r="I336" s="52"/>
    </row>
    <row r="337" spans="1:9" hidden="1" x14ac:dyDescent="0.25">
      <c r="A337" s="48" t="s">
        <v>236</v>
      </c>
      <c r="B337" s="45"/>
      <c r="C337" s="45" t="s">
        <v>56</v>
      </c>
      <c r="D337" s="45" t="s">
        <v>17</v>
      </c>
      <c r="E337" s="45" t="s">
        <v>362</v>
      </c>
      <c r="F337" s="45" t="s">
        <v>222</v>
      </c>
      <c r="G337" s="52"/>
      <c r="I337" s="52"/>
    </row>
    <row r="338" spans="1:9" ht="31.5" hidden="1" customHeight="1" x14ac:dyDescent="0.25">
      <c r="A338" s="19" t="s">
        <v>318</v>
      </c>
      <c r="B338" s="45"/>
      <c r="C338" s="45" t="s">
        <v>56</v>
      </c>
      <c r="D338" s="45" t="s">
        <v>17</v>
      </c>
      <c r="E338" s="45" t="s">
        <v>362</v>
      </c>
      <c r="F338" s="45" t="s">
        <v>317</v>
      </c>
      <c r="G338" s="52"/>
      <c r="I338" s="52"/>
    </row>
    <row r="339" spans="1:9" ht="17.25" hidden="1" customHeight="1" x14ac:dyDescent="0.25">
      <c r="A339" s="19"/>
      <c r="B339" s="45"/>
      <c r="C339" s="45"/>
      <c r="D339" s="45"/>
      <c r="E339" s="45"/>
      <c r="F339" s="45"/>
      <c r="G339" s="52"/>
      <c r="I339" s="52"/>
    </row>
    <row r="340" spans="1:9" ht="15" customHeight="1" x14ac:dyDescent="0.25">
      <c r="A340" s="42" t="s">
        <v>330</v>
      </c>
      <c r="B340" s="41" t="s">
        <v>7</v>
      </c>
      <c r="C340" s="41"/>
      <c r="D340" s="41"/>
      <c r="E340" s="41"/>
      <c r="F340" s="41"/>
      <c r="G340" s="53">
        <f>G341</f>
        <v>1420</v>
      </c>
      <c r="I340" s="53">
        <f>I341</f>
        <v>0</v>
      </c>
    </row>
    <row r="341" spans="1:9" x14ac:dyDescent="0.25">
      <c r="A341" s="47" t="s">
        <v>135</v>
      </c>
      <c r="B341" s="41"/>
      <c r="C341" s="41" t="s">
        <v>15</v>
      </c>
      <c r="D341" s="41"/>
      <c r="E341" s="45"/>
      <c r="F341" s="45"/>
      <c r="G341" s="52">
        <f>G342</f>
        <v>1420</v>
      </c>
      <c r="I341" s="52">
        <f>I342</f>
        <v>0</v>
      </c>
    </row>
    <row r="342" spans="1:9" x14ac:dyDescent="0.25">
      <c r="A342" s="47" t="s">
        <v>29</v>
      </c>
      <c r="B342" s="41"/>
      <c r="C342" s="41" t="s">
        <v>15</v>
      </c>
      <c r="D342" s="41" t="s">
        <v>197</v>
      </c>
      <c r="E342" s="45"/>
      <c r="F342" s="45"/>
      <c r="G342" s="52">
        <f>G343</f>
        <v>1420</v>
      </c>
      <c r="I342" s="52">
        <f>I343</f>
        <v>0</v>
      </c>
    </row>
    <row r="343" spans="1:9" x14ac:dyDescent="0.25">
      <c r="A343" s="46" t="s">
        <v>52</v>
      </c>
      <c r="B343" s="45"/>
      <c r="C343" s="45" t="s">
        <v>15</v>
      </c>
      <c r="D343" s="45" t="s">
        <v>197</v>
      </c>
      <c r="E343" s="45" t="s">
        <v>308</v>
      </c>
      <c r="F343" s="45"/>
      <c r="G343" s="52">
        <f>G344+G345+G346+G347+G348</f>
        <v>1420</v>
      </c>
      <c r="I343" s="52">
        <f>I344+I345+I346+I347+I348</f>
        <v>0</v>
      </c>
    </row>
    <row r="344" spans="1:9" x14ac:dyDescent="0.25">
      <c r="A344" s="19" t="s">
        <v>216</v>
      </c>
      <c r="B344" s="45"/>
      <c r="C344" s="45" t="s">
        <v>15</v>
      </c>
      <c r="D344" s="45" t="s">
        <v>197</v>
      </c>
      <c r="E344" s="45" t="s">
        <v>308</v>
      </c>
      <c r="F344" s="45" t="s">
        <v>422</v>
      </c>
      <c r="G344" s="52">
        <v>1007.7</v>
      </c>
      <c r="I344" s="52"/>
    </row>
    <row r="345" spans="1:9" ht="16.5" customHeight="1" x14ac:dyDescent="0.25">
      <c r="A345" s="19" t="s">
        <v>220</v>
      </c>
      <c r="B345" s="45"/>
      <c r="C345" s="45" t="s">
        <v>15</v>
      </c>
      <c r="D345" s="45" t="s">
        <v>197</v>
      </c>
      <c r="E345" s="45" t="s">
        <v>308</v>
      </c>
      <c r="F345" s="45" t="s">
        <v>221</v>
      </c>
      <c r="G345" s="52">
        <v>238.7</v>
      </c>
      <c r="I345" s="52"/>
    </row>
    <row r="346" spans="1:9" x14ac:dyDescent="0.25">
      <c r="A346" s="48" t="s">
        <v>236</v>
      </c>
      <c r="B346" s="45"/>
      <c r="C346" s="45" t="s">
        <v>15</v>
      </c>
      <c r="D346" s="45" t="s">
        <v>197</v>
      </c>
      <c r="E346" s="45" t="s">
        <v>308</v>
      </c>
      <c r="F346" s="45" t="s">
        <v>222</v>
      </c>
      <c r="G346" s="52">
        <v>173.6</v>
      </c>
      <c r="I346" s="52"/>
    </row>
    <row r="347" spans="1:9" x14ac:dyDescent="0.25">
      <c r="A347" s="56" t="s">
        <v>334</v>
      </c>
      <c r="B347" s="45"/>
      <c r="C347" s="45" t="s">
        <v>15</v>
      </c>
      <c r="D347" s="45" t="s">
        <v>197</v>
      </c>
      <c r="E347" s="45" t="s">
        <v>308</v>
      </c>
      <c r="F347" s="45" t="s">
        <v>333</v>
      </c>
      <c r="G347" s="52"/>
      <c r="I347" s="52"/>
    </row>
    <row r="348" spans="1:9" x14ac:dyDescent="0.25">
      <c r="A348" s="56" t="s">
        <v>316</v>
      </c>
      <c r="B348" s="45"/>
      <c r="C348" s="45" t="s">
        <v>15</v>
      </c>
      <c r="D348" s="45" t="s">
        <v>197</v>
      </c>
      <c r="E348" s="45" t="s">
        <v>308</v>
      </c>
      <c r="F348" s="45" t="s">
        <v>315</v>
      </c>
      <c r="G348" s="52"/>
      <c r="I348" s="52"/>
    </row>
    <row r="349" spans="1:9" ht="30.75" customHeight="1" x14ac:dyDescent="0.25">
      <c r="A349" s="42" t="s">
        <v>331</v>
      </c>
      <c r="B349" s="41" t="s">
        <v>332</v>
      </c>
      <c r="C349" s="41"/>
      <c r="D349" s="41"/>
      <c r="E349" s="41"/>
      <c r="F349" s="41"/>
      <c r="G349" s="53">
        <f>G350</f>
        <v>1240.9000000000001</v>
      </c>
      <c r="I349" s="53">
        <f>I350</f>
        <v>1240.9000000000001</v>
      </c>
    </row>
    <row r="350" spans="1:9" x14ac:dyDescent="0.25">
      <c r="A350" s="40" t="s">
        <v>45</v>
      </c>
      <c r="B350" s="41"/>
      <c r="C350" s="41" t="s">
        <v>46</v>
      </c>
      <c r="D350" s="41"/>
      <c r="E350" s="41"/>
      <c r="F350" s="41"/>
      <c r="G350" s="53">
        <f>G351</f>
        <v>1240.9000000000001</v>
      </c>
      <c r="I350" s="53">
        <f>I351</f>
        <v>1240.9000000000001</v>
      </c>
    </row>
    <row r="351" spans="1:9" ht="15.75" customHeight="1" x14ac:dyDescent="0.25">
      <c r="A351" s="44" t="s">
        <v>51</v>
      </c>
      <c r="B351" s="41"/>
      <c r="C351" s="41" t="s">
        <v>46</v>
      </c>
      <c r="D351" s="41" t="s">
        <v>46</v>
      </c>
      <c r="E351" s="41"/>
      <c r="F351" s="41"/>
      <c r="G351" s="53">
        <f>G352</f>
        <v>1240.9000000000001</v>
      </c>
      <c r="I351" s="53">
        <f>I352</f>
        <v>1240.9000000000001</v>
      </c>
    </row>
    <row r="352" spans="1:9" x14ac:dyDescent="0.25">
      <c r="A352" s="46" t="s">
        <v>52</v>
      </c>
      <c r="B352" s="45"/>
      <c r="C352" s="45" t="s">
        <v>46</v>
      </c>
      <c r="D352" s="45" t="s">
        <v>46</v>
      </c>
      <c r="E352" s="45" t="s">
        <v>273</v>
      </c>
      <c r="F352" s="45"/>
      <c r="G352" s="52">
        <f>G353+G354</f>
        <v>1240.9000000000001</v>
      </c>
      <c r="I352" s="52">
        <f>I353+I354</f>
        <v>1240.9000000000001</v>
      </c>
    </row>
    <row r="353" spans="1:9" x14ac:dyDescent="0.25">
      <c r="A353" s="19" t="s">
        <v>216</v>
      </c>
      <c r="B353" s="45"/>
      <c r="C353" s="45" t="s">
        <v>46</v>
      </c>
      <c r="D353" s="45" t="s">
        <v>46</v>
      </c>
      <c r="E353" s="45" t="s">
        <v>273</v>
      </c>
      <c r="F353" s="45" t="s">
        <v>422</v>
      </c>
      <c r="G353" s="52">
        <v>1240.9000000000001</v>
      </c>
      <c r="I353" s="52">
        <v>1240.9000000000001</v>
      </c>
    </row>
    <row r="354" spans="1:9" x14ac:dyDescent="0.25">
      <c r="A354" s="46" t="s">
        <v>334</v>
      </c>
      <c r="B354" s="45"/>
      <c r="C354" s="45" t="s">
        <v>46</v>
      </c>
      <c r="D354" s="45" t="s">
        <v>46</v>
      </c>
      <c r="E354" s="45" t="s">
        <v>273</v>
      </c>
      <c r="F354" s="45" t="s">
        <v>333</v>
      </c>
      <c r="G354" s="52"/>
      <c r="I354" s="52"/>
    </row>
    <row r="355" spans="1:9" ht="31.5" x14ac:dyDescent="0.25">
      <c r="A355" s="49" t="s">
        <v>409</v>
      </c>
      <c r="B355" s="41"/>
      <c r="C355" s="41"/>
      <c r="D355" s="41"/>
      <c r="E355" s="41"/>
      <c r="F355" s="41"/>
      <c r="G355" s="53">
        <f>G356</f>
        <v>4984.2</v>
      </c>
      <c r="I355" s="53">
        <f>I356</f>
        <v>4984.2</v>
      </c>
    </row>
    <row r="356" spans="1:9" x14ac:dyDescent="0.25">
      <c r="A356" s="47" t="s">
        <v>135</v>
      </c>
      <c r="B356" s="41"/>
      <c r="C356" s="41" t="s">
        <v>15</v>
      </c>
      <c r="D356" s="41"/>
      <c r="E356" s="45"/>
      <c r="F356" s="45"/>
      <c r="G356" s="52">
        <f>G357</f>
        <v>4984.2</v>
      </c>
      <c r="I356" s="52">
        <f>I357</f>
        <v>4984.2</v>
      </c>
    </row>
    <row r="357" spans="1:9" x14ac:dyDescent="0.25">
      <c r="A357" s="47" t="s">
        <v>29</v>
      </c>
      <c r="B357" s="41"/>
      <c r="C357" s="41" t="s">
        <v>15</v>
      </c>
      <c r="D357" s="41" t="s">
        <v>197</v>
      </c>
      <c r="E357" s="45"/>
      <c r="F357" s="45"/>
      <c r="G357" s="52">
        <f>G358</f>
        <v>4984.2</v>
      </c>
      <c r="I357" s="52">
        <f>I358</f>
        <v>4984.2</v>
      </c>
    </row>
    <row r="358" spans="1:9" x14ac:dyDescent="0.25">
      <c r="A358" s="46" t="s">
        <v>274</v>
      </c>
      <c r="B358" s="45"/>
      <c r="C358" s="45" t="s">
        <v>15</v>
      </c>
      <c r="D358" s="45" t="s">
        <v>197</v>
      </c>
      <c r="E358" s="45" t="s">
        <v>273</v>
      </c>
      <c r="F358" s="45"/>
      <c r="G358" s="52">
        <f>G359+G361+G360+G362+G363</f>
        <v>4984.2</v>
      </c>
      <c r="I358" s="52">
        <f>I359+I361+I360+I362+I363</f>
        <v>4984.2</v>
      </c>
    </row>
    <row r="359" spans="1:9" x14ac:dyDescent="0.25">
      <c r="A359" s="19" t="s">
        <v>216</v>
      </c>
      <c r="B359" s="45"/>
      <c r="C359" s="45" t="s">
        <v>15</v>
      </c>
      <c r="D359" s="45" t="s">
        <v>197</v>
      </c>
      <c r="E359" s="45" t="s">
        <v>273</v>
      </c>
      <c r="F359" s="45" t="s">
        <v>422</v>
      </c>
      <c r="G359" s="52">
        <f>3761.1+1097.1</f>
        <v>4858.2</v>
      </c>
      <c r="I359" s="33">
        <f>3761.1+1097.1</f>
        <v>4858.2</v>
      </c>
    </row>
    <row r="360" spans="1:9" ht="31.5" x14ac:dyDescent="0.25">
      <c r="A360" s="19" t="s">
        <v>220</v>
      </c>
      <c r="B360" s="45"/>
      <c r="C360" s="45" t="s">
        <v>15</v>
      </c>
      <c r="D360" s="45" t="s">
        <v>197</v>
      </c>
      <c r="E360" s="45" t="s">
        <v>273</v>
      </c>
      <c r="F360" s="45" t="s">
        <v>221</v>
      </c>
      <c r="G360" s="52">
        <f>106</f>
        <v>106</v>
      </c>
      <c r="I360" s="52">
        <f>96+10</f>
        <v>106</v>
      </c>
    </row>
    <row r="361" spans="1:9" x14ac:dyDescent="0.25">
      <c r="A361" s="48" t="s">
        <v>236</v>
      </c>
      <c r="B361" s="45"/>
      <c r="C361" s="45" t="s">
        <v>15</v>
      </c>
      <c r="D361" s="45" t="s">
        <v>197</v>
      </c>
      <c r="E361" s="45" t="s">
        <v>273</v>
      </c>
      <c r="F361" s="45" t="s">
        <v>222</v>
      </c>
      <c r="G361" s="52">
        <v>20</v>
      </c>
      <c r="I361" s="52">
        <v>20</v>
      </c>
    </row>
    <row r="362" spans="1:9" x14ac:dyDescent="0.25">
      <c r="A362" s="56" t="s">
        <v>334</v>
      </c>
      <c r="B362" s="45"/>
      <c r="C362" s="45" t="s">
        <v>15</v>
      </c>
      <c r="D362" s="45" t="s">
        <v>197</v>
      </c>
      <c r="E362" s="45" t="s">
        <v>273</v>
      </c>
      <c r="F362" s="45" t="s">
        <v>333</v>
      </c>
      <c r="G362" s="52"/>
      <c r="I362" s="52"/>
    </row>
    <row r="363" spans="1:9" x14ac:dyDescent="0.25">
      <c r="A363" s="56" t="s">
        <v>316</v>
      </c>
      <c r="B363" s="45"/>
      <c r="C363" s="45" t="s">
        <v>15</v>
      </c>
      <c r="D363" s="45" t="s">
        <v>197</v>
      </c>
      <c r="E363" s="45" t="s">
        <v>273</v>
      </c>
      <c r="F363" s="45" t="s">
        <v>315</v>
      </c>
      <c r="G363" s="52"/>
      <c r="I363" s="52"/>
    </row>
    <row r="364" spans="1:9" ht="31.5" x14ac:dyDescent="0.25">
      <c r="A364" s="49" t="s">
        <v>410</v>
      </c>
      <c r="B364" s="41"/>
      <c r="C364" s="41"/>
      <c r="D364" s="41"/>
      <c r="E364" s="41"/>
      <c r="F364" s="41"/>
      <c r="G364" s="53">
        <f>G365</f>
        <v>3896</v>
      </c>
      <c r="I364" s="53">
        <f>I365</f>
        <v>3896</v>
      </c>
    </row>
    <row r="365" spans="1:9" x14ac:dyDescent="0.25">
      <c r="A365" s="47" t="s">
        <v>135</v>
      </c>
      <c r="B365" s="41"/>
      <c r="C365" s="41" t="s">
        <v>15</v>
      </c>
      <c r="D365" s="41"/>
      <c r="E365" s="45"/>
      <c r="F365" s="45"/>
      <c r="G365" s="52">
        <f>G366</f>
        <v>3896</v>
      </c>
      <c r="I365" s="52">
        <f>I366</f>
        <v>3896</v>
      </c>
    </row>
    <row r="366" spans="1:9" x14ac:dyDescent="0.25">
      <c r="A366" s="47" t="s">
        <v>29</v>
      </c>
      <c r="B366" s="41"/>
      <c r="C366" s="41" t="s">
        <v>15</v>
      </c>
      <c r="D366" s="41" t="s">
        <v>197</v>
      </c>
      <c r="E366" s="45"/>
      <c r="F366" s="45"/>
      <c r="G366" s="52">
        <f>G367</f>
        <v>3896</v>
      </c>
      <c r="I366" s="52">
        <f>I367</f>
        <v>3896</v>
      </c>
    </row>
    <row r="367" spans="1:9" x14ac:dyDescent="0.25">
      <c r="A367" s="46" t="s">
        <v>274</v>
      </c>
      <c r="B367" s="45"/>
      <c r="C367" s="45" t="s">
        <v>15</v>
      </c>
      <c r="D367" s="45" t="s">
        <v>197</v>
      </c>
      <c r="E367" s="45" t="s">
        <v>273</v>
      </c>
      <c r="F367" s="45"/>
      <c r="G367" s="52">
        <f>G368+G370+G369+G371+G372</f>
        <v>3896</v>
      </c>
      <c r="I367" s="52">
        <f>I368+I370+I369+I371+I372</f>
        <v>3896</v>
      </c>
    </row>
    <row r="368" spans="1:9" x14ac:dyDescent="0.25">
      <c r="A368" s="19" t="s">
        <v>216</v>
      </c>
      <c r="B368" s="45"/>
      <c r="C368" s="45" t="s">
        <v>15</v>
      </c>
      <c r="D368" s="45" t="s">
        <v>197</v>
      </c>
      <c r="E368" s="45" t="s">
        <v>273</v>
      </c>
      <c r="F368" s="45" t="s">
        <v>422</v>
      </c>
      <c r="G368" s="52">
        <f>2307.3+678.7</f>
        <v>2986</v>
      </c>
      <c r="I368" s="33">
        <f>2307.3+678.7</f>
        <v>2986</v>
      </c>
    </row>
    <row r="369" spans="1:9" ht="31.5" x14ac:dyDescent="0.25">
      <c r="A369" s="19" t="s">
        <v>220</v>
      </c>
      <c r="B369" s="45"/>
      <c r="C369" s="45" t="s">
        <v>15</v>
      </c>
      <c r="D369" s="45" t="s">
        <v>197</v>
      </c>
      <c r="E369" s="45" t="s">
        <v>273</v>
      </c>
      <c r="F369" s="45" t="s">
        <v>221</v>
      </c>
      <c r="G369" s="52">
        <f>80+500+150+135</f>
        <v>865</v>
      </c>
      <c r="I369" s="33">
        <f>80+500+150+135</f>
        <v>865</v>
      </c>
    </row>
    <row r="370" spans="1:9" x14ac:dyDescent="0.25">
      <c r="A370" s="48" t="s">
        <v>236</v>
      </c>
      <c r="B370" s="45"/>
      <c r="C370" s="45" t="s">
        <v>15</v>
      </c>
      <c r="D370" s="45" t="s">
        <v>197</v>
      </c>
      <c r="E370" s="45" t="s">
        <v>273</v>
      </c>
      <c r="F370" s="45" t="s">
        <v>222</v>
      </c>
      <c r="G370" s="52">
        <f>25+20</f>
        <v>45</v>
      </c>
      <c r="I370" s="33">
        <f>25+20</f>
        <v>45</v>
      </c>
    </row>
    <row r="371" spans="1:9" x14ac:dyDescent="0.25">
      <c r="A371" s="56" t="s">
        <v>334</v>
      </c>
      <c r="B371" s="45"/>
      <c r="C371" s="45" t="s">
        <v>15</v>
      </c>
      <c r="D371" s="45" t="s">
        <v>197</v>
      </c>
      <c r="E371" s="45" t="s">
        <v>273</v>
      </c>
      <c r="F371" s="45" t="s">
        <v>333</v>
      </c>
      <c r="G371" s="52"/>
      <c r="I371" s="52"/>
    </row>
    <row r="372" spans="1:9" x14ac:dyDescent="0.25">
      <c r="A372" s="56" t="s">
        <v>316</v>
      </c>
      <c r="B372" s="45"/>
      <c r="C372" s="45" t="s">
        <v>15</v>
      </c>
      <c r="D372" s="45" t="s">
        <v>197</v>
      </c>
      <c r="E372" s="45" t="s">
        <v>273</v>
      </c>
      <c r="F372" s="45" t="s">
        <v>315</v>
      </c>
      <c r="G372" s="52"/>
      <c r="I372" s="52"/>
    </row>
    <row r="373" spans="1:9" x14ac:dyDescent="0.25">
      <c r="A373" s="67" t="s">
        <v>335</v>
      </c>
      <c r="B373" s="68"/>
      <c r="C373" s="68"/>
      <c r="D373" s="68"/>
      <c r="E373" s="68"/>
      <c r="F373" s="68"/>
      <c r="G373" s="53">
        <f>G11+G113+G123+G225+G260+G269+G279+G289+G340+G349+G355+G364</f>
        <v>299628.13</v>
      </c>
      <c r="I373" s="53" t="e">
        <f>I11+I113+I123+I225+I260+I269+I279+I289+I340+I349+I355+I364</f>
        <v>#REF!</v>
      </c>
    </row>
    <row r="374" spans="1:9" x14ac:dyDescent="0.25">
      <c r="A374" s="38"/>
      <c r="B374" s="37"/>
      <c r="C374" s="37"/>
      <c r="D374" s="37"/>
      <c r="E374" s="37"/>
      <c r="F374" s="37"/>
      <c r="I374" s="63" t="e">
        <f>I373-G373</f>
        <v>#REF!</v>
      </c>
    </row>
    <row r="375" spans="1:9" x14ac:dyDescent="0.25">
      <c r="A375" s="38"/>
      <c r="B375" s="37"/>
      <c r="C375" s="37"/>
      <c r="D375" s="37"/>
      <c r="E375" s="37"/>
      <c r="F375" s="37"/>
    </row>
    <row r="376" spans="1:9" x14ac:dyDescent="0.25">
      <c r="A376" s="38"/>
      <c r="B376" s="37"/>
      <c r="C376" s="37"/>
      <c r="D376" s="37"/>
      <c r="E376" s="37"/>
      <c r="F376" s="37"/>
    </row>
    <row r="377" spans="1:9" x14ac:dyDescent="0.25">
      <c r="A377" s="38"/>
      <c r="B377" s="37"/>
      <c r="C377" s="37"/>
      <c r="D377" s="37"/>
      <c r="E377" s="37"/>
      <c r="F377" s="37"/>
    </row>
    <row r="378" spans="1:9" x14ac:dyDescent="0.25">
      <c r="A378" s="38"/>
      <c r="B378" s="37"/>
      <c r="C378" s="37"/>
      <c r="D378" s="37"/>
      <c r="E378" s="37"/>
      <c r="F378" s="37"/>
    </row>
    <row r="379" spans="1:9" x14ac:dyDescent="0.25">
      <c r="A379" s="38"/>
      <c r="B379" s="37"/>
      <c r="C379" s="37"/>
      <c r="D379" s="37"/>
      <c r="E379" s="37"/>
      <c r="F379" s="37"/>
    </row>
    <row r="380" spans="1:9" x14ac:dyDescent="0.25">
      <c r="A380" s="38"/>
      <c r="B380" s="37"/>
      <c r="C380" s="37"/>
      <c r="D380" s="37"/>
      <c r="E380" s="37"/>
      <c r="F380" s="37"/>
    </row>
    <row r="381" spans="1:9" x14ac:dyDescent="0.25">
      <c r="A381" s="38"/>
      <c r="B381" s="37"/>
      <c r="C381" s="37"/>
      <c r="D381" s="37"/>
      <c r="E381" s="37"/>
      <c r="F381" s="37"/>
    </row>
    <row r="382" spans="1:9" x14ac:dyDescent="0.25">
      <c r="A382" s="38"/>
      <c r="B382" s="37"/>
      <c r="C382" s="37"/>
      <c r="D382" s="37"/>
      <c r="E382" s="37"/>
      <c r="F382" s="37"/>
    </row>
    <row r="383" spans="1:9" x14ac:dyDescent="0.25">
      <c r="A383" s="38"/>
      <c r="B383" s="37"/>
      <c r="C383" s="37"/>
      <c r="D383" s="37"/>
      <c r="E383" s="37"/>
      <c r="F383" s="37"/>
    </row>
    <row r="384" spans="1:9" x14ac:dyDescent="0.25">
      <c r="A384" s="38"/>
      <c r="B384" s="37"/>
      <c r="C384" s="37"/>
      <c r="D384" s="37"/>
      <c r="E384" s="37"/>
      <c r="F384" s="37"/>
    </row>
    <row r="385" spans="1:6" x14ac:dyDescent="0.25">
      <c r="A385" s="38"/>
      <c r="B385" s="37"/>
      <c r="C385" s="37"/>
      <c r="D385" s="37"/>
      <c r="E385" s="37"/>
      <c r="F385" s="37"/>
    </row>
    <row r="386" spans="1:6" x14ac:dyDescent="0.25">
      <c r="A386" s="38"/>
      <c r="B386" s="37"/>
      <c r="C386" s="37"/>
      <c r="D386" s="37"/>
      <c r="E386" s="37"/>
      <c r="F386" s="37"/>
    </row>
    <row r="387" spans="1:6" x14ac:dyDescent="0.25">
      <c r="A387" s="38"/>
      <c r="B387" s="37"/>
      <c r="C387" s="37"/>
      <c r="D387" s="37"/>
      <c r="E387" s="37"/>
      <c r="F387" s="37"/>
    </row>
    <row r="388" spans="1:6" x14ac:dyDescent="0.25">
      <c r="A388" s="38"/>
      <c r="B388" s="37"/>
      <c r="C388" s="37"/>
      <c r="D388" s="37"/>
      <c r="E388" s="37"/>
      <c r="F388" s="37"/>
    </row>
    <row r="389" spans="1:6" x14ac:dyDescent="0.25">
      <c r="A389" s="38"/>
      <c r="B389" s="37"/>
      <c r="C389" s="37"/>
      <c r="D389" s="37"/>
      <c r="E389" s="37"/>
      <c r="F389" s="37"/>
    </row>
    <row r="390" spans="1:6" x14ac:dyDescent="0.25">
      <c r="A390" s="38"/>
      <c r="B390" s="37"/>
      <c r="C390" s="37"/>
      <c r="D390" s="37"/>
      <c r="E390" s="37"/>
      <c r="F390" s="37"/>
    </row>
    <row r="391" spans="1:6" x14ac:dyDescent="0.25">
      <c r="A391" s="38"/>
      <c r="B391" s="37"/>
      <c r="C391" s="37"/>
      <c r="D391" s="37"/>
      <c r="E391" s="37"/>
      <c r="F391" s="37"/>
    </row>
    <row r="392" spans="1:6" x14ac:dyDescent="0.25">
      <c r="A392" s="38"/>
      <c r="B392" s="37"/>
      <c r="C392" s="37"/>
      <c r="D392" s="37"/>
      <c r="E392" s="37"/>
      <c r="F392" s="37"/>
    </row>
    <row r="393" spans="1:6" x14ac:dyDescent="0.25">
      <c r="A393" s="38"/>
      <c r="B393" s="37"/>
      <c r="C393" s="37"/>
      <c r="D393" s="37"/>
      <c r="E393" s="37"/>
      <c r="F393" s="37"/>
    </row>
    <row r="394" spans="1:6" x14ac:dyDescent="0.25">
      <c r="A394" s="38"/>
      <c r="B394" s="37"/>
      <c r="C394" s="37"/>
      <c r="D394" s="37"/>
      <c r="E394" s="37"/>
      <c r="F394" s="37"/>
    </row>
    <row r="395" spans="1:6" x14ac:dyDescent="0.25">
      <c r="A395" s="38"/>
      <c r="B395" s="37"/>
      <c r="C395" s="37"/>
      <c r="D395" s="37"/>
      <c r="E395" s="37"/>
      <c r="F395" s="37"/>
    </row>
    <row r="396" spans="1:6" x14ac:dyDescent="0.25">
      <c r="A396" s="38"/>
      <c r="B396" s="37"/>
      <c r="C396" s="37"/>
      <c r="D396" s="37"/>
      <c r="E396" s="37"/>
      <c r="F396" s="37"/>
    </row>
    <row r="397" spans="1:6" x14ac:dyDescent="0.25">
      <c r="A397" s="38"/>
      <c r="B397" s="37"/>
      <c r="C397" s="37"/>
      <c r="D397" s="37"/>
      <c r="E397" s="37"/>
      <c r="F397" s="37"/>
    </row>
    <row r="398" spans="1:6" x14ac:dyDescent="0.25">
      <c r="A398" s="38"/>
      <c r="B398" s="37"/>
      <c r="C398" s="37"/>
      <c r="D398" s="37"/>
      <c r="E398" s="37"/>
      <c r="F398" s="37"/>
    </row>
    <row r="399" spans="1:6" x14ac:dyDescent="0.25">
      <c r="A399" s="38"/>
      <c r="B399" s="37"/>
      <c r="C399" s="37"/>
      <c r="D399" s="37"/>
      <c r="E399" s="37"/>
      <c r="F399" s="37"/>
    </row>
    <row r="400" spans="1:6" x14ac:dyDescent="0.25">
      <c r="A400" s="38"/>
      <c r="B400" s="37"/>
      <c r="C400" s="37"/>
      <c r="D400" s="37"/>
      <c r="E400" s="37"/>
      <c r="F400" s="37"/>
    </row>
    <row r="401" spans="1:6" x14ac:dyDescent="0.25">
      <c r="A401" s="38"/>
      <c r="B401" s="37"/>
      <c r="C401" s="37"/>
      <c r="D401" s="37"/>
      <c r="E401" s="37"/>
      <c r="F401" s="37"/>
    </row>
    <row r="402" spans="1:6" x14ac:dyDescent="0.25">
      <c r="B402" s="37"/>
      <c r="C402" s="37"/>
      <c r="D402" s="37"/>
      <c r="E402" s="37"/>
      <c r="F402" s="37"/>
    </row>
    <row r="403" spans="1:6" x14ac:dyDescent="0.25">
      <c r="B403" s="37"/>
      <c r="C403" s="37"/>
      <c r="D403" s="37"/>
      <c r="E403" s="37"/>
      <c r="F403" s="37"/>
    </row>
    <row r="404" spans="1:6" x14ac:dyDescent="0.25">
      <c r="B404" s="37"/>
      <c r="C404" s="37"/>
      <c r="D404" s="37"/>
      <c r="E404" s="37"/>
      <c r="F404" s="37"/>
    </row>
    <row r="405" spans="1:6" x14ac:dyDescent="0.25">
      <c r="B405" s="37"/>
      <c r="C405" s="37"/>
      <c r="D405" s="37"/>
      <c r="E405" s="37"/>
      <c r="F405" s="37"/>
    </row>
    <row r="406" spans="1:6" x14ac:dyDescent="0.25">
      <c r="B406" s="37"/>
      <c r="C406" s="37"/>
      <c r="D406" s="37"/>
      <c r="E406" s="37"/>
      <c r="F406" s="37"/>
    </row>
    <row r="407" spans="1:6" x14ac:dyDescent="0.25">
      <c r="B407" s="37"/>
      <c r="C407" s="37"/>
      <c r="D407" s="37"/>
      <c r="E407" s="37"/>
      <c r="F407" s="37"/>
    </row>
    <row r="408" spans="1:6" x14ac:dyDescent="0.25">
      <c r="B408" s="37"/>
      <c r="C408" s="37"/>
      <c r="D408" s="37"/>
      <c r="E408" s="37"/>
      <c r="F408" s="37"/>
    </row>
    <row r="409" spans="1:6" x14ac:dyDescent="0.25">
      <c r="B409" s="37"/>
      <c r="C409" s="37"/>
      <c r="D409" s="37"/>
      <c r="E409" s="37"/>
      <c r="F409" s="37"/>
    </row>
    <row r="410" spans="1:6" x14ac:dyDescent="0.25">
      <c r="B410" s="37"/>
      <c r="C410" s="37"/>
      <c r="D410" s="37"/>
      <c r="E410" s="37"/>
      <c r="F410" s="37"/>
    </row>
    <row r="411" spans="1:6" x14ac:dyDescent="0.25">
      <c r="B411" s="37"/>
      <c r="C411" s="37"/>
      <c r="D411" s="37"/>
      <c r="E411" s="37"/>
      <c r="F411" s="37"/>
    </row>
    <row r="412" spans="1:6" x14ac:dyDescent="0.25">
      <c r="B412" s="37"/>
      <c r="C412" s="37"/>
      <c r="D412" s="37"/>
      <c r="E412" s="37"/>
      <c r="F412" s="37"/>
    </row>
    <row r="413" spans="1:6" x14ac:dyDescent="0.25">
      <c r="B413" s="37"/>
      <c r="C413" s="37"/>
      <c r="D413" s="37"/>
      <c r="E413" s="37"/>
      <c r="F413" s="37"/>
    </row>
    <row r="414" spans="1:6" x14ac:dyDescent="0.25">
      <c r="B414" s="37"/>
      <c r="C414" s="37"/>
      <c r="D414" s="37"/>
      <c r="E414" s="37"/>
      <c r="F414" s="37"/>
    </row>
    <row r="415" spans="1:6" x14ac:dyDescent="0.25">
      <c r="B415" s="37"/>
      <c r="C415" s="37"/>
      <c r="D415" s="37"/>
      <c r="E415" s="37"/>
      <c r="F415" s="37"/>
    </row>
    <row r="416" spans="1:6" x14ac:dyDescent="0.25">
      <c r="B416" s="37"/>
      <c r="C416" s="37"/>
      <c r="D416" s="37"/>
      <c r="E416" s="37"/>
      <c r="F416" s="37"/>
    </row>
    <row r="417" spans="2:6" x14ac:dyDescent="0.25">
      <c r="B417" s="37"/>
      <c r="C417" s="37"/>
      <c r="D417" s="37"/>
      <c r="E417" s="37"/>
      <c r="F417" s="37"/>
    </row>
    <row r="418" spans="2:6" x14ac:dyDescent="0.25">
      <c r="B418" s="37"/>
      <c r="C418" s="37"/>
      <c r="D418" s="37"/>
      <c r="E418" s="37"/>
      <c r="F418" s="37"/>
    </row>
    <row r="419" spans="2:6" x14ac:dyDescent="0.25">
      <c r="B419" s="37"/>
      <c r="C419" s="37"/>
      <c r="D419" s="37"/>
      <c r="E419" s="37"/>
      <c r="F419" s="37"/>
    </row>
    <row r="420" spans="2:6" x14ac:dyDescent="0.25">
      <c r="B420" s="37"/>
      <c r="C420" s="37"/>
      <c r="D420" s="37"/>
      <c r="E420" s="37"/>
      <c r="F420" s="37"/>
    </row>
    <row r="421" spans="2:6" x14ac:dyDescent="0.25">
      <c r="B421" s="37"/>
      <c r="C421" s="37"/>
      <c r="D421" s="37"/>
      <c r="E421" s="37"/>
      <c r="F421" s="37"/>
    </row>
    <row r="422" spans="2:6" x14ac:dyDescent="0.25">
      <c r="B422" s="37"/>
      <c r="C422" s="37"/>
      <c r="D422" s="37"/>
      <c r="E422" s="37"/>
      <c r="F422" s="37"/>
    </row>
    <row r="423" spans="2:6" x14ac:dyDescent="0.25">
      <c r="B423" s="37"/>
      <c r="C423" s="37"/>
      <c r="D423" s="37"/>
      <c r="E423" s="37"/>
      <c r="F423" s="37"/>
    </row>
    <row r="424" spans="2:6" x14ac:dyDescent="0.25">
      <c r="B424" s="37"/>
      <c r="C424" s="37"/>
      <c r="D424" s="37"/>
      <c r="E424" s="37"/>
      <c r="F424" s="37"/>
    </row>
    <row r="425" spans="2:6" x14ac:dyDescent="0.25">
      <c r="B425" s="37"/>
      <c r="C425" s="37"/>
      <c r="D425" s="37"/>
      <c r="E425" s="37"/>
      <c r="F425" s="37"/>
    </row>
    <row r="426" spans="2:6" x14ac:dyDescent="0.25">
      <c r="B426" s="37"/>
      <c r="C426" s="37"/>
      <c r="D426" s="37"/>
      <c r="E426" s="37"/>
      <c r="F426" s="37"/>
    </row>
    <row r="427" spans="2:6" x14ac:dyDescent="0.25">
      <c r="B427" s="37"/>
      <c r="C427" s="37"/>
      <c r="D427" s="37"/>
      <c r="E427" s="37"/>
      <c r="F427" s="37"/>
    </row>
    <row r="428" spans="2:6" x14ac:dyDescent="0.25">
      <c r="B428" s="37"/>
      <c r="C428" s="37"/>
      <c r="D428" s="37"/>
      <c r="E428" s="37"/>
      <c r="F428" s="37"/>
    </row>
    <row r="429" spans="2:6" x14ac:dyDescent="0.25">
      <c r="B429" s="37"/>
      <c r="C429" s="37"/>
      <c r="D429" s="37"/>
      <c r="E429" s="37"/>
      <c r="F429" s="37"/>
    </row>
    <row r="430" spans="2:6" x14ac:dyDescent="0.25">
      <c r="B430" s="37"/>
      <c r="C430" s="37"/>
      <c r="D430" s="37"/>
      <c r="E430" s="37"/>
      <c r="F430" s="37"/>
    </row>
    <row r="431" spans="2:6" x14ac:dyDescent="0.25">
      <c r="B431" s="37"/>
      <c r="C431" s="37"/>
      <c r="D431" s="37"/>
      <c r="E431" s="37"/>
      <c r="F431" s="37"/>
    </row>
    <row r="432" spans="2:6" x14ac:dyDescent="0.25">
      <c r="B432" s="37"/>
      <c r="C432" s="37"/>
      <c r="D432" s="37"/>
      <c r="E432" s="37"/>
      <c r="F432" s="37"/>
    </row>
    <row r="433" spans="2:6" x14ac:dyDescent="0.25">
      <c r="B433" s="37"/>
      <c r="C433" s="37"/>
      <c r="D433" s="37"/>
      <c r="E433" s="37"/>
      <c r="F433" s="37"/>
    </row>
    <row r="434" spans="2:6" x14ac:dyDescent="0.25">
      <c r="B434" s="37"/>
      <c r="C434" s="37"/>
      <c r="D434" s="37"/>
      <c r="E434" s="37"/>
      <c r="F434" s="37"/>
    </row>
    <row r="435" spans="2:6" x14ac:dyDescent="0.25">
      <c r="B435" s="37"/>
      <c r="C435" s="37"/>
      <c r="D435" s="37"/>
      <c r="E435" s="37"/>
      <c r="F435" s="37"/>
    </row>
    <row r="436" spans="2:6" x14ac:dyDescent="0.25">
      <c r="B436" s="37"/>
      <c r="C436" s="37"/>
      <c r="D436" s="37"/>
      <c r="E436" s="37"/>
      <c r="F436" s="37"/>
    </row>
    <row r="437" spans="2:6" x14ac:dyDescent="0.25">
      <c r="B437" s="37"/>
      <c r="C437" s="37"/>
      <c r="D437" s="37"/>
      <c r="E437" s="37"/>
      <c r="F437" s="37"/>
    </row>
    <row r="438" spans="2:6" x14ac:dyDescent="0.25">
      <c r="B438" s="37"/>
      <c r="C438" s="37"/>
      <c r="D438" s="37"/>
      <c r="E438" s="37"/>
      <c r="F438" s="37"/>
    </row>
    <row r="439" spans="2:6" x14ac:dyDescent="0.25">
      <c r="B439" s="37"/>
      <c r="C439" s="37"/>
      <c r="D439" s="37"/>
      <c r="E439" s="37"/>
      <c r="F439" s="37"/>
    </row>
    <row r="440" spans="2:6" x14ac:dyDescent="0.25">
      <c r="B440" s="37"/>
      <c r="C440" s="37"/>
      <c r="D440" s="37"/>
      <c r="E440" s="37"/>
      <c r="F440" s="37"/>
    </row>
    <row r="441" spans="2:6" x14ac:dyDescent="0.25">
      <c r="B441" s="37"/>
      <c r="C441" s="37"/>
      <c r="D441" s="37"/>
      <c r="E441" s="37"/>
      <c r="F441" s="37"/>
    </row>
    <row r="442" spans="2:6" x14ac:dyDescent="0.25">
      <c r="B442" s="37"/>
      <c r="C442" s="37"/>
      <c r="D442" s="37"/>
      <c r="E442" s="37"/>
      <c r="F442" s="37"/>
    </row>
    <row r="443" spans="2:6" x14ac:dyDescent="0.25">
      <c r="B443" s="37"/>
      <c r="C443" s="37"/>
      <c r="D443" s="37"/>
      <c r="E443" s="37"/>
      <c r="F443" s="37"/>
    </row>
    <row r="444" spans="2:6" x14ac:dyDescent="0.25">
      <c r="B444" s="37"/>
      <c r="C444" s="37"/>
      <c r="D444" s="37"/>
      <c r="E444" s="37"/>
      <c r="F444" s="37"/>
    </row>
    <row r="445" spans="2:6" x14ac:dyDescent="0.25">
      <c r="B445" s="37"/>
      <c r="C445" s="37"/>
      <c r="D445" s="37"/>
      <c r="E445" s="37"/>
      <c r="F445" s="37"/>
    </row>
    <row r="446" spans="2:6" x14ac:dyDescent="0.25">
      <c r="B446" s="37"/>
      <c r="C446" s="37"/>
      <c r="D446" s="37"/>
      <c r="E446" s="37"/>
      <c r="F446" s="37"/>
    </row>
    <row r="447" spans="2:6" x14ac:dyDescent="0.25">
      <c r="B447" s="37"/>
      <c r="C447" s="37"/>
      <c r="D447" s="37"/>
      <c r="E447" s="37"/>
      <c r="F447" s="37"/>
    </row>
    <row r="448" spans="2:6" x14ac:dyDescent="0.25">
      <c r="B448" s="37"/>
      <c r="C448" s="37"/>
      <c r="D448" s="37"/>
      <c r="E448" s="37"/>
      <c r="F448" s="37"/>
    </row>
    <row r="449" spans="2:6" x14ac:dyDescent="0.25">
      <c r="B449" s="37"/>
      <c r="C449" s="37"/>
      <c r="D449" s="37"/>
      <c r="E449" s="37"/>
      <c r="F449" s="37"/>
    </row>
    <row r="450" spans="2:6" x14ac:dyDescent="0.25">
      <c r="B450" s="37"/>
      <c r="C450" s="37"/>
      <c r="D450" s="37"/>
      <c r="E450" s="37"/>
      <c r="F450" s="37"/>
    </row>
    <row r="451" spans="2:6" x14ac:dyDescent="0.25">
      <c r="B451" s="37"/>
      <c r="C451" s="37"/>
      <c r="D451" s="37"/>
      <c r="E451" s="37"/>
      <c r="F451" s="37"/>
    </row>
    <row r="452" spans="2:6" x14ac:dyDescent="0.25">
      <c r="B452" s="37"/>
      <c r="C452" s="37"/>
      <c r="D452" s="37"/>
      <c r="E452" s="37"/>
      <c r="F452" s="37"/>
    </row>
    <row r="453" spans="2:6" x14ac:dyDescent="0.25">
      <c r="B453" s="37"/>
      <c r="C453" s="37"/>
      <c r="D453" s="37"/>
      <c r="E453" s="37"/>
      <c r="F453" s="37"/>
    </row>
    <row r="454" spans="2:6" x14ac:dyDescent="0.25">
      <c r="B454" s="37"/>
      <c r="C454" s="37"/>
      <c r="D454" s="37"/>
      <c r="E454" s="37"/>
      <c r="F454" s="37"/>
    </row>
    <row r="455" spans="2:6" x14ac:dyDescent="0.25">
      <c r="B455" s="37"/>
      <c r="C455" s="37"/>
      <c r="D455" s="37"/>
      <c r="E455" s="37"/>
      <c r="F455" s="37"/>
    </row>
    <row r="456" spans="2:6" x14ac:dyDescent="0.25">
      <c r="B456" s="37"/>
      <c r="C456" s="37"/>
      <c r="D456" s="37"/>
      <c r="E456" s="37"/>
      <c r="F456" s="37"/>
    </row>
    <row r="457" spans="2:6" x14ac:dyDescent="0.25">
      <c r="B457" s="37"/>
      <c r="C457" s="37"/>
      <c r="D457" s="37"/>
      <c r="E457" s="37"/>
      <c r="F457" s="37"/>
    </row>
    <row r="458" spans="2:6" x14ac:dyDescent="0.25">
      <c r="B458" s="37"/>
      <c r="C458" s="37"/>
      <c r="D458" s="37"/>
      <c r="E458" s="37"/>
      <c r="F458" s="37"/>
    </row>
    <row r="459" spans="2:6" x14ac:dyDescent="0.25">
      <c r="B459" s="37"/>
      <c r="C459" s="37"/>
      <c r="D459" s="37"/>
      <c r="E459" s="37"/>
      <c r="F459" s="37"/>
    </row>
    <row r="460" spans="2:6" x14ac:dyDescent="0.25">
      <c r="B460" s="37"/>
      <c r="C460" s="37"/>
      <c r="D460" s="37"/>
      <c r="E460" s="37"/>
      <c r="F460" s="37"/>
    </row>
    <row r="461" spans="2:6" x14ac:dyDescent="0.25">
      <c r="B461" s="37"/>
      <c r="C461" s="37"/>
      <c r="D461" s="37"/>
      <c r="E461" s="37"/>
      <c r="F461" s="37"/>
    </row>
    <row r="462" spans="2:6" x14ac:dyDescent="0.25">
      <c r="B462" s="37"/>
      <c r="C462" s="37"/>
      <c r="D462" s="37"/>
      <c r="E462" s="37"/>
      <c r="F462" s="37"/>
    </row>
    <row r="463" spans="2:6" x14ac:dyDescent="0.25">
      <c r="B463" s="37"/>
      <c r="C463" s="37"/>
      <c r="D463" s="37"/>
      <c r="E463" s="37"/>
      <c r="F463" s="37"/>
    </row>
    <row r="464" spans="2:6" x14ac:dyDescent="0.25">
      <c r="B464" s="37"/>
      <c r="C464" s="37"/>
      <c r="D464" s="37"/>
      <c r="E464" s="37"/>
      <c r="F464" s="37"/>
    </row>
    <row r="465" spans="2:6" x14ac:dyDescent="0.25">
      <c r="B465" s="37"/>
      <c r="C465" s="37"/>
      <c r="D465" s="37"/>
      <c r="E465" s="37"/>
      <c r="F465" s="37"/>
    </row>
    <row r="466" spans="2:6" x14ac:dyDescent="0.25">
      <c r="B466" s="37"/>
      <c r="C466" s="37"/>
      <c r="D466" s="37"/>
      <c r="E466" s="37"/>
      <c r="F466" s="37"/>
    </row>
    <row r="467" spans="2:6" x14ac:dyDescent="0.25">
      <c r="B467" s="37"/>
      <c r="C467" s="37"/>
      <c r="D467" s="37"/>
      <c r="E467" s="37"/>
      <c r="F467" s="37"/>
    </row>
    <row r="468" spans="2:6" x14ac:dyDescent="0.25">
      <c r="B468" s="37"/>
      <c r="C468" s="37"/>
      <c r="D468" s="37"/>
      <c r="E468" s="37"/>
      <c r="F468" s="37"/>
    </row>
    <row r="469" spans="2:6" x14ac:dyDescent="0.25">
      <c r="B469" s="37"/>
      <c r="C469" s="37"/>
      <c r="D469" s="37"/>
      <c r="E469" s="37"/>
      <c r="F469" s="37"/>
    </row>
    <row r="470" spans="2:6" x14ac:dyDescent="0.25">
      <c r="B470" s="37"/>
      <c r="C470" s="37"/>
      <c r="D470" s="37"/>
      <c r="E470" s="37"/>
      <c r="F470" s="37"/>
    </row>
    <row r="471" spans="2:6" x14ac:dyDescent="0.25">
      <c r="B471" s="37"/>
      <c r="C471" s="37"/>
      <c r="D471" s="37"/>
      <c r="E471" s="37"/>
      <c r="F471" s="37"/>
    </row>
    <row r="472" spans="2:6" x14ac:dyDescent="0.25">
      <c r="B472" s="37"/>
      <c r="C472" s="37"/>
      <c r="D472" s="37"/>
      <c r="E472" s="37"/>
      <c r="F472" s="37"/>
    </row>
    <row r="473" spans="2:6" x14ac:dyDescent="0.25">
      <c r="B473" s="37"/>
      <c r="C473" s="37"/>
      <c r="D473" s="37"/>
      <c r="E473" s="37"/>
      <c r="F473" s="37"/>
    </row>
    <row r="474" spans="2:6" x14ac:dyDescent="0.25">
      <c r="B474" s="37"/>
      <c r="C474" s="37"/>
      <c r="D474" s="37"/>
      <c r="E474" s="37"/>
      <c r="F474" s="37"/>
    </row>
    <row r="475" spans="2:6" x14ac:dyDescent="0.25">
      <c r="B475" s="37"/>
      <c r="C475" s="37"/>
      <c r="D475" s="37"/>
      <c r="E475" s="37"/>
      <c r="F475" s="37"/>
    </row>
    <row r="476" spans="2:6" x14ac:dyDescent="0.25">
      <c r="B476" s="37"/>
      <c r="C476" s="37"/>
      <c r="D476" s="37"/>
      <c r="E476" s="37"/>
      <c r="F476" s="37"/>
    </row>
    <row r="477" spans="2:6" x14ac:dyDescent="0.25">
      <c r="B477" s="37"/>
      <c r="C477" s="37"/>
      <c r="D477" s="37"/>
      <c r="E477" s="37"/>
      <c r="F477" s="37"/>
    </row>
    <row r="478" spans="2:6" x14ac:dyDescent="0.25">
      <c r="B478" s="37"/>
      <c r="C478" s="37"/>
      <c r="D478" s="37"/>
      <c r="E478" s="37"/>
      <c r="F478" s="37"/>
    </row>
    <row r="479" spans="2:6" x14ac:dyDescent="0.25">
      <c r="B479" s="37"/>
      <c r="C479" s="37"/>
      <c r="D479" s="37"/>
      <c r="E479" s="37"/>
      <c r="F479" s="37"/>
    </row>
    <row r="480" spans="2:6" x14ac:dyDescent="0.25">
      <c r="B480" s="37"/>
      <c r="C480" s="37"/>
      <c r="D480" s="37"/>
      <c r="E480" s="37"/>
      <c r="F480" s="37"/>
    </row>
    <row r="481" spans="2:6" x14ac:dyDescent="0.25">
      <c r="B481" s="37"/>
      <c r="C481" s="37"/>
      <c r="D481" s="37"/>
      <c r="E481" s="37"/>
      <c r="F481" s="37"/>
    </row>
    <row r="482" spans="2:6" x14ac:dyDescent="0.25">
      <c r="B482" s="37"/>
      <c r="C482" s="37"/>
      <c r="D482" s="37"/>
      <c r="E482" s="37"/>
      <c r="F482" s="37"/>
    </row>
    <row r="483" spans="2:6" x14ac:dyDescent="0.25">
      <c r="B483" s="37"/>
      <c r="C483" s="37"/>
      <c r="D483" s="37"/>
      <c r="E483" s="37"/>
      <c r="F483" s="37"/>
    </row>
    <row r="484" spans="2:6" x14ac:dyDescent="0.25">
      <c r="B484" s="37"/>
      <c r="C484" s="37"/>
      <c r="D484" s="37"/>
      <c r="E484" s="37"/>
      <c r="F484" s="37"/>
    </row>
    <row r="485" spans="2:6" x14ac:dyDescent="0.25">
      <c r="B485" s="37"/>
      <c r="C485" s="37"/>
      <c r="D485" s="37"/>
      <c r="E485" s="37"/>
      <c r="F485" s="37"/>
    </row>
    <row r="486" spans="2:6" x14ac:dyDescent="0.25">
      <c r="B486" s="37"/>
      <c r="C486" s="37"/>
      <c r="D486" s="37"/>
      <c r="E486" s="37"/>
      <c r="F486" s="37"/>
    </row>
    <row r="487" spans="2:6" x14ac:dyDescent="0.25">
      <c r="B487" s="37"/>
      <c r="C487" s="37"/>
      <c r="D487" s="37"/>
      <c r="E487" s="37"/>
      <c r="F487" s="37"/>
    </row>
    <row r="488" spans="2:6" x14ac:dyDescent="0.25">
      <c r="B488" s="37"/>
      <c r="C488" s="37"/>
      <c r="D488" s="37"/>
      <c r="E488" s="37"/>
      <c r="F488" s="37"/>
    </row>
    <row r="489" spans="2:6" x14ac:dyDescent="0.25">
      <c r="B489" s="37"/>
      <c r="C489" s="37"/>
      <c r="D489" s="37"/>
      <c r="E489" s="37"/>
      <c r="F489" s="37"/>
    </row>
    <row r="490" spans="2:6" x14ac:dyDescent="0.25">
      <c r="B490" s="37"/>
      <c r="C490" s="37"/>
      <c r="D490" s="37"/>
      <c r="E490" s="37"/>
      <c r="F490" s="37"/>
    </row>
    <row r="491" spans="2:6" x14ac:dyDescent="0.25">
      <c r="B491" s="37"/>
      <c r="C491" s="37"/>
      <c r="D491" s="37"/>
      <c r="E491" s="37"/>
      <c r="F491" s="37"/>
    </row>
    <row r="492" spans="2:6" x14ac:dyDescent="0.25">
      <c r="B492" s="37"/>
      <c r="C492" s="37"/>
      <c r="D492" s="37"/>
      <c r="E492" s="37"/>
      <c r="F492" s="37"/>
    </row>
    <row r="493" spans="2:6" x14ac:dyDescent="0.25">
      <c r="B493" s="37"/>
      <c r="C493" s="37"/>
      <c r="D493" s="37"/>
      <c r="E493" s="37"/>
      <c r="F493" s="37"/>
    </row>
    <row r="494" spans="2:6" x14ac:dyDescent="0.25">
      <c r="B494" s="37"/>
      <c r="C494" s="37"/>
      <c r="D494" s="37"/>
      <c r="E494" s="37"/>
      <c r="F494" s="37"/>
    </row>
    <row r="495" spans="2:6" x14ac:dyDescent="0.25">
      <c r="B495" s="37"/>
      <c r="C495" s="37"/>
      <c r="D495" s="37"/>
      <c r="E495" s="37"/>
      <c r="F495" s="37"/>
    </row>
    <row r="496" spans="2:6" x14ac:dyDescent="0.25">
      <c r="B496" s="37"/>
      <c r="C496" s="37"/>
      <c r="D496" s="37"/>
      <c r="E496" s="37"/>
      <c r="F496" s="37"/>
    </row>
    <row r="497" spans="2:6" x14ac:dyDescent="0.25">
      <c r="B497" s="37"/>
      <c r="C497" s="37"/>
      <c r="D497" s="37"/>
      <c r="E497" s="37"/>
      <c r="F497" s="37"/>
    </row>
    <row r="498" spans="2:6" x14ac:dyDescent="0.25">
      <c r="B498" s="37"/>
      <c r="C498" s="37"/>
      <c r="D498" s="37"/>
      <c r="E498" s="37"/>
      <c r="F498" s="37"/>
    </row>
    <row r="499" spans="2:6" x14ac:dyDescent="0.25">
      <c r="B499" s="37"/>
      <c r="C499" s="37"/>
      <c r="D499" s="37"/>
      <c r="E499" s="37"/>
      <c r="F499" s="37"/>
    </row>
    <row r="500" spans="2:6" x14ac:dyDescent="0.25">
      <c r="B500" s="37"/>
      <c r="C500" s="37"/>
      <c r="D500" s="37"/>
      <c r="E500" s="37"/>
      <c r="F500" s="37"/>
    </row>
    <row r="501" spans="2:6" x14ac:dyDescent="0.25">
      <c r="B501" s="37"/>
      <c r="C501" s="37"/>
      <c r="D501" s="37"/>
      <c r="E501" s="37"/>
      <c r="F501" s="37"/>
    </row>
    <row r="502" spans="2:6" x14ac:dyDescent="0.25">
      <c r="B502" s="37"/>
      <c r="C502" s="37"/>
      <c r="D502" s="37"/>
      <c r="E502" s="37"/>
      <c r="F502" s="37"/>
    </row>
    <row r="503" spans="2:6" x14ac:dyDescent="0.25">
      <c r="B503" s="37"/>
      <c r="C503" s="37"/>
      <c r="D503" s="37"/>
      <c r="E503" s="37"/>
      <c r="F503" s="37"/>
    </row>
    <row r="504" spans="2:6" x14ac:dyDescent="0.25">
      <c r="B504" s="37"/>
      <c r="C504" s="37"/>
      <c r="D504" s="37"/>
      <c r="E504" s="37"/>
      <c r="F504" s="37"/>
    </row>
    <row r="505" spans="2:6" x14ac:dyDescent="0.25">
      <c r="B505" s="37"/>
      <c r="C505" s="37"/>
      <c r="D505" s="37"/>
      <c r="E505" s="37"/>
      <c r="F505" s="37"/>
    </row>
    <row r="506" spans="2:6" x14ac:dyDescent="0.25">
      <c r="B506" s="37"/>
      <c r="C506" s="37"/>
      <c r="D506" s="37"/>
      <c r="E506" s="37"/>
      <c r="F506" s="37"/>
    </row>
    <row r="507" spans="2:6" x14ac:dyDescent="0.25">
      <c r="B507" s="37"/>
      <c r="C507" s="37"/>
      <c r="D507" s="37"/>
      <c r="E507" s="37"/>
      <c r="F507" s="37"/>
    </row>
    <row r="508" spans="2:6" x14ac:dyDescent="0.25">
      <c r="B508" s="37"/>
      <c r="C508" s="37"/>
      <c r="D508" s="37"/>
      <c r="E508" s="37"/>
      <c r="F508" s="37"/>
    </row>
    <row r="509" spans="2:6" x14ac:dyDescent="0.25">
      <c r="B509" s="37"/>
      <c r="C509" s="37"/>
      <c r="D509" s="37"/>
      <c r="E509" s="37"/>
      <c r="F509" s="37"/>
    </row>
    <row r="510" spans="2:6" x14ac:dyDescent="0.25">
      <c r="B510" s="37"/>
      <c r="C510" s="37"/>
      <c r="D510" s="37"/>
      <c r="E510" s="37"/>
      <c r="F510" s="37"/>
    </row>
    <row r="511" spans="2:6" x14ac:dyDescent="0.25">
      <c r="B511" s="37"/>
      <c r="C511" s="37"/>
      <c r="D511" s="37"/>
      <c r="E511" s="37"/>
      <c r="F511" s="37"/>
    </row>
    <row r="512" spans="2:6" x14ac:dyDescent="0.25">
      <c r="B512" s="37"/>
      <c r="C512" s="37"/>
      <c r="D512" s="37"/>
      <c r="E512" s="37"/>
      <c r="F512" s="37"/>
    </row>
    <row r="513" spans="2:6" x14ac:dyDescent="0.25">
      <c r="B513" s="37"/>
      <c r="C513" s="37"/>
      <c r="D513" s="37"/>
      <c r="E513" s="37"/>
      <c r="F513" s="37"/>
    </row>
    <row r="514" spans="2:6" x14ac:dyDescent="0.25">
      <c r="B514" s="37"/>
      <c r="C514" s="37"/>
      <c r="D514" s="37"/>
      <c r="E514" s="37"/>
      <c r="F514" s="37"/>
    </row>
    <row r="515" spans="2:6" x14ac:dyDescent="0.25">
      <c r="B515" s="37"/>
      <c r="C515" s="37"/>
      <c r="D515" s="37"/>
      <c r="E515" s="37"/>
      <c r="F515" s="37"/>
    </row>
    <row r="516" spans="2:6" x14ac:dyDescent="0.25">
      <c r="B516" s="37"/>
      <c r="C516" s="37"/>
      <c r="D516" s="37"/>
      <c r="E516" s="37"/>
      <c r="F516" s="37"/>
    </row>
    <row r="517" spans="2:6" x14ac:dyDescent="0.25">
      <c r="B517" s="37"/>
      <c r="C517" s="37"/>
      <c r="D517" s="37"/>
      <c r="E517" s="37"/>
      <c r="F517" s="37"/>
    </row>
    <row r="518" spans="2:6" x14ac:dyDescent="0.25">
      <c r="B518" s="37"/>
      <c r="C518" s="37"/>
      <c r="D518" s="37"/>
      <c r="E518" s="37"/>
      <c r="F518" s="37"/>
    </row>
    <row r="519" spans="2:6" x14ac:dyDescent="0.25">
      <c r="B519" s="37"/>
      <c r="C519" s="37"/>
      <c r="D519" s="37"/>
      <c r="E519" s="37"/>
      <c r="F519" s="37"/>
    </row>
    <row r="520" spans="2:6" x14ac:dyDescent="0.25">
      <c r="B520" s="37"/>
      <c r="C520" s="37"/>
      <c r="D520" s="37"/>
      <c r="E520" s="37"/>
      <c r="F520" s="37"/>
    </row>
    <row r="521" spans="2:6" x14ac:dyDescent="0.25">
      <c r="B521" s="37"/>
      <c r="C521" s="37"/>
      <c r="D521" s="37"/>
      <c r="E521" s="37"/>
      <c r="F521" s="37"/>
    </row>
    <row r="522" spans="2:6" x14ac:dyDescent="0.25">
      <c r="B522" s="37"/>
      <c r="C522" s="37"/>
      <c r="D522" s="37"/>
      <c r="E522" s="37"/>
      <c r="F522" s="37"/>
    </row>
    <row r="523" spans="2:6" x14ac:dyDescent="0.25">
      <c r="B523" s="37"/>
      <c r="C523" s="37"/>
      <c r="D523" s="37"/>
      <c r="E523" s="37"/>
      <c r="F523" s="37"/>
    </row>
    <row r="524" spans="2:6" x14ac:dyDescent="0.25">
      <c r="B524" s="37"/>
      <c r="C524" s="37"/>
      <c r="D524" s="37"/>
      <c r="E524" s="37"/>
      <c r="F524" s="37"/>
    </row>
    <row r="525" spans="2:6" x14ac:dyDescent="0.25">
      <c r="B525" s="37"/>
      <c r="C525" s="37"/>
      <c r="D525" s="37"/>
      <c r="E525" s="37"/>
      <c r="F525" s="37"/>
    </row>
    <row r="526" spans="2:6" x14ac:dyDescent="0.25">
      <c r="B526" s="37"/>
      <c r="C526" s="37"/>
      <c r="D526" s="37"/>
      <c r="E526" s="37"/>
      <c r="F526" s="37"/>
    </row>
    <row r="527" spans="2:6" x14ac:dyDescent="0.25">
      <c r="B527" s="37"/>
      <c r="C527" s="37"/>
      <c r="D527" s="37"/>
      <c r="E527" s="37"/>
      <c r="F527" s="37"/>
    </row>
    <row r="528" spans="2:6" x14ac:dyDescent="0.25">
      <c r="B528" s="37"/>
      <c r="C528" s="37"/>
      <c r="D528" s="37"/>
      <c r="E528" s="37"/>
      <c r="F528" s="37"/>
    </row>
    <row r="529" spans="2:6" x14ac:dyDescent="0.25">
      <c r="B529" s="37"/>
      <c r="C529" s="37"/>
      <c r="D529" s="37"/>
      <c r="E529" s="37"/>
      <c r="F529" s="37"/>
    </row>
    <row r="530" spans="2:6" x14ac:dyDescent="0.25">
      <c r="B530" s="37"/>
      <c r="C530" s="37"/>
      <c r="D530" s="37"/>
      <c r="E530" s="37"/>
      <c r="F530" s="37"/>
    </row>
    <row r="531" spans="2:6" x14ac:dyDescent="0.25">
      <c r="B531" s="37"/>
      <c r="C531" s="37"/>
      <c r="D531" s="37"/>
      <c r="E531" s="37"/>
      <c r="F531" s="37"/>
    </row>
  </sheetData>
  <autoFilter ref="A8:G338"/>
  <mergeCells count="16">
    <mergeCell ref="I8:I9"/>
    <mergeCell ref="A5:G5"/>
    <mergeCell ref="A1:G1"/>
    <mergeCell ref="A2:G2"/>
    <mergeCell ref="A3:G3"/>
    <mergeCell ref="A4:G4"/>
    <mergeCell ref="A6:G6"/>
    <mergeCell ref="A7:G7"/>
    <mergeCell ref="F8:F9"/>
    <mergeCell ref="A373:F373"/>
    <mergeCell ref="G8:G9"/>
    <mergeCell ref="A8:A9"/>
    <mergeCell ref="B8:B9"/>
    <mergeCell ref="C8:C9"/>
    <mergeCell ref="D8:D9"/>
    <mergeCell ref="E8:E9"/>
  </mergeCells>
  <pageMargins left="0.51181102362204722" right="0.19685039370078741" top="0.35433070866141736" bottom="0.15748031496062992" header="0.11811023622047245" footer="0.11811023622047245"/>
  <pageSetup paperSize="9" scale="7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1"/>
  <sheetViews>
    <sheetView tabSelected="1" view="pageLayout" topLeftCell="A157" zoomScaleNormal="100" workbookViewId="0">
      <selection activeCell="A5" sqref="A5"/>
    </sheetView>
  </sheetViews>
  <sheetFormatPr defaultRowHeight="15.75" x14ac:dyDescent="0.25"/>
  <cols>
    <col min="1" max="1" width="63" style="3" customWidth="1"/>
    <col min="2" max="2" width="5.42578125" style="3" customWidth="1"/>
    <col min="3" max="3" width="6" style="3" customWidth="1"/>
    <col min="4" max="4" width="11.140625" style="3" customWidth="1"/>
    <col min="5" max="5" width="10.5703125" style="16" customWidth="1"/>
    <col min="6" max="6" width="9.140625" style="2"/>
    <col min="7" max="7" width="14.5703125" style="2" customWidth="1"/>
    <col min="8" max="16384" width="9.140625" style="2"/>
  </cols>
  <sheetData>
    <row r="1" spans="1:7" x14ac:dyDescent="0.25">
      <c r="A1" s="77" t="s">
        <v>484</v>
      </c>
      <c r="B1" s="77"/>
      <c r="C1" s="77"/>
      <c r="D1" s="77"/>
      <c r="E1" s="77"/>
    </row>
    <row r="2" spans="1:7" x14ac:dyDescent="0.25">
      <c r="A2" s="78" t="s">
        <v>0</v>
      </c>
      <c r="B2" s="78"/>
      <c r="C2" s="78"/>
      <c r="D2" s="78"/>
      <c r="E2" s="78"/>
    </row>
    <row r="3" spans="1:7" x14ac:dyDescent="0.25">
      <c r="A3" s="78" t="s">
        <v>131</v>
      </c>
      <c r="B3" s="78"/>
      <c r="C3" s="78"/>
      <c r="D3" s="78"/>
      <c r="E3" s="78"/>
    </row>
    <row r="4" spans="1:7" x14ac:dyDescent="0.25">
      <c r="A4" s="79" t="s">
        <v>486</v>
      </c>
      <c r="B4" s="80"/>
      <c r="C4" s="80"/>
      <c r="D4" s="80"/>
      <c r="E4" s="80"/>
    </row>
    <row r="5" spans="1:7" ht="9" customHeight="1" x14ac:dyDescent="0.25">
      <c r="E5" s="4"/>
    </row>
    <row r="6" spans="1:7" ht="60.75" customHeight="1" x14ac:dyDescent="0.3">
      <c r="A6" s="81" t="s">
        <v>336</v>
      </c>
      <c r="B6" s="81"/>
      <c r="C6" s="81"/>
      <c r="D6" s="81"/>
      <c r="E6" s="81"/>
    </row>
    <row r="7" spans="1:7" ht="16.5" thickBot="1" x14ac:dyDescent="0.3">
      <c r="E7" s="4" t="s">
        <v>132</v>
      </c>
    </row>
    <row r="8" spans="1:7" ht="16.5" thickBot="1" x14ac:dyDescent="0.3">
      <c r="A8" s="5" t="s">
        <v>133</v>
      </c>
      <c r="B8" s="6" t="s">
        <v>134</v>
      </c>
      <c r="C8" s="6" t="s">
        <v>11</v>
      </c>
      <c r="D8" s="6" t="s">
        <v>12</v>
      </c>
      <c r="E8" s="30" t="s">
        <v>2</v>
      </c>
    </row>
    <row r="9" spans="1:7" x14ac:dyDescent="0.25">
      <c r="A9" s="7" t="s">
        <v>135</v>
      </c>
      <c r="B9" s="8" t="s">
        <v>15</v>
      </c>
      <c r="C9" s="8" t="s">
        <v>16</v>
      </c>
      <c r="D9" s="8" t="s">
        <v>136</v>
      </c>
      <c r="E9" s="9">
        <f>E10+E12+E15+E20+E26+E18</f>
        <v>68219.490000000005</v>
      </c>
    </row>
    <row r="10" spans="1:7" ht="47.25" hidden="1" x14ac:dyDescent="0.25">
      <c r="A10" s="10" t="s">
        <v>137</v>
      </c>
      <c r="B10" s="11" t="s">
        <v>15</v>
      </c>
      <c r="C10" s="11" t="s">
        <v>17</v>
      </c>
      <c r="D10" s="11" t="s">
        <v>136</v>
      </c>
      <c r="E10" s="12">
        <f>E11</f>
        <v>0</v>
      </c>
    </row>
    <row r="11" spans="1:7" hidden="1" x14ac:dyDescent="0.25">
      <c r="A11" s="13" t="s">
        <v>18</v>
      </c>
      <c r="B11" s="14" t="s">
        <v>15</v>
      </c>
      <c r="C11" s="14" t="s">
        <v>17</v>
      </c>
      <c r="D11" s="14" t="s">
        <v>138</v>
      </c>
      <c r="E11" s="15"/>
    </row>
    <row r="12" spans="1:7" ht="66.75" customHeight="1" x14ac:dyDescent="0.25">
      <c r="A12" s="10" t="s">
        <v>19</v>
      </c>
      <c r="B12" s="11" t="s">
        <v>15</v>
      </c>
      <c r="C12" s="11" t="s">
        <v>20</v>
      </c>
      <c r="D12" s="11" t="s">
        <v>136</v>
      </c>
      <c r="E12" s="12">
        <f>E13+E14</f>
        <v>3316.4</v>
      </c>
    </row>
    <row r="13" spans="1:7" x14ac:dyDescent="0.25">
      <c r="A13" s="13" t="s">
        <v>22</v>
      </c>
      <c r="B13" s="14" t="s">
        <v>15</v>
      </c>
      <c r="C13" s="14" t="s">
        <v>20</v>
      </c>
      <c r="D13" s="14" t="s">
        <v>106</v>
      </c>
      <c r="E13" s="15">
        <f>прил.7!G116</f>
        <v>1873</v>
      </c>
      <c r="G13" s="29"/>
    </row>
    <row r="14" spans="1:7" ht="31.5" customHeight="1" x14ac:dyDescent="0.25">
      <c r="A14" s="13" t="s">
        <v>139</v>
      </c>
      <c r="B14" s="14" t="s">
        <v>15</v>
      </c>
      <c r="C14" s="14" t="s">
        <v>20</v>
      </c>
      <c r="D14" s="14" t="s">
        <v>140</v>
      </c>
      <c r="E14" s="15">
        <f>прил.7!G121</f>
        <v>1443.4</v>
      </c>
    </row>
    <row r="15" spans="1:7" ht="45" customHeight="1" x14ac:dyDescent="0.25">
      <c r="A15" s="10" t="s">
        <v>141</v>
      </c>
      <c r="B15" s="11" t="s">
        <v>15</v>
      </c>
      <c r="C15" s="11" t="s">
        <v>24</v>
      </c>
      <c r="D15" s="11" t="s">
        <v>136</v>
      </c>
      <c r="E15" s="12">
        <f>E16+E17</f>
        <v>26694</v>
      </c>
    </row>
    <row r="16" spans="1:7" x14ac:dyDescent="0.25">
      <c r="A16" s="13" t="s">
        <v>22</v>
      </c>
      <c r="B16" s="14" t="s">
        <v>15</v>
      </c>
      <c r="C16" s="14" t="s">
        <v>24</v>
      </c>
      <c r="D16" s="14" t="s">
        <v>106</v>
      </c>
      <c r="E16" s="15">
        <f>прил.7!G14</f>
        <v>26694</v>
      </c>
    </row>
    <row r="17" spans="1:5" ht="30.75" customHeight="1" x14ac:dyDescent="0.25">
      <c r="A17" s="13" t="s">
        <v>164</v>
      </c>
      <c r="B17" s="14" t="s">
        <v>15</v>
      </c>
      <c r="C17" s="14" t="s">
        <v>24</v>
      </c>
      <c r="D17" s="14" t="s">
        <v>188</v>
      </c>
      <c r="E17" s="15">
        <f>прил.7!G22</f>
        <v>0</v>
      </c>
    </row>
    <row r="18" spans="1:5" ht="30.75" customHeight="1" x14ac:dyDescent="0.25">
      <c r="A18" s="47" t="s">
        <v>453</v>
      </c>
      <c r="B18" s="11" t="s">
        <v>15</v>
      </c>
      <c r="C18" s="11" t="s">
        <v>98</v>
      </c>
      <c r="D18" s="11" t="s">
        <v>106</v>
      </c>
      <c r="E18" s="12">
        <f>E19</f>
        <v>5831.7</v>
      </c>
    </row>
    <row r="19" spans="1:5" ht="16.5" customHeight="1" x14ac:dyDescent="0.25">
      <c r="A19" s="19" t="s">
        <v>246</v>
      </c>
      <c r="B19" s="14" t="s">
        <v>15</v>
      </c>
      <c r="C19" s="14" t="s">
        <v>98</v>
      </c>
      <c r="D19" s="14" t="s">
        <v>454</v>
      </c>
      <c r="E19" s="15">
        <f>прил.7!G126</f>
        <v>5831.7</v>
      </c>
    </row>
    <row r="20" spans="1:5" x14ac:dyDescent="0.25">
      <c r="A20" s="10" t="s">
        <v>26</v>
      </c>
      <c r="B20" s="11" t="s">
        <v>15</v>
      </c>
      <c r="C20" s="11" t="s">
        <v>109</v>
      </c>
      <c r="D20" s="11" t="s">
        <v>136</v>
      </c>
      <c r="E20" s="12">
        <f>E21</f>
        <v>1670</v>
      </c>
    </row>
    <row r="21" spans="1:5" x14ac:dyDescent="0.25">
      <c r="A21" s="13" t="s">
        <v>26</v>
      </c>
      <c r="B21" s="14" t="s">
        <v>15</v>
      </c>
      <c r="C21" s="14" t="s">
        <v>109</v>
      </c>
      <c r="D21" s="14" t="s">
        <v>142</v>
      </c>
      <c r="E21" s="15">
        <f>E22</f>
        <v>1670</v>
      </c>
    </row>
    <row r="22" spans="1:5" ht="30.75" customHeight="1" x14ac:dyDescent="0.25">
      <c r="A22" s="13" t="s">
        <v>143</v>
      </c>
      <c r="B22" s="14" t="s">
        <v>15</v>
      </c>
      <c r="C22" s="14" t="s">
        <v>109</v>
      </c>
      <c r="D22" s="14" t="s">
        <v>28</v>
      </c>
      <c r="E22" s="15">
        <f>E23+E24+E25</f>
        <v>1670</v>
      </c>
    </row>
    <row r="23" spans="1:5" x14ac:dyDescent="0.25">
      <c r="A23" s="13" t="s">
        <v>144</v>
      </c>
      <c r="B23" s="14" t="s">
        <v>15</v>
      </c>
      <c r="C23" s="14" t="s">
        <v>109</v>
      </c>
      <c r="D23" s="14" t="s">
        <v>166</v>
      </c>
      <c r="E23" s="15">
        <f>прил.7!G26</f>
        <v>1000</v>
      </c>
    </row>
    <row r="24" spans="1:5" ht="30" customHeight="1" x14ac:dyDescent="0.25">
      <c r="A24" s="13" t="s">
        <v>145</v>
      </c>
      <c r="B24" s="14" t="s">
        <v>15</v>
      </c>
      <c r="C24" s="14" t="s">
        <v>109</v>
      </c>
      <c r="D24" s="14" t="s">
        <v>167</v>
      </c>
      <c r="E24" s="15">
        <f>прил.7!G28</f>
        <v>500</v>
      </c>
    </row>
    <row r="25" spans="1:5" x14ac:dyDescent="0.25">
      <c r="A25" s="13" t="s">
        <v>168</v>
      </c>
      <c r="B25" s="14" t="s">
        <v>15</v>
      </c>
      <c r="C25" s="14" t="s">
        <v>109</v>
      </c>
      <c r="D25" s="14" t="s">
        <v>169</v>
      </c>
      <c r="E25" s="15">
        <v>170</v>
      </c>
    </row>
    <row r="26" spans="1:5" x14ac:dyDescent="0.25">
      <c r="A26" s="10" t="s">
        <v>29</v>
      </c>
      <c r="B26" s="11" t="s">
        <v>15</v>
      </c>
      <c r="C26" s="11" t="s">
        <v>197</v>
      </c>
      <c r="D26" s="11" t="s">
        <v>136</v>
      </c>
      <c r="E26" s="12">
        <f>E30+E34+E36++E27+E32+E33+E29+E31</f>
        <v>30707.39</v>
      </c>
    </row>
    <row r="27" spans="1:5" ht="29.25" customHeight="1" x14ac:dyDescent="0.25">
      <c r="A27" s="10" t="s">
        <v>31</v>
      </c>
      <c r="B27" s="11" t="s">
        <v>15</v>
      </c>
      <c r="C27" s="11" t="s">
        <v>197</v>
      </c>
      <c r="D27" s="11" t="s">
        <v>189</v>
      </c>
      <c r="E27" s="12">
        <f>E28</f>
        <v>602.5</v>
      </c>
    </row>
    <row r="28" spans="1:5" ht="16.5" customHeight="1" x14ac:dyDescent="0.25">
      <c r="A28" s="13" t="s">
        <v>32</v>
      </c>
      <c r="B28" s="14" t="s">
        <v>40</v>
      </c>
      <c r="C28" s="14" t="s">
        <v>197</v>
      </c>
      <c r="D28" s="14" t="s">
        <v>33</v>
      </c>
      <c r="E28" s="15">
        <f>прил.7!G33</f>
        <v>602.5</v>
      </c>
    </row>
    <row r="29" spans="1:5" ht="45" customHeight="1" x14ac:dyDescent="0.25">
      <c r="A29" s="56" t="s">
        <v>401</v>
      </c>
      <c r="B29" s="14" t="s">
        <v>15</v>
      </c>
      <c r="C29" s="14" t="s">
        <v>197</v>
      </c>
      <c r="D29" s="14" t="s">
        <v>467</v>
      </c>
      <c r="E29" s="15">
        <f>прил.7!G38</f>
        <v>373.79999999999995</v>
      </c>
    </row>
    <row r="30" spans="1:5" ht="14.25" customHeight="1" x14ac:dyDescent="0.25">
      <c r="A30" s="13" t="s">
        <v>52</v>
      </c>
      <c r="B30" s="14" t="s">
        <v>15</v>
      </c>
      <c r="C30" s="14" t="s">
        <v>197</v>
      </c>
      <c r="D30" s="14" t="s">
        <v>53</v>
      </c>
      <c r="E30" s="15">
        <f>прил.7!G133+прил.7!G263+прил.7!G358+прил.7!G367</f>
        <v>21199.3</v>
      </c>
    </row>
    <row r="31" spans="1:5" ht="14.25" customHeight="1" x14ac:dyDescent="0.25">
      <c r="A31" s="13" t="s">
        <v>480</v>
      </c>
      <c r="B31" s="14" t="s">
        <v>15</v>
      </c>
      <c r="C31" s="14" t="s">
        <v>197</v>
      </c>
      <c r="D31" s="14" t="s">
        <v>479</v>
      </c>
      <c r="E31" s="15">
        <f>прил.7!G42</f>
        <v>500</v>
      </c>
    </row>
    <row r="32" spans="1:5" ht="47.25" x14ac:dyDescent="0.25">
      <c r="A32" s="13" t="s">
        <v>34</v>
      </c>
      <c r="B32" s="14" t="s">
        <v>15</v>
      </c>
      <c r="C32" s="14" t="s">
        <v>197</v>
      </c>
      <c r="D32" s="14" t="s">
        <v>35</v>
      </c>
      <c r="E32" s="15">
        <f>прил.7!G43</f>
        <v>100</v>
      </c>
    </row>
    <row r="33" spans="1:5" ht="31.5" x14ac:dyDescent="0.25">
      <c r="A33" s="20" t="s">
        <v>36</v>
      </c>
      <c r="B33" s="14" t="s">
        <v>15</v>
      </c>
      <c r="C33" s="14" t="s">
        <v>197</v>
      </c>
      <c r="D33" s="14" t="s">
        <v>37</v>
      </c>
      <c r="E33" s="15">
        <f>прил.7!G44</f>
        <v>5950.79</v>
      </c>
    </row>
    <row r="34" spans="1:5" ht="31.5" x14ac:dyDescent="0.25">
      <c r="A34" s="13" t="s">
        <v>88</v>
      </c>
      <c r="B34" s="14" t="s">
        <v>15</v>
      </c>
      <c r="C34" s="14" t="s">
        <v>197</v>
      </c>
      <c r="D34" s="14" t="s">
        <v>89</v>
      </c>
      <c r="E34" s="15">
        <f>E35</f>
        <v>1420</v>
      </c>
    </row>
    <row r="35" spans="1:5" ht="17.25" customHeight="1" x14ac:dyDescent="0.25">
      <c r="A35" s="13" t="s">
        <v>52</v>
      </c>
      <c r="B35" s="14" t="s">
        <v>15</v>
      </c>
      <c r="C35" s="14" t="s">
        <v>197</v>
      </c>
      <c r="D35" s="14" t="s">
        <v>177</v>
      </c>
      <c r="E35" s="15">
        <f>прил.7!G340</f>
        <v>1420</v>
      </c>
    </row>
    <row r="36" spans="1:5" x14ac:dyDescent="0.25">
      <c r="A36" s="13" t="s">
        <v>38</v>
      </c>
      <c r="B36" s="14" t="s">
        <v>15</v>
      </c>
      <c r="C36" s="14" t="s">
        <v>197</v>
      </c>
      <c r="D36" s="14" t="s">
        <v>39</v>
      </c>
      <c r="E36" s="15">
        <f>E37+E38+E39</f>
        <v>561</v>
      </c>
    </row>
    <row r="37" spans="1:5" ht="30" customHeight="1" x14ac:dyDescent="0.25">
      <c r="A37" s="13" t="s">
        <v>170</v>
      </c>
      <c r="B37" s="14" t="s">
        <v>15</v>
      </c>
      <c r="C37" s="14" t="s">
        <v>197</v>
      </c>
      <c r="D37" s="14" t="s">
        <v>171</v>
      </c>
      <c r="E37" s="15">
        <f>прил.7!G46</f>
        <v>121</v>
      </c>
    </row>
    <row r="38" spans="1:5" ht="63" x14ac:dyDescent="0.25">
      <c r="A38" s="19" t="s">
        <v>323</v>
      </c>
      <c r="B38" s="14" t="s">
        <v>15</v>
      </c>
      <c r="C38" s="14" t="s">
        <v>197</v>
      </c>
      <c r="D38" s="45" t="s">
        <v>342</v>
      </c>
      <c r="E38" s="15">
        <f>прил.7!G50</f>
        <v>300</v>
      </c>
    </row>
    <row r="39" spans="1:5" ht="31.5" x14ac:dyDescent="0.25">
      <c r="A39" s="19" t="s">
        <v>451</v>
      </c>
      <c r="B39" s="14" t="s">
        <v>15</v>
      </c>
      <c r="C39" s="14" t="s">
        <v>197</v>
      </c>
      <c r="D39" s="45" t="s">
        <v>463</v>
      </c>
      <c r="E39" s="15">
        <f>прил.7!G48</f>
        <v>140</v>
      </c>
    </row>
    <row r="40" spans="1:5" x14ac:dyDescent="0.25">
      <c r="A40" s="31" t="s">
        <v>146</v>
      </c>
      <c r="B40" s="11" t="s">
        <v>17</v>
      </c>
      <c r="C40" s="11" t="s">
        <v>16</v>
      </c>
      <c r="D40" s="11" t="s">
        <v>136</v>
      </c>
      <c r="E40" s="12">
        <f>E41</f>
        <v>603.69999999999993</v>
      </c>
    </row>
    <row r="41" spans="1:5" x14ac:dyDescent="0.25">
      <c r="A41" s="10" t="s">
        <v>190</v>
      </c>
      <c r="B41" s="11" t="s">
        <v>17</v>
      </c>
      <c r="C41" s="11" t="s">
        <v>20</v>
      </c>
      <c r="D41" s="11" t="s">
        <v>136</v>
      </c>
      <c r="E41" s="12">
        <f>E42</f>
        <v>603.69999999999993</v>
      </c>
    </row>
    <row r="42" spans="1:5" ht="28.5" customHeight="1" x14ac:dyDescent="0.25">
      <c r="A42" s="13" t="s">
        <v>3</v>
      </c>
      <c r="B42" s="14" t="s">
        <v>17</v>
      </c>
      <c r="C42" s="14" t="s">
        <v>20</v>
      </c>
      <c r="D42" s="14" t="s">
        <v>41</v>
      </c>
      <c r="E42" s="15">
        <f>прил.7!G54</f>
        <v>603.69999999999993</v>
      </c>
    </row>
    <row r="43" spans="1:5" ht="29.25" x14ac:dyDescent="0.25">
      <c r="A43" s="31" t="s">
        <v>147</v>
      </c>
      <c r="B43" s="11" t="s">
        <v>20</v>
      </c>
      <c r="C43" s="11" t="s">
        <v>16</v>
      </c>
      <c r="D43" s="11" t="s">
        <v>136</v>
      </c>
      <c r="E43" s="12">
        <f>E44</f>
        <v>246.4</v>
      </c>
    </row>
    <row r="44" spans="1:5" ht="31.5" customHeight="1" x14ac:dyDescent="0.25">
      <c r="A44" s="10" t="s">
        <v>95</v>
      </c>
      <c r="B44" s="11" t="s">
        <v>20</v>
      </c>
      <c r="C44" s="11" t="s">
        <v>63</v>
      </c>
      <c r="D44" s="11" t="s">
        <v>136</v>
      </c>
      <c r="E44" s="12">
        <f>E45+E46</f>
        <v>246.4</v>
      </c>
    </row>
    <row r="45" spans="1:5" x14ac:dyDescent="0.25">
      <c r="A45" s="13" t="s">
        <v>96</v>
      </c>
      <c r="B45" s="14" t="s">
        <v>20</v>
      </c>
      <c r="C45" s="14" t="s">
        <v>63</v>
      </c>
      <c r="D45" s="14" t="s">
        <v>97</v>
      </c>
      <c r="E45" s="15">
        <f>прил.7!G61</f>
        <v>246.4</v>
      </c>
    </row>
    <row r="46" spans="1:5" hidden="1" x14ac:dyDescent="0.25">
      <c r="A46" s="13"/>
      <c r="B46" s="14" t="s">
        <v>20</v>
      </c>
      <c r="C46" s="14" t="s">
        <v>63</v>
      </c>
      <c r="D46" s="14" t="s">
        <v>477</v>
      </c>
      <c r="E46" s="15">
        <f>прил.7!G63</f>
        <v>0</v>
      </c>
    </row>
    <row r="47" spans="1:5" x14ac:dyDescent="0.25">
      <c r="A47" s="31" t="s">
        <v>42</v>
      </c>
      <c r="B47" s="11" t="s">
        <v>24</v>
      </c>
      <c r="C47" s="11" t="s">
        <v>16</v>
      </c>
      <c r="D47" s="11" t="s">
        <v>136</v>
      </c>
      <c r="E47" s="12">
        <f>E48+E50+E54+E56+E52</f>
        <v>19246.599999999999</v>
      </c>
    </row>
    <row r="48" spans="1:5" ht="15.75" customHeight="1" x14ac:dyDescent="0.25">
      <c r="A48" s="64" t="s">
        <v>297</v>
      </c>
      <c r="B48" s="11" t="s">
        <v>24</v>
      </c>
      <c r="C48" s="11" t="s">
        <v>15</v>
      </c>
      <c r="D48" s="11" t="s">
        <v>136</v>
      </c>
      <c r="E48" s="12">
        <f>E49</f>
        <v>0</v>
      </c>
    </row>
    <row r="49" spans="1:5" ht="27.75" customHeight="1" x14ac:dyDescent="0.25">
      <c r="A49" s="55" t="s">
        <v>343</v>
      </c>
      <c r="B49" s="14" t="s">
        <v>24</v>
      </c>
      <c r="C49" s="14" t="s">
        <v>15</v>
      </c>
      <c r="D49" s="14" t="s">
        <v>39</v>
      </c>
      <c r="E49" s="15">
        <f>прил.7!G228</f>
        <v>0</v>
      </c>
    </row>
    <row r="50" spans="1:5" x14ac:dyDescent="0.25">
      <c r="A50" s="65" t="s">
        <v>182</v>
      </c>
      <c r="B50" s="11" t="s">
        <v>24</v>
      </c>
      <c r="C50" s="11" t="s">
        <v>17</v>
      </c>
      <c r="D50" s="11" t="s">
        <v>136</v>
      </c>
      <c r="E50" s="12">
        <f>E51</f>
        <v>500</v>
      </c>
    </row>
    <row r="51" spans="1:5" ht="47.25" x14ac:dyDescent="0.25">
      <c r="A51" s="1" t="s">
        <v>379</v>
      </c>
      <c r="B51" s="14" t="s">
        <v>24</v>
      </c>
      <c r="C51" s="14" t="s">
        <v>17</v>
      </c>
      <c r="D51" s="17" t="s">
        <v>183</v>
      </c>
      <c r="E51" s="15">
        <f>прил.7!G139</f>
        <v>500</v>
      </c>
    </row>
    <row r="52" spans="1:5" x14ac:dyDescent="0.25">
      <c r="A52" s="47" t="s">
        <v>232</v>
      </c>
      <c r="B52" s="11" t="s">
        <v>24</v>
      </c>
      <c r="C52" s="11" t="s">
        <v>98</v>
      </c>
      <c r="D52" s="66" t="s">
        <v>136</v>
      </c>
      <c r="E52" s="12">
        <f>E53</f>
        <v>3000</v>
      </c>
    </row>
    <row r="53" spans="1:5" ht="78.75" x14ac:dyDescent="0.25">
      <c r="A53" s="50" t="s">
        <v>429</v>
      </c>
      <c r="B53" s="14" t="s">
        <v>24</v>
      </c>
      <c r="C53" s="14" t="s">
        <v>98</v>
      </c>
      <c r="D53" s="45" t="s">
        <v>455</v>
      </c>
      <c r="E53" s="15">
        <f>прил.7!G297</f>
        <v>3000</v>
      </c>
    </row>
    <row r="54" spans="1:5" x14ac:dyDescent="0.25">
      <c r="A54" s="18" t="s">
        <v>320</v>
      </c>
      <c r="B54" s="11" t="s">
        <v>24</v>
      </c>
      <c r="C54" s="11" t="s">
        <v>63</v>
      </c>
      <c r="D54" s="66" t="s">
        <v>136</v>
      </c>
      <c r="E54" s="12">
        <f>E55</f>
        <v>10000</v>
      </c>
    </row>
    <row r="55" spans="1:5" ht="28.5" customHeight="1" x14ac:dyDescent="0.25">
      <c r="A55" s="19" t="s">
        <v>471</v>
      </c>
      <c r="B55" s="14" t="s">
        <v>24</v>
      </c>
      <c r="C55" s="14" t="s">
        <v>63</v>
      </c>
      <c r="D55" s="45" t="s">
        <v>344</v>
      </c>
      <c r="E55" s="15">
        <f>прил.7!G292</f>
        <v>10000</v>
      </c>
    </row>
    <row r="56" spans="1:5" ht="14.25" customHeight="1" x14ac:dyDescent="0.25">
      <c r="A56" s="10" t="s">
        <v>172</v>
      </c>
      <c r="B56" s="11" t="s">
        <v>24</v>
      </c>
      <c r="C56" s="11" t="s">
        <v>27</v>
      </c>
      <c r="D56" s="11" t="s">
        <v>136</v>
      </c>
      <c r="E56" s="12">
        <f>E57+E59</f>
        <v>5746.6</v>
      </c>
    </row>
    <row r="57" spans="1:5" ht="31.5" x14ac:dyDescent="0.25">
      <c r="A57" s="19" t="s">
        <v>36</v>
      </c>
      <c r="B57" s="14" t="s">
        <v>24</v>
      </c>
      <c r="C57" s="14" t="s">
        <v>27</v>
      </c>
      <c r="D57" s="45" t="s">
        <v>37</v>
      </c>
      <c r="E57" s="15">
        <f>E58</f>
        <v>3534.6</v>
      </c>
    </row>
    <row r="58" spans="1:5" ht="15" customHeight="1" x14ac:dyDescent="0.25">
      <c r="A58" s="13" t="s">
        <v>52</v>
      </c>
      <c r="B58" s="14" t="s">
        <v>24</v>
      </c>
      <c r="C58" s="14" t="s">
        <v>27</v>
      </c>
      <c r="D58" s="14" t="s">
        <v>345</v>
      </c>
      <c r="E58" s="15">
        <f>прил.7!G301</f>
        <v>3534.6</v>
      </c>
    </row>
    <row r="59" spans="1:5" ht="31.5" customHeight="1" x14ac:dyDescent="0.25">
      <c r="A59" s="19" t="s">
        <v>428</v>
      </c>
      <c r="B59" s="14" t="s">
        <v>24</v>
      </c>
      <c r="C59" s="14" t="s">
        <v>27</v>
      </c>
      <c r="D59" s="14" t="s">
        <v>39</v>
      </c>
      <c r="E59" s="15">
        <f>E60+E61+E62+E63</f>
        <v>2212</v>
      </c>
    </row>
    <row r="60" spans="1:5" x14ac:dyDescent="0.25">
      <c r="A60" s="19" t="s">
        <v>435</v>
      </c>
      <c r="B60" s="14" t="s">
        <v>24</v>
      </c>
      <c r="C60" s="14" t="s">
        <v>27</v>
      </c>
      <c r="D60" s="45" t="s">
        <v>457</v>
      </c>
      <c r="E60" s="15">
        <f>прил.7!G308</f>
        <v>465.2</v>
      </c>
    </row>
    <row r="61" spans="1:5" ht="31.5" x14ac:dyDescent="0.25">
      <c r="A61" s="19" t="s">
        <v>436</v>
      </c>
      <c r="B61" s="14" t="s">
        <v>24</v>
      </c>
      <c r="C61" s="14" t="s">
        <v>27</v>
      </c>
      <c r="D61" s="45" t="s">
        <v>456</v>
      </c>
      <c r="E61" s="15">
        <f>прил.7!G310</f>
        <v>633.20000000000005</v>
      </c>
    </row>
    <row r="62" spans="1:5" ht="93.75" customHeight="1" x14ac:dyDescent="0.25">
      <c r="A62" s="19" t="s">
        <v>439</v>
      </c>
      <c r="B62" s="14" t="s">
        <v>24</v>
      </c>
      <c r="C62" s="14" t="s">
        <v>27</v>
      </c>
      <c r="D62" s="45" t="s">
        <v>458</v>
      </c>
      <c r="E62" s="15">
        <f>прил.7!G312</f>
        <v>113.6</v>
      </c>
    </row>
    <row r="63" spans="1:5" x14ac:dyDescent="0.25">
      <c r="A63" s="19" t="s">
        <v>441</v>
      </c>
      <c r="B63" s="14" t="s">
        <v>24</v>
      </c>
      <c r="C63" s="14" t="s">
        <v>27</v>
      </c>
      <c r="D63" s="45" t="s">
        <v>459</v>
      </c>
      <c r="E63" s="15">
        <f>прил.7!G314</f>
        <v>1000</v>
      </c>
    </row>
    <row r="64" spans="1:5" x14ac:dyDescent="0.25">
      <c r="A64" s="31" t="s">
        <v>45</v>
      </c>
      <c r="B64" s="11" t="s">
        <v>46</v>
      </c>
      <c r="C64" s="11" t="s">
        <v>16</v>
      </c>
      <c r="D64" s="11" t="s">
        <v>136</v>
      </c>
      <c r="E64" s="12">
        <f>E75+E79+E68+E65</f>
        <v>13220.8</v>
      </c>
    </row>
    <row r="65" spans="1:5" x14ac:dyDescent="0.25">
      <c r="A65" s="31" t="s">
        <v>447</v>
      </c>
      <c r="B65" s="11" t="s">
        <v>46</v>
      </c>
      <c r="C65" s="11" t="s">
        <v>15</v>
      </c>
      <c r="D65" s="11" t="s">
        <v>460</v>
      </c>
      <c r="E65" s="12">
        <f>E66+E67</f>
        <v>5300</v>
      </c>
    </row>
    <row r="66" spans="1:5" ht="30" x14ac:dyDescent="0.25">
      <c r="A66" s="60" t="s">
        <v>448</v>
      </c>
      <c r="B66" s="14" t="s">
        <v>46</v>
      </c>
      <c r="C66" s="14" t="s">
        <v>15</v>
      </c>
      <c r="D66" s="45" t="s">
        <v>460</v>
      </c>
      <c r="E66" s="15">
        <f>прил.7!G318</f>
        <v>5000</v>
      </c>
    </row>
    <row r="67" spans="1:5" ht="30" x14ac:dyDescent="0.25">
      <c r="A67" s="60" t="s">
        <v>483</v>
      </c>
      <c r="B67" s="14" t="s">
        <v>46</v>
      </c>
      <c r="C67" s="14" t="s">
        <v>15</v>
      </c>
      <c r="D67" s="45" t="s">
        <v>482</v>
      </c>
      <c r="E67" s="15">
        <f>прил.7!G320</f>
        <v>300</v>
      </c>
    </row>
    <row r="68" spans="1:5" x14ac:dyDescent="0.25">
      <c r="A68" s="10" t="s">
        <v>47</v>
      </c>
      <c r="B68" s="11" t="s">
        <v>46</v>
      </c>
      <c r="C68" s="11" t="s">
        <v>17</v>
      </c>
      <c r="D68" s="11" t="s">
        <v>136</v>
      </c>
      <c r="E68" s="12">
        <f>E70+E72+E71+E73+E74</f>
        <v>5000</v>
      </c>
    </row>
    <row r="69" spans="1:5" hidden="1" x14ac:dyDescent="0.25">
      <c r="A69" s="13"/>
      <c r="B69" s="14"/>
      <c r="C69" s="14"/>
      <c r="D69" s="14"/>
      <c r="E69" s="15"/>
    </row>
    <row r="70" spans="1:5" ht="46.5" customHeight="1" x14ac:dyDescent="0.25">
      <c r="A70" s="19" t="s">
        <v>251</v>
      </c>
      <c r="B70" s="14" t="s">
        <v>46</v>
      </c>
      <c r="C70" s="14" t="s">
        <v>17</v>
      </c>
      <c r="D70" s="14" t="s">
        <v>377</v>
      </c>
      <c r="E70" s="15">
        <f>прил.7!G143</f>
        <v>0</v>
      </c>
    </row>
    <row r="71" spans="1:5" x14ac:dyDescent="0.25">
      <c r="A71" s="20" t="s">
        <v>376</v>
      </c>
      <c r="B71" s="14" t="s">
        <v>46</v>
      </c>
      <c r="C71" s="14" t="s">
        <v>17</v>
      </c>
      <c r="D71" s="14" t="s">
        <v>214</v>
      </c>
      <c r="E71" s="15">
        <f>прил.7!G322</f>
        <v>0</v>
      </c>
    </row>
    <row r="72" spans="1:5" ht="29.25" customHeight="1" x14ac:dyDescent="0.25">
      <c r="A72" s="19" t="s">
        <v>445</v>
      </c>
      <c r="B72" s="14" t="s">
        <v>46</v>
      </c>
      <c r="C72" s="14" t="s">
        <v>17</v>
      </c>
      <c r="D72" s="45" t="s">
        <v>470</v>
      </c>
      <c r="E72" s="15">
        <f>прил.7!G324</f>
        <v>5000</v>
      </c>
    </row>
    <row r="73" spans="1:5" ht="46.5" hidden="1" customHeight="1" x14ac:dyDescent="0.25">
      <c r="A73" s="19" t="s">
        <v>388</v>
      </c>
      <c r="B73" s="14" t="s">
        <v>46</v>
      </c>
      <c r="C73" s="14" t="s">
        <v>17</v>
      </c>
      <c r="D73" s="17" t="s">
        <v>371</v>
      </c>
      <c r="E73" s="15">
        <f>прил.7!G326</f>
        <v>0</v>
      </c>
    </row>
    <row r="74" spans="1:5" ht="44.25" hidden="1" customHeight="1" x14ac:dyDescent="0.25">
      <c r="A74" s="19" t="s">
        <v>378</v>
      </c>
      <c r="B74" s="14" t="s">
        <v>46</v>
      </c>
      <c r="C74" s="14" t="s">
        <v>17</v>
      </c>
      <c r="D74" s="17" t="s">
        <v>375</v>
      </c>
      <c r="E74" s="15">
        <f>прил.7!G328</f>
        <v>0</v>
      </c>
    </row>
    <row r="75" spans="1:5" x14ac:dyDescent="0.25">
      <c r="A75" s="10" t="s">
        <v>48</v>
      </c>
      <c r="B75" s="11" t="s">
        <v>46</v>
      </c>
      <c r="C75" s="11" t="s">
        <v>20</v>
      </c>
      <c r="D75" s="11" t="s">
        <v>136</v>
      </c>
      <c r="E75" s="12">
        <f>E76+E77+E78</f>
        <v>300</v>
      </c>
    </row>
    <row r="76" spans="1:5" hidden="1" x14ac:dyDescent="0.25">
      <c r="A76" s="13" t="s">
        <v>173</v>
      </c>
      <c r="B76" s="14" t="s">
        <v>46</v>
      </c>
      <c r="C76" s="14" t="s">
        <v>20</v>
      </c>
      <c r="D76" s="14" t="s">
        <v>174</v>
      </c>
      <c r="E76" s="15"/>
    </row>
    <row r="77" spans="1:5" x14ac:dyDescent="0.25">
      <c r="A77" s="13" t="s">
        <v>99</v>
      </c>
      <c r="B77" s="14" t="s">
        <v>46</v>
      </c>
      <c r="C77" s="14" t="s">
        <v>20</v>
      </c>
      <c r="D77" s="14" t="s">
        <v>100</v>
      </c>
      <c r="E77" s="21">
        <f>прил.7!G146</f>
        <v>300</v>
      </c>
    </row>
    <row r="78" spans="1:5" ht="31.5" hidden="1" x14ac:dyDescent="0.25">
      <c r="A78" s="13" t="s">
        <v>49</v>
      </c>
      <c r="B78" s="14" t="s">
        <v>46</v>
      </c>
      <c r="C78" s="14" t="s">
        <v>20</v>
      </c>
      <c r="D78" s="14" t="s">
        <v>50</v>
      </c>
      <c r="E78" s="21"/>
    </row>
    <row r="79" spans="1:5" ht="31.5" x14ac:dyDescent="0.25">
      <c r="A79" s="10" t="s">
        <v>51</v>
      </c>
      <c r="B79" s="11" t="s">
        <v>46</v>
      </c>
      <c r="C79" s="11" t="s">
        <v>46</v>
      </c>
      <c r="D79" s="11" t="s">
        <v>136</v>
      </c>
      <c r="E79" s="12">
        <f>E80+E81</f>
        <v>2620.8000000000002</v>
      </c>
    </row>
    <row r="80" spans="1:5" ht="15" customHeight="1" x14ac:dyDescent="0.25">
      <c r="A80" s="13" t="s">
        <v>52</v>
      </c>
      <c r="B80" s="14" t="s">
        <v>46</v>
      </c>
      <c r="C80" s="14" t="s">
        <v>46</v>
      </c>
      <c r="D80" s="14" t="s">
        <v>53</v>
      </c>
      <c r="E80" s="15">
        <f>прил.7!G352</f>
        <v>1240.9000000000001</v>
      </c>
    </row>
    <row r="81" spans="1:5" x14ac:dyDescent="0.25">
      <c r="A81" s="13" t="s">
        <v>148</v>
      </c>
      <c r="B81" s="14" t="s">
        <v>46</v>
      </c>
      <c r="C81" s="14" t="s">
        <v>46</v>
      </c>
      <c r="D81" s="14" t="s">
        <v>54</v>
      </c>
      <c r="E81" s="15">
        <f>прил.7!G73</f>
        <v>1379.9</v>
      </c>
    </row>
    <row r="82" spans="1:5" x14ac:dyDescent="0.25">
      <c r="A82" s="31" t="s">
        <v>55</v>
      </c>
      <c r="B82" s="11" t="s">
        <v>56</v>
      </c>
      <c r="C82" s="11" t="s">
        <v>16</v>
      </c>
      <c r="D82" s="11" t="s">
        <v>136</v>
      </c>
      <c r="E82" s="12">
        <f>E83+E88+E99+E102+E108</f>
        <v>154365.32</v>
      </c>
    </row>
    <row r="83" spans="1:5" x14ac:dyDescent="0.25">
      <c r="A83" s="10" t="s">
        <v>57</v>
      </c>
      <c r="B83" s="11" t="s">
        <v>56</v>
      </c>
      <c r="C83" s="11" t="s">
        <v>15</v>
      </c>
      <c r="D83" s="11" t="s">
        <v>136</v>
      </c>
      <c r="E83" s="12">
        <f>E85+E86+E84+E87</f>
        <v>50007.89</v>
      </c>
    </row>
    <row r="84" spans="1:5" ht="45" customHeight="1" x14ac:dyDescent="0.25">
      <c r="A84" s="19" t="s">
        <v>357</v>
      </c>
      <c r="B84" s="14" t="s">
        <v>56</v>
      </c>
      <c r="C84" s="14" t="s">
        <v>15</v>
      </c>
      <c r="D84" s="14" t="s">
        <v>354</v>
      </c>
      <c r="E84" s="15">
        <f>прил.7!G151</f>
        <v>144.09</v>
      </c>
    </row>
    <row r="85" spans="1:5" ht="19.5" customHeight="1" x14ac:dyDescent="0.25">
      <c r="A85" s="13" t="s">
        <v>52</v>
      </c>
      <c r="B85" s="14" t="s">
        <v>56</v>
      </c>
      <c r="C85" s="14" t="s">
        <v>15</v>
      </c>
      <c r="D85" s="14" t="s">
        <v>58</v>
      </c>
      <c r="E85" s="15">
        <f>прил.7!G153+прил.7!G157</f>
        <v>48863.8</v>
      </c>
    </row>
    <row r="86" spans="1:5" ht="18.75" customHeight="1" x14ac:dyDescent="0.25">
      <c r="A86" s="46" t="s">
        <v>319</v>
      </c>
      <c r="B86" s="14" t="s">
        <v>56</v>
      </c>
      <c r="C86" s="14" t="s">
        <v>15</v>
      </c>
      <c r="D86" s="45" t="s">
        <v>366</v>
      </c>
      <c r="E86" s="15">
        <f>прил.7!G332</f>
        <v>500</v>
      </c>
    </row>
    <row r="87" spans="1:5" ht="35.25" customHeight="1" x14ac:dyDescent="0.25">
      <c r="A87" s="19" t="s">
        <v>426</v>
      </c>
      <c r="B87" s="14" t="s">
        <v>56</v>
      </c>
      <c r="C87" s="14" t="s">
        <v>15</v>
      </c>
      <c r="D87" s="45" t="s">
        <v>464</v>
      </c>
      <c r="E87" s="15">
        <f>прил.7!G334</f>
        <v>500</v>
      </c>
    </row>
    <row r="88" spans="1:5" x14ac:dyDescent="0.25">
      <c r="A88" s="10" t="s">
        <v>80</v>
      </c>
      <c r="B88" s="11" t="s">
        <v>56</v>
      </c>
      <c r="C88" s="11" t="s">
        <v>17</v>
      </c>
      <c r="D88" s="11" t="s">
        <v>136</v>
      </c>
      <c r="E88" s="12">
        <f>E89+E93+E95+E98</f>
        <v>98004</v>
      </c>
    </row>
    <row r="89" spans="1:5" ht="31.5" x14ac:dyDescent="0.25">
      <c r="A89" s="13" t="s">
        <v>122</v>
      </c>
      <c r="B89" s="14" t="s">
        <v>56</v>
      </c>
      <c r="C89" s="14" t="s">
        <v>17</v>
      </c>
      <c r="D89" s="14" t="s">
        <v>123</v>
      </c>
      <c r="E89" s="15">
        <f>E90+E91</f>
        <v>65673</v>
      </c>
    </row>
    <row r="90" spans="1:5" ht="14.25" customHeight="1" x14ac:dyDescent="0.25">
      <c r="A90" s="13" t="s">
        <v>52</v>
      </c>
      <c r="B90" s="14" t="s">
        <v>56</v>
      </c>
      <c r="C90" s="14" t="s">
        <v>17</v>
      </c>
      <c r="D90" s="14" t="s">
        <v>123</v>
      </c>
      <c r="E90" s="21">
        <f>прил.7!G161</f>
        <v>17665.599999999999</v>
      </c>
    </row>
    <row r="91" spans="1:5" ht="91.5" customHeight="1" x14ac:dyDescent="0.25">
      <c r="A91" s="13" t="s">
        <v>124</v>
      </c>
      <c r="B91" s="14" t="s">
        <v>56</v>
      </c>
      <c r="C91" s="14" t="s">
        <v>17</v>
      </c>
      <c r="D91" s="14" t="s">
        <v>469</v>
      </c>
      <c r="E91" s="15">
        <f>прил.7!G168</f>
        <v>48007.4</v>
      </c>
    </row>
    <row r="92" spans="1:5" ht="47.25" hidden="1" x14ac:dyDescent="0.25">
      <c r="A92" s="13" t="s">
        <v>191</v>
      </c>
      <c r="B92" s="14" t="s">
        <v>56</v>
      </c>
      <c r="C92" s="14" t="s">
        <v>17</v>
      </c>
      <c r="D92" s="14" t="s">
        <v>192</v>
      </c>
      <c r="E92" s="15"/>
    </row>
    <row r="93" spans="1:5" x14ac:dyDescent="0.25">
      <c r="A93" s="13" t="s">
        <v>81</v>
      </c>
      <c r="B93" s="14" t="s">
        <v>56</v>
      </c>
      <c r="C93" s="14" t="s">
        <v>17</v>
      </c>
      <c r="D93" s="14" t="s">
        <v>82</v>
      </c>
      <c r="E93" s="15">
        <f>E94</f>
        <v>24807</v>
      </c>
    </row>
    <row r="94" spans="1:5" ht="14.25" customHeight="1" x14ac:dyDescent="0.25">
      <c r="A94" s="13" t="s">
        <v>52</v>
      </c>
      <c r="B94" s="14" t="s">
        <v>56</v>
      </c>
      <c r="C94" s="14" t="s">
        <v>17</v>
      </c>
      <c r="D94" s="14" t="s">
        <v>83</v>
      </c>
      <c r="E94" s="15">
        <f>прил.7!G175</f>
        <v>24807</v>
      </c>
    </row>
    <row r="95" spans="1:5" ht="23.25" hidden="1" customHeight="1" x14ac:dyDescent="0.25">
      <c r="A95" s="22" t="s">
        <v>79</v>
      </c>
      <c r="B95" s="14" t="s">
        <v>56</v>
      </c>
      <c r="C95" s="14" t="s">
        <v>17</v>
      </c>
      <c r="D95" s="14" t="s">
        <v>94</v>
      </c>
      <c r="E95" s="15"/>
    </row>
    <row r="96" spans="1:5" ht="28.5" hidden="1" customHeight="1" x14ac:dyDescent="0.25">
      <c r="A96" s="20" t="s">
        <v>125</v>
      </c>
      <c r="B96" s="14" t="s">
        <v>56</v>
      </c>
      <c r="C96" s="14" t="s">
        <v>17</v>
      </c>
      <c r="D96" s="14" t="s">
        <v>126</v>
      </c>
      <c r="E96" s="15"/>
    </row>
    <row r="97" spans="1:5" x14ac:dyDescent="0.25">
      <c r="A97" s="1" t="s">
        <v>38</v>
      </c>
      <c r="B97" s="14" t="s">
        <v>56</v>
      </c>
      <c r="C97" s="14" t="s">
        <v>17</v>
      </c>
      <c r="D97" s="14" t="s">
        <v>39</v>
      </c>
      <c r="E97" s="15">
        <f>E98</f>
        <v>7524</v>
      </c>
    </row>
    <row r="98" spans="1:5" ht="31.5" x14ac:dyDescent="0.25">
      <c r="A98" s="19" t="s">
        <v>485</v>
      </c>
      <c r="B98" s="14" t="s">
        <v>56</v>
      </c>
      <c r="C98" s="14" t="s">
        <v>17</v>
      </c>
      <c r="D98" s="45" t="s">
        <v>464</v>
      </c>
      <c r="E98" s="15">
        <f>прил.7!G179</f>
        <v>7524</v>
      </c>
    </row>
    <row r="99" spans="1:5" ht="31.5" x14ac:dyDescent="0.25">
      <c r="A99" s="10" t="s">
        <v>76</v>
      </c>
      <c r="B99" s="11" t="s">
        <v>56</v>
      </c>
      <c r="C99" s="11" t="s">
        <v>46</v>
      </c>
      <c r="D99" s="11" t="s">
        <v>136</v>
      </c>
      <c r="E99" s="12">
        <f>E100</f>
        <v>45</v>
      </c>
    </row>
    <row r="100" spans="1:5" ht="15" customHeight="1" x14ac:dyDescent="0.25">
      <c r="A100" s="13" t="s">
        <v>127</v>
      </c>
      <c r="B100" s="14" t="s">
        <v>56</v>
      </c>
      <c r="C100" s="14" t="s">
        <v>46</v>
      </c>
      <c r="D100" s="14" t="s">
        <v>128</v>
      </c>
      <c r="E100" s="15">
        <f>E101</f>
        <v>45</v>
      </c>
    </row>
    <row r="101" spans="1:5" ht="15" customHeight="1" x14ac:dyDescent="0.25">
      <c r="A101" s="13" t="s">
        <v>77</v>
      </c>
      <c r="B101" s="14" t="s">
        <v>56</v>
      </c>
      <c r="C101" s="14" t="s">
        <v>46</v>
      </c>
      <c r="D101" s="14" t="s">
        <v>78</v>
      </c>
      <c r="E101" s="15">
        <f>прил.7!G183</f>
        <v>45</v>
      </c>
    </row>
    <row r="102" spans="1:5" x14ac:dyDescent="0.25">
      <c r="A102" s="10" t="s">
        <v>59</v>
      </c>
      <c r="B102" s="11" t="s">
        <v>56</v>
      </c>
      <c r="C102" s="11" t="s">
        <v>56</v>
      </c>
      <c r="D102" s="11" t="s">
        <v>136</v>
      </c>
      <c r="E102" s="12">
        <f>E103+E105</f>
        <v>1810</v>
      </c>
    </row>
    <row r="103" spans="1:5" ht="15.75" customHeight="1" x14ac:dyDescent="0.25">
      <c r="A103" s="13" t="s">
        <v>149</v>
      </c>
      <c r="B103" s="14" t="s">
        <v>56</v>
      </c>
      <c r="C103" s="14" t="s">
        <v>56</v>
      </c>
      <c r="D103" s="14" t="s">
        <v>150</v>
      </c>
      <c r="E103" s="15">
        <f>E104</f>
        <v>680</v>
      </c>
    </row>
    <row r="104" spans="1:5" ht="17.25" customHeight="1" x14ac:dyDescent="0.25">
      <c r="A104" s="13" t="s">
        <v>60</v>
      </c>
      <c r="B104" s="14" t="s">
        <v>56</v>
      </c>
      <c r="C104" s="14" t="s">
        <v>56</v>
      </c>
      <c r="D104" s="14" t="s">
        <v>61</v>
      </c>
      <c r="E104" s="15">
        <f>прил.7!G79</f>
        <v>680</v>
      </c>
    </row>
    <row r="105" spans="1:5" ht="15" customHeight="1" x14ac:dyDescent="0.25">
      <c r="A105" s="13" t="s">
        <v>151</v>
      </c>
      <c r="B105" s="14" t="s">
        <v>56</v>
      </c>
      <c r="C105" s="14" t="s">
        <v>56</v>
      </c>
      <c r="D105" s="14" t="s">
        <v>84</v>
      </c>
      <c r="E105" s="15">
        <f>E106</f>
        <v>1130</v>
      </c>
    </row>
    <row r="106" spans="1:5" x14ac:dyDescent="0.25">
      <c r="A106" s="13" t="s">
        <v>85</v>
      </c>
      <c r="B106" s="14" t="s">
        <v>56</v>
      </c>
      <c r="C106" s="14" t="s">
        <v>56</v>
      </c>
      <c r="D106" s="14" t="s">
        <v>86</v>
      </c>
      <c r="E106" s="15">
        <f>прил.7!G188+прил.7!G81</f>
        <v>1130</v>
      </c>
    </row>
    <row r="107" spans="1:5" ht="31.5" hidden="1" x14ac:dyDescent="0.25">
      <c r="A107" s="13" t="s">
        <v>102</v>
      </c>
      <c r="B107" s="14" t="s">
        <v>56</v>
      </c>
      <c r="C107" s="14" t="s">
        <v>56</v>
      </c>
      <c r="D107" s="14" t="s">
        <v>103</v>
      </c>
      <c r="E107" s="15"/>
    </row>
    <row r="108" spans="1:5" x14ac:dyDescent="0.25">
      <c r="A108" s="10" t="s">
        <v>62</v>
      </c>
      <c r="B108" s="11" t="s">
        <v>56</v>
      </c>
      <c r="C108" s="11" t="s">
        <v>63</v>
      </c>
      <c r="D108" s="11" t="s">
        <v>136</v>
      </c>
      <c r="E108" s="12">
        <f>E109+E111+E114+E115+E116</f>
        <v>4498.43</v>
      </c>
    </row>
    <row r="109" spans="1:5" ht="31.5" x14ac:dyDescent="0.25">
      <c r="A109" s="13" t="s">
        <v>129</v>
      </c>
      <c r="B109" s="14" t="s">
        <v>56</v>
      </c>
      <c r="C109" s="14" t="s">
        <v>63</v>
      </c>
      <c r="D109" s="14" t="s">
        <v>130</v>
      </c>
      <c r="E109" s="15">
        <f>E110</f>
        <v>1982.8</v>
      </c>
    </row>
    <row r="110" spans="1:5" ht="29.25" customHeight="1" x14ac:dyDescent="0.25">
      <c r="A110" s="13" t="s">
        <v>181</v>
      </c>
      <c r="B110" s="14" t="s">
        <v>56</v>
      </c>
      <c r="C110" s="14" t="s">
        <v>63</v>
      </c>
      <c r="D110" s="14" t="s">
        <v>468</v>
      </c>
      <c r="E110" s="15">
        <f>прил.7!G190</f>
        <v>1982.8</v>
      </c>
    </row>
    <row r="111" spans="1:5" x14ac:dyDescent="0.25">
      <c r="A111" s="13" t="s">
        <v>152</v>
      </c>
      <c r="B111" s="14" t="s">
        <v>56</v>
      </c>
      <c r="C111" s="14" t="s">
        <v>63</v>
      </c>
      <c r="D111" s="14" t="s">
        <v>153</v>
      </c>
      <c r="E111" s="15">
        <f>E112+E113</f>
        <v>800</v>
      </c>
    </row>
    <row r="112" spans="1:5" x14ac:dyDescent="0.25">
      <c r="A112" s="13" t="s">
        <v>60</v>
      </c>
      <c r="B112" s="14" t="s">
        <v>56</v>
      </c>
      <c r="C112" s="14" t="s">
        <v>63</v>
      </c>
      <c r="D112" s="14" t="s">
        <v>64</v>
      </c>
      <c r="E112" s="15">
        <f>прил.7!G84</f>
        <v>470</v>
      </c>
    </row>
    <row r="113" spans="1:5" ht="14.25" customHeight="1" x14ac:dyDescent="0.25">
      <c r="A113" s="48" t="s">
        <v>413</v>
      </c>
      <c r="B113" s="14" t="s">
        <v>56</v>
      </c>
      <c r="C113" s="14" t="s">
        <v>63</v>
      </c>
      <c r="D113" s="14" t="s">
        <v>466</v>
      </c>
      <c r="E113" s="15">
        <f>прил.7!G86</f>
        <v>330</v>
      </c>
    </row>
    <row r="114" spans="1:5" ht="31.5" customHeight="1" x14ac:dyDescent="0.25">
      <c r="A114" s="19" t="s">
        <v>389</v>
      </c>
      <c r="B114" s="14" t="s">
        <v>56</v>
      </c>
      <c r="C114" s="14" t="s">
        <v>63</v>
      </c>
      <c r="D114" s="45" t="s">
        <v>329</v>
      </c>
      <c r="E114" s="15">
        <f>прил.7!G88</f>
        <v>415.63</v>
      </c>
    </row>
    <row r="115" spans="1:5" ht="31.5" customHeight="1" x14ac:dyDescent="0.25">
      <c r="A115" s="19" t="s">
        <v>390</v>
      </c>
      <c r="B115" s="14" t="s">
        <v>56</v>
      </c>
      <c r="C115" s="14" t="s">
        <v>63</v>
      </c>
      <c r="D115" s="45" t="s">
        <v>465</v>
      </c>
      <c r="E115" s="15">
        <f>прил.7!G90</f>
        <v>300</v>
      </c>
    </row>
    <row r="116" spans="1:5" ht="31.5" customHeight="1" x14ac:dyDescent="0.25">
      <c r="A116" s="19" t="s">
        <v>485</v>
      </c>
      <c r="B116" s="14" t="s">
        <v>56</v>
      </c>
      <c r="C116" s="14" t="s">
        <v>63</v>
      </c>
      <c r="D116" s="45" t="s">
        <v>464</v>
      </c>
      <c r="E116" s="15">
        <f>прил.7!G92</f>
        <v>1000</v>
      </c>
    </row>
    <row r="117" spans="1:5" x14ac:dyDescent="0.25">
      <c r="A117" s="10" t="s">
        <v>239</v>
      </c>
      <c r="B117" s="11" t="s">
        <v>43</v>
      </c>
      <c r="C117" s="11" t="s">
        <v>16</v>
      </c>
      <c r="D117" s="11" t="s">
        <v>136</v>
      </c>
      <c r="E117" s="12">
        <f>E118</f>
        <v>6266.1</v>
      </c>
    </row>
    <row r="118" spans="1:5" x14ac:dyDescent="0.25">
      <c r="A118" s="10" t="s">
        <v>154</v>
      </c>
      <c r="B118" s="11" t="s">
        <v>43</v>
      </c>
      <c r="C118" s="11" t="s">
        <v>15</v>
      </c>
      <c r="D118" s="11" t="s">
        <v>136</v>
      </c>
      <c r="E118" s="12">
        <f>E119+E122</f>
        <v>6266.1</v>
      </c>
    </row>
    <row r="119" spans="1:5" ht="15.75" customHeight="1" x14ac:dyDescent="0.25">
      <c r="A119" s="19" t="s">
        <v>309</v>
      </c>
      <c r="B119" s="14" t="s">
        <v>43</v>
      </c>
      <c r="C119" s="14" t="s">
        <v>15</v>
      </c>
      <c r="D119" s="14" t="s">
        <v>89</v>
      </c>
      <c r="E119" s="15">
        <f>E120+E121</f>
        <v>5466.1</v>
      </c>
    </row>
    <row r="120" spans="1:5" ht="16.5" customHeight="1" x14ac:dyDescent="0.25">
      <c r="A120" s="13" t="s">
        <v>52</v>
      </c>
      <c r="B120" s="14" t="s">
        <v>43</v>
      </c>
      <c r="C120" s="14" t="s">
        <v>15</v>
      </c>
      <c r="D120" s="14" t="s">
        <v>75</v>
      </c>
      <c r="E120" s="15">
        <f>прил.7!G283</f>
        <v>1708.9</v>
      </c>
    </row>
    <row r="121" spans="1:5" ht="33" customHeight="1" x14ac:dyDescent="0.25">
      <c r="A121" s="13" t="s">
        <v>157</v>
      </c>
      <c r="B121" s="14" t="s">
        <v>43</v>
      </c>
      <c r="C121" s="14" t="s">
        <v>15</v>
      </c>
      <c r="D121" s="14" t="s">
        <v>121</v>
      </c>
      <c r="E121" s="15">
        <f>прил.7!G272</f>
        <v>3757.2</v>
      </c>
    </row>
    <row r="122" spans="1:5" ht="31.5" x14ac:dyDescent="0.25">
      <c r="A122" s="13" t="s">
        <v>155</v>
      </c>
      <c r="B122" s="14" t="s">
        <v>43</v>
      </c>
      <c r="C122" s="14" t="s">
        <v>15</v>
      </c>
      <c r="D122" s="14" t="s">
        <v>156</v>
      </c>
      <c r="E122" s="15">
        <f>E123</f>
        <v>800</v>
      </c>
    </row>
    <row r="123" spans="1:5" ht="31.5" x14ac:dyDescent="0.25">
      <c r="A123" s="13" t="s">
        <v>114</v>
      </c>
      <c r="B123" s="14" t="s">
        <v>44</v>
      </c>
      <c r="C123" s="14" t="s">
        <v>15</v>
      </c>
      <c r="D123" s="14" t="s">
        <v>65</v>
      </c>
      <c r="E123" s="15">
        <f>прил.7!G96</f>
        <v>800</v>
      </c>
    </row>
    <row r="124" spans="1:5" x14ac:dyDescent="0.25">
      <c r="A124" s="31" t="s">
        <v>205</v>
      </c>
      <c r="B124" s="11" t="s">
        <v>63</v>
      </c>
      <c r="C124" s="11" t="s">
        <v>16</v>
      </c>
      <c r="D124" s="11" t="s">
        <v>136</v>
      </c>
      <c r="E124" s="12">
        <f>E125</f>
        <v>0</v>
      </c>
    </row>
    <row r="125" spans="1:5" x14ac:dyDescent="0.25">
      <c r="A125" s="10" t="s">
        <v>210</v>
      </c>
      <c r="B125" s="11" t="s">
        <v>63</v>
      </c>
      <c r="C125" s="11" t="s">
        <v>63</v>
      </c>
      <c r="D125" s="11" t="s">
        <v>136</v>
      </c>
      <c r="E125" s="12">
        <f>E126</f>
        <v>0</v>
      </c>
    </row>
    <row r="126" spans="1:5" x14ac:dyDescent="0.25">
      <c r="A126" s="13" t="s">
        <v>38</v>
      </c>
      <c r="B126" s="14" t="s">
        <v>63</v>
      </c>
      <c r="C126" s="14" t="s">
        <v>63</v>
      </c>
      <c r="D126" s="14" t="s">
        <v>39</v>
      </c>
      <c r="E126" s="15">
        <f>E127+E128</f>
        <v>0</v>
      </c>
    </row>
    <row r="127" spans="1:5" ht="31.5" x14ac:dyDescent="0.25">
      <c r="A127" s="13" t="s">
        <v>207</v>
      </c>
      <c r="B127" s="14" t="s">
        <v>63</v>
      </c>
      <c r="C127" s="14" t="s">
        <v>63</v>
      </c>
      <c r="D127" s="14" t="s">
        <v>175</v>
      </c>
      <c r="E127" s="15">
        <f>прил.7!G232+прил.7!G194</f>
        <v>0</v>
      </c>
    </row>
    <row r="128" spans="1:5" ht="15" customHeight="1" x14ac:dyDescent="0.25">
      <c r="A128" s="13" t="s">
        <v>208</v>
      </c>
      <c r="B128" s="14" t="s">
        <v>63</v>
      </c>
      <c r="C128" s="14" t="s">
        <v>63</v>
      </c>
      <c r="D128" s="14" t="s">
        <v>176</v>
      </c>
      <c r="E128" s="15">
        <f>прил.7!G196</f>
        <v>0</v>
      </c>
    </row>
    <row r="129" spans="1:5" x14ac:dyDescent="0.25">
      <c r="A129" s="31" t="s">
        <v>67</v>
      </c>
      <c r="B129" s="11" t="s">
        <v>68</v>
      </c>
      <c r="C129" s="11" t="s">
        <v>16</v>
      </c>
      <c r="D129" s="11" t="s">
        <v>136</v>
      </c>
      <c r="E129" s="12">
        <f>E132+E135+E140+E145+E130</f>
        <v>22344.92</v>
      </c>
    </row>
    <row r="130" spans="1:5" x14ac:dyDescent="0.25">
      <c r="A130" s="40" t="s">
        <v>417</v>
      </c>
      <c r="B130" s="11" t="s">
        <v>68</v>
      </c>
      <c r="C130" s="11" t="s">
        <v>15</v>
      </c>
      <c r="D130" s="11" t="s">
        <v>136</v>
      </c>
      <c r="E130" s="12">
        <f>E131</f>
        <v>473.8</v>
      </c>
    </row>
    <row r="131" spans="1:5" ht="17.25" customHeight="1" x14ac:dyDescent="0.25">
      <c r="A131" s="50" t="s">
        <v>461</v>
      </c>
      <c r="B131" s="14" t="s">
        <v>68</v>
      </c>
      <c r="C131" s="14" t="s">
        <v>15</v>
      </c>
      <c r="D131" s="45" t="s">
        <v>462</v>
      </c>
      <c r="E131" s="15">
        <f>прил.7!G236</f>
        <v>473.8</v>
      </c>
    </row>
    <row r="132" spans="1:5" x14ac:dyDescent="0.25">
      <c r="A132" s="10" t="s">
        <v>90</v>
      </c>
      <c r="B132" s="11" t="s">
        <v>68</v>
      </c>
      <c r="C132" s="11" t="s">
        <v>17</v>
      </c>
      <c r="D132" s="11" t="s">
        <v>136</v>
      </c>
      <c r="E132" s="12">
        <f>E133</f>
        <v>4237.8999999999996</v>
      </c>
    </row>
    <row r="133" spans="1:5" ht="13.5" customHeight="1" x14ac:dyDescent="0.25">
      <c r="A133" s="13" t="s">
        <v>91</v>
      </c>
      <c r="B133" s="14" t="s">
        <v>68</v>
      </c>
      <c r="C133" s="14" t="s">
        <v>17</v>
      </c>
      <c r="D133" s="14" t="s">
        <v>92</v>
      </c>
      <c r="E133" s="15">
        <f>E134</f>
        <v>4237.8999999999996</v>
      </c>
    </row>
    <row r="134" spans="1:5" ht="60" customHeight="1" x14ac:dyDescent="0.25">
      <c r="A134" s="13" t="s">
        <v>193</v>
      </c>
      <c r="B134" s="14" t="s">
        <v>68</v>
      </c>
      <c r="C134" s="14" t="s">
        <v>17</v>
      </c>
      <c r="D134" s="14" t="s">
        <v>93</v>
      </c>
      <c r="E134" s="15">
        <f>прил.7!G200</f>
        <v>4237.8999999999996</v>
      </c>
    </row>
    <row r="135" spans="1:5" x14ac:dyDescent="0.25">
      <c r="A135" s="10" t="s">
        <v>69</v>
      </c>
      <c r="B135" s="11" t="s">
        <v>68</v>
      </c>
      <c r="C135" s="11" t="s">
        <v>20</v>
      </c>
      <c r="D135" s="11" t="s">
        <v>136</v>
      </c>
      <c r="E135" s="12">
        <f>E137+E139+E136</f>
        <v>4975.4000000000005</v>
      </c>
    </row>
    <row r="136" spans="1:5" x14ac:dyDescent="0.25">
      <c r="A136" s="13" t="s">
        <v>104</v>
      </c>
      <c r="B136" s="14" t="s">
        <v>68</v>
      </c>
      <c r="C136" s="14" t="s">
        <v>20</v>
      </c>
      <c r="D136" s="14" t="s">
        <v>70</v>
      </c>
      <c r="E136" s="15">
        <f>прил.7!G239</f>
        <v>958.6</v>
      </c>
    </row>
    <row r="137" spans="1:5" ht="31.5" x14ac:dyDescent="0.25">
      <c r="A137" s="13" t="s">
        <v>71</v>
      </c>
      <c r="B137" s="14" t="s">
        <v>68</v>
      </c>
      <c r="C137" s="14" t="s">
        <v>20</v>
      </c>
      <c r="D137" s="14" t="s">
        <v>159</v>
      </c>
      <c r="E137" s="15">
        <f>E138</f>
        <v>2290</v>
      </c>
    </row>
    <row r="138" spans="1:5" x14ac:dyDescent="0.25">
      <c r="A138" s="13" t="s">
        <v>72</v>
      </c>
      <c r="B138" s="14" t="s">
        <v>68</v>
      </c>
      <c r="C138" s="14" t="s">
        <v>20</v>
      </c>
      <c r="D138" s="14" t="s">
        <v>73</v>
      </c>
      <c r="E138" s="15">
        <f>прил.7!G100+прил.7!G241</f>
        <v>2290</v>
      </c>
    </row>
    <row r="139" spans="1:5" ht="47.25" x14ac:dyDescent="0.25">
      <c r="A139" s="13" t="s">
        <v>391</v>
      </c>
      <c r="B139" s="14" t="s">
        <v>68</v>
      </c>
      <c r="C139" s="14" t="s">
        <v>20</v>
      </c>
      <c r="D139" s="14" t="s">
        <v>178</v>
      </c>
      <c r="E139" s="15">
        <f>прил.7!G243</f>
        <v>1726.8</v>
      </c>
    </row>
    <row r="140" spans="1:5" x14ac:dyDescent="0.25">
      <c r="A140" s="10" t="s">
        <v>74</v>
      </c>
      <c r="B140" s="11" t="s">
        <v>68</v>
      </c>
      <c r="C140" s="11" t="s">
        <v>24</v>
      </c>
      <c r="D140" s="11" t="s">
        <v>136</v>
      </c>
      <c r="E140" s="12">
        <f>E141</f>
        <v>6273.02</v>
      </c>
    </row>
    <row r="141" spans="1:5" ht="14.25" customHeight="1" x14ac:dyDescent="0.25">
      <c r="A141" s="13" t="s">
        <v>79</v>
      </c>
      <c r="B141" s="14" t="s">
        <v>68</v>
      </c>
      <c r="C141" s="14" t="s">
        <v>24</v>
      </c>
      <c r="D141" s="14" t="s">
        <v>94</v>
      </c>
      <c r="E141" s="15">
        <f>E142+E143+E144</f>
        <v>6273.02</v>
      </c>
    </row>
    <row r="142" spans="1:5" ht="78" customHeight="1" x14ac:dyDescent="0.25">
      <c r="A142" s="19" t="s">
        <v>305</v>
      </c>
      <c r="B142" s="14" t="s">
        <v>68</v>
      </c>
      <c r="C142" s="14" t="s">
        <v>24</v>
      </c>
      <c r="D142" s="14" t="s">
        <v>118</v>
      </c>
      <c r="E142" s="15">
        <f>прил.7!G203</f>
        <v>1708.9</v>
      </c>
    </row>
    <row r="143" spans="1:5" ht="30" customHeight="1" x14ac:dyDescent="0.25">
      <c r="A143" s="19" t="s">
        <v>348</v>
      </c>
      <c r="B143" s="14" t="s">
        <v>68</v>
      </c>
      <c r="C143" s="14" t="s">
        <v>24</v>
      </c>
      <c r="D143" s="45" t="s">
        <v>347</v>
      </c>
      <c r="E143" s="15">
        <f>прил.7!G103</f>
        <v>632.6</v>
      </c>
    </row>
    <row r="144" spans="1:5" ht="108.75" customHeight="1" x14ac:dyDescent="0.25">
      <c r="A144" s="19" t="s">
        <v>392</v>
      </c>
      <c r="B144" s="23" t="s">
        <v>68</v>
      </c>
      <c r="C144" s="14" t="s">
        <v>24</v>
      </c>
      <c r="D144" s="14" t="s">
        <v>349</v>
      </c>
      <c r="E144" s="15">
        <f>прил.7!G107</f>
        <v>3931.52</v>
      </c>
    </row>
    <row r="145" spans="1:5" ht="15.75" customHeight="1" x14ac:dyDescent="0.25">
      <c r="A145" s="10" t="s">
        <v>105</v>
      </c>
      <c r="B145" s="11" t="s">
        <v>68</v>
      </c>
      <c r="C145" s="11" t="s">
        <v>98</v>
      </c>
      <c r="D145" s="11" t="s">
        <v>136</v>
      </c>
      <c r="E145" s="12">
        <f>E146+E147+E148+E149</f>
        <v>6384.8</v>
      </c>
    </row>
    <row r="146" spans="1:5" x14ac:dyDescent="0.25">
      <c r="A146" s="13" t="s">
        <v>22</v>
      </c>
      <c r="B146" s="14" t="s">
        <v>68</v>
      </c>
      <c r="C146" s="14" t="s">
        <v>98</v>
      </c>
      <c r="D146" s="14" t="s">
        <v>106</v>
      </c>
      <c r="E146" s="15">
        <f>прил.7!G246</f>
        <v>3353.9000000000005</v>
      </c>
    </row>
    <row r="147" spans="1:5" ht="29.25" customHeight="1" x14ac:dyDescent="0.25">
      <c r="A147" s="19" t="s">
        <v>296</v>
      </c>
      <c r="B147" s="14" t="s">
        <v>68</v>
      </c>
      <c r="C147" s="14" t="s">
        <v>98</v>
      </c>
      <c r="D147" s="45" t="s">
        <v>350</v>
      </c>
      <c r="E147" s="15">
        <f>прил.7!G250</f>
        <v>864</v>
      </c>
    </row>
    <row r="148" spans="1:5" ht="46.5" customHeight="1" x14ac:dyDescent="0.25">
      <c r="A148" s="19" t="s">
        <v>351</v>
      </c>
      <c r="B148" s="14" t="s">
        <v>68</v>
      </c>
      <c r="C148" s="14" t="s">
        <v>98</v>
      </c>
      <c r="D148" s="45" t="s">
        <v>339</v>
      </c>
      <c r="E148" s="15">
        <f>прил.7!G254</f>
        <v>144.9</v>
      </c>
    </row>
    <row r="149" spans="1:5" ht="30.75" customHeight="1" x14ac:dyDescent="0.25">
      <c r="A149" s="13" t="s">
        <v>186</v>
      </c>
      <c r="B149" s="14" t="s">
        <v>68</v>
      </c>
      <c r="C149" s="14" t="s">
        <v>98</v>
      </c>
      <c r="D149" s="17" t="s">
        <v>187</v>
      </c>
      <c r="E149" s="15">
        <f>прил.7!G258</f>
        <v>2022</v>
      </c>
    </row>
    <row r="150" spans="1:5" x14ac:dyDescent="0.25">
      <c r="A150" s="31" t="s">
        <v>204</v>
      </c>
      <c r="B150" s="11" t="s">
        <v>109</v>
      </c>
      <c r="C150" s="11" t="s">
        <v>16</v>
      </c>
      <c r="D150" s="11" t="s">
        <v>136</v>
      </c>
      <c r="E150" s="12">
        <f>E151</f>
        <v>4600</v>
      </c>
    </row>
    <row r="151" spans="1:5" x14ac:dyDescent="0.25">
      <c r="A151" s="13" t="s">
        <v>206</v>
      </c>
      <c r="B151" s="14" t="s">
        <v>109</v>
      </c>
      <c r="C151" s="14" t="s">
        <v>15</v>
      </c>
      <c r="D151" s="14" t="s">
        <v>136</v>
      </c>
      <c r="E151" s="15">
        <f>E152+E154</f>
        <v>4600</v>
      </c>
    </row>
    <row r="152" spans="1:5" ht="31.5" x14ac:dyDescent="0.25">
      <c r="A152" s="13" t="s">
        <v>107</v>
      </c>
      <c r="B152" s="14" t="s">
        <v>109</v>
      </c>
      <c r="C152" s="14" t="s">
        <v>15</v>
      </c>
      <c r="D152" s="14" t="s">
        <v>108</v>
      </c>
      <c r="E152" s="15">
        <f>E153</f>
        <v>1100</v>
      </c>
    </row>
    <row r="153" spans="1:5" ht="15" customHeight="1" x14ac:dyDescent="0.25">
      <c r="A153" s="13" t="s">
        <v>211</v>
      </c>
      <c r="B153" s="14" t="s">
        <v>109</v>
      </c>
      <c r="C153" s="14" t="s">
        <v>15</v>
      </c>
      <c r="D153" s="14" t="s">
        <v>66</v>
      </c>
      <c r="E153" s="15">
        <f>прил.7!G111</f>
        <v>1100</v>
      </c>
    </row>
    <row r="154" spans="1:5" ht="13.5" customHeight="1" x14ac:dyDescent="0.25">
      <c r="A154" s="13" t="s">
        <v>52</v>
      </c>
      <c r="B154" s="14" t="s">
        <v>109</v>
      </c>
      <c r="C154" s="14" t="s">
        <v>15</v>
      </c>
      <c r="D154" s="45" t="s">
        <v>352</v>
      </c>
      <c r="E154" s="15">
        <f>прил.7!G207</f>
        <v>3500</v>
      </c>
    </row>
    <row r="155" spans="1:5" x14ac:dyDescent="0.25">
      <c r="A155" s="31" t="s">
        <v>203</v>
      </c>
      <c r="B155" s="11" t="s">
        <v>27</v>
      </c>
      <c r="C155" s="11" t="s">
        <v>16</v>
      </c>
      <c r="D155" s="11" t="s">
        <v>136</v>
      </c>
      <c r="E155" s="12">
        <f>E156</f>
        <v>1460</v>
      </c>
    </row>
    <row r="156" spans="1:5" x14ac:dyDescent="0.25">
      <c r="A156" s="13" t="s">
        <v>158</v>
      </c>
      <c r="B156" s="14" t="s">
        <v>27</v>
      </c>
      <c r="C156" s="14" t="s">
        <v>17</v>
      </c>
      <c r="D156" s="14" t="s">
        <v>136</v>
      </c>
      <c r="E156" s="15">
        <f>E157</f>
        <v>1460</v>
      </c>
    </row>
    <row r="157" spans="1:5" ht="31.5" x14ac:dyDescent="0.25">
      <c r="A157" s="13" t="s">
        <v>112</v>
      </c>
      <c r="B157" s="14" t="s">
        <v>27</v>
      </c>
      <c r="C157" s="14" t="s">
        <v>17</v>
      </c>
      <c r="D157" s="14" t="s">
        <v>113</v>
      </c>
      <c r="E157" s="15">
        <f>E158</f>
        <v>1460</v>
      </c>
    </row>
    <row r="158" spans="1:5" ht="31.5" x14ac:dyDescent="0.25">
      <c r="A158" s="13" t="s">
        <v>114</v>
      </c>
      <c r="B158" s="14" t="s">
        <v>27</v>
      </c>
      <c r="C158" s="14" t="s">
        <v>17</v>
      </c>
      <c r="D158" s="14" t="s">
        <v>115</v>
      </c>
      <c r="E158" s="15">
        <f>прил.7!G213</f>
        <v>1460</v>
      </c>
    </row>
    <row r="159" spans="1:5" ht="29.25" x14ac:dyDescent="0.25">
      <c r="A159" s="31" t="s">
        <v>198</v>
      </c>
      <c r="B159" s="11" t="s">
        <v>197</v>
      </c>
      <c r="C159" s="11" t="s">
        <v>16</v>
      </c>
      <c r="D159" s="11" t="s">
        <v>136</v>
      </c>
      <c r="E159" s="12">
        <f>E160</f>
        <v>819.8</v>
      </c>
    </row>
    <row r="160" spans="1:5" ht="31.5" x14ac:dyDescent="0.25">
      <c r="A160" s="10" t="s">
        <v>199</v>
      </c>
      <c r="B160" s="11" t="s">
        <v>197</v>
      </c>
      <c r="C160" s="11" t="s">
        <v>15</v>
      </c>
      <c r="D160" s="11" t="s">
        <v>136</v>
      </c>
      <c r="E160" s="12">
        <f>E161</f>
        <v>819.8</v>
      </c>
    </row>
    <row r="161" spans="1:7" x14ac:dyDescent="0.25">
      <c r="A161" s="13" t="s">
        <v>111</v>
      </c>
      <c r="B161" s="14" t="s">
        <v>197</v>
      </c>
      <c r="C161" s="14" t="s">
        <v>15</v>
      </c>
      <c r="D161" s="14" t="s">
        <v>110</v>
      </c>
      <c r="E161" s="15">
        <f>прил.7!G217</f>
        <v>819.8</v>
      </c>
    </row>
    <row r="162" spans="1:7" ht="43.5" customHeight="1" x14ac:dyDescent="0.25">
      <c r="A162" s="31" t="s">
        <v>200</v>
      </c>
      <c r="B162" s="11" t="s">
        <v>30</v>
      </c>
      <c r="C162" s="11" t="s">
        <v>16</v>
      </c>
      <c r="D162" s="11" t="s">
        <v>136</v>
      </c>
      <c r="E162" s="12">
        <f>E163</f>
        <v>8235</v>
      </c>
    </row>
    <row r="163" spans="1:7" ht="47.25" x14ac:dyDescent="0.25">
      <c r="A163" s="10" t="s">
        <v>201</v>
      </c>
      <c r="B163" s="11" t="s">
        <v>30</v>
      </c>
      <c r="C163" s="11" t="s">
        <v>15</v>
      </c>
      <c r="D163" s="11" t="s">
        <v>136</v>
      </c>
      <c r="E163" s="12">
        <f>E164+E166</f>
        <v>8235</v>
      </c>
    </row>
    <row r="164" spans="1:7" x14ac:dyDescent="0.25">
      <c r="A164" s="13" t="s">
        <v>160</v>
      </c>
      <c r="B164" s="14" t="s">
        <v>30</v>
      </c>
      <c r="C164" s="14" t="s">
        <v>15</v>
      </c>
      <c r="D164" s="14" t="s">
        <v>161</v>
      </c>
      <c r="E164" s="15">
        <f>E165</f>
        <v>8235</v>
      </c>
    </row>
    <row r="165" spans="1:7" ht="29.25" customHeight="1" x14ac:dyDescent="0.25">
      <c r="A165" s="13" t="s">
        <v>116</v>
      </c>
      <c r="B165" s="14" t="s">
        <v>30</v>
      </c>
      <c r="C165" s="14" t="s">
        <v>15</v>
      </c>
      <c r="D165" s="14" t="s">
        <v>162</v>
      </c>
      <c r="E165" s="15">
        <f>прил.7!G221</f>
        <v>8235</v>
      </c>
    </row>
    <row r="166" spans="1:7" hidden="1" x14ac:dyDescent="0.25">
      <c r="A166" s="18" t="s">
        <v>202</v>
      </c>
      <c r="B166" s="11" t="s">
        <v>30</v>
      </c>
      <c r="C166" s="11" t="s">
        <v>17</v>
      </c>
      <c r="D166" s="11" t="s">
        <v>196</v>
      </c>
      <c r="E166" s="12">
        <f>E167</f>
        <v>0</v>
      </c>
    </row>
    <row r="167" spans="1:7" ht="30.75" hidden="1" customHeight="1" x14ac:dyDescent="0.25">
      <c r="A167" s="1" t="s">
        <v>194</v>
      </c>
      <c r="B167" s="14" t="s">
        <v>30</v>
      </c>
      <c r="C167" s="14" t="s">
        <v>17</v>
      </c>
      <c r="D167" s="14" t="s">
        <v>195</v>
      </c>
      <c r="E167" s="15">
        <f>прил.7!G224</f>
        <v>0</v>
      </c>
    </row>
    <row r="168" spans="1:7" hidden="1" x14ac:dyDescent="0.25">
      <c r="A168" s="24" t="s">
        <v>117</v>
      </c>
      <c r="B168" s="11" t="s">
        <v>109</v>
      </c>
      <c r="C168" s="11" t="s">
        <v>24</v>
      </c>
      <c r="D168" s="11" t="s">
        <v>136</v>
      </c>
      <c r="E168" s="12">
        <f>E169</f>
        <v>0</v>
      </c>
    </row>
    <row r="169" spans="1:7" ht="31.5" hidden="1" x14ac:dyDescent="0.25">
      <c r="A169" s="25" t="s">
        <v>179</v>
      </c>
      <c r="B169" s="14" t="s">
        <v>109</v>
      </c>
      <c r="C169" s="14" t="s">
        <v>24</v>
      </c>
      <c r="D169" s="14" t="s">
        <v>180</v>
      </c>
      <c r="E169" s="15"/>
    </row>
    <row r="170" spans="1:7" ht="16.5" thickBot="1" x14ac:dyDescent="0.3">
      <c r="A170" s="26" t="s">
        <v>163</v>
      </c>
      <c r="B170" s="27"/>
      <c r="C170" s="27"/>
      <c r="D170" s="27"/>
      <c r="E170" s="28">
        <f>E9+E43+E64+E82+E117+E124+E129+E162+E40+E47+E168+E159+E155+E150</f>
        <v>299628.13</v>
      </c>
      <c r="G170" s="29"/>
    </row>
    <row r="171" spans="1:7" ht="1.5" customHeight="1" x14ac:dyDescent="0.25">
      <c r="E171" s="16">
        <f>E170-прил.7!G373</f>
        <v>0</v>
      </c>
    </row>
  </sheetData>
  <mergeCells count="5">
    <mergeCell ref="A1:E1"/>
    <mergeCell ref="A2:E2"/>
    <mergeCell ref="A3:E3"/>
    <mergeCell ref="A4:E4"/>
    <mergeCell ref="A6:E6"/>
  </mergeCells>
  <pageMargins left="0.51181102362204722" right="0.19685039370078741" top="0.15748031496062992" bottom="7.874015748031496E-2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прил.7</vt:lpstr>
      <vt:lpstr>прил.3</vt:lpstr>
      <vt:lpstr>прил.3!Заголовки_для_печати</vt:lpstr>
      <vt:lpstr>прил.7!Заголовки_для_печати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2012-12-10T14:55:59Z</dcterms:modified>
</cp:coreProperties>
</file>