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140" activeTab="1"/>
  </bookViews>
  <sheets>
    <sheet name="прил.7" sheetId="9" r:id="rId1"/>
    <sheet name="прил.8" sheetId="11" r:id="rId2"/>
  </sheets>
  <definedNames>
    <definedName name="_xlnm._FilterDatabase" localSheetId="0" hidden="1">прил.7!$A$13:$K$383</definedName>
    <definedName name="_xlnm.Print_Titles" localSheetId="0">прил.7!$13:$15</definedName>
    <definedName name="_xlnm.Print_Titles" localSheetId="1">прил.8!$13:$13</definedName>
  </definedNames>
  <calcPr calcId="145621"/>
</workbook>
</file>

<file path=xl/calcChain.xml><?xml version="1.0" encoding="utf-8"?>
<calcChain xmlns="http://schemas.openxmlformats.org/spreadsheetml/2006/main">
  <c r="J246" i="9" l="1"/>
  <c r="K226" i="9"/>
  <c r="K225" i="9" s="1"/>
  <c r="E118" i="11" s="1"/>
  <c r="K382" i="9"/>
  <c r="K381" i="9" s="1"/>
  <c r="K380" i="9" s="1"/>
  <c r="K379" i="9" s="1"/>
  <c r="E27" i="11"/>
  <c r="K308" i="9"/>
  <c r="J307" i="9"/>
  <c r="K279" i="9"/>
  <c r="K278" i="9" s="1"/>
  <c r="E143" i="11" s="1"/>
  <c r="K122" i="9"/>
  <c r="K119" i="9"/>
  <c r="K109" i="9" l="1"/>
  <c r="K108" i="9" s="1"/>
  <c r="E129" i="11" s="1"/>
  <c r="K101" i="9"/>
  <c r="E120" i="11" s="1"/>
  <c r="K185" i="9"/>
  <c r="K184" i="9" s="1"/>
  <c r="E85" i="11" s="1"/>
  <c r="J25" i="9"/>
  <c r="K84" i="9"/>
  <c r="K83" i="9" s="1"/>
  <c r="K82" i="9" s="1"/>
  <c r="K76" i="9"/>
  <c r="K75" i="9" s="1"/>
  <c r="K74" i="9" s="1"/>
  <c r="J342" i="9"/>
  <c r="J51" i="9"/>
  <c r="K290" i="9" l="1"/>
  <c r="K284" i="9"/>
  <c r="K283" i="9" s="1"/>
  <c r="K340" i="9"/>
  <c r="K309" i="9"/>
  <c r="K98" i="9"/>
  <c r="E95" i="11" s="1"/>
  <c r="J277" i="9"/>
  <c r="K259" i="9"/>
  <c r="K258" i="9" s="1"/>
  <c r="K215" i="9"/>
  <c r="K214" i="9" s="1"/>
  <c r="E100" i="11" s="1"/>
  <c r="K213" i="9"/>
  <c r="K212" i="9"/>
  <c r="K282" i="9" l="1"/>
  <c r="E146" i="11"/>
  <c r="K257" i="9"/>
  <c r="E175" i="11"/>
  <c r="E174" i="11" s="1"/>
  <c r="K211" i="9"/>
  <c r="E99" i="11" s="1"/>
  <c r="K210" i="9" l="1"/>
  <c r="K209" i="9" s="1"/>
  <c r="E98" i="11" s="1"/>
  <c r="K208" i="9"/>
  <c r="K207" i="9"/>
  <c r="K205" i="9"/>
  <c r="K204" i="9" s="1"/>
  <c r="E94" i="11" s="1"/>
  <c r="E93" i="11" s="1"/>
  <c r="J192" i="9"/>
  <c r="J383" i="9" s="1"/>
  <c r="K182" i="9"/>
  <c r="K181" i="9"/>
  <c r="K160" i="9"/>
  <c r="K153" i="9"/>
  <c r="K152" i="9" s="1"/>
  <c r="K151" i="9"/>
  <c r="K97" i="9"/>
  <c r="K96" i="9" s="1"/>
  <c r="E117" i="11" s="1"/>
  <c r="K87" i="9"/>
  <c r="K86" i="9" s="1"/>
  <c r="K27" i="9"/>
  <c r="G145" i="9"/>
  <c r="G148" i="9"/>
  <c r="K85" i="9" l="1"/>
  <c r="E86" i="11"/>
  <c r="K180" i="9"/>
  <c r="E82" i="11" s="1"/>
  <c r="K206" i="9"/>
  <c r="E97" i="11" s="1"/>
  <c r="E96" i="11" s="1"/>
  <c r="G118" i="9"/>
  <c r="G116" i="9"/>
  <c r="I358" i="9" l="1"/>
  <c r="I356" i="9"/>
  <c r="H79" i="9"/>
  <c r="H22" i="9"/>
  <c r="I357" i="9" l="1"/>
  <c r="K358" i="9"/>
  <c r="K357" i="9" s="1"/>
  <c r="E70" i="11" s="1"/>
  <c r="I355" i="9"/>
  <c r="K356" i="9"/>
  <c r="K355" i="9" s="1"/>
  <c r="E69" i="11" s="1"/>
  <c r="H305" i="9"/>
  <c r="H202" i="9"/>
  <c r="H178" i="9"/>
  <c r="H175" i="9"/>
  <c r="H307" i="9" l="1"/>
  <c r="H191" i="9"/>
  <c r="I191" i="9" s="1"/>
  <c r="K191" i="9" s="1"/>
  <c r="H188" i="9"/>
  <c r="I188" i="9" s="1"/>
  <c r="K188" i="9" s="1"/>
  <c r="I306" i="9"/>
  <c r="K306" i="9" s="1"/>
  <c r="I256" i="9"/>
  <c r="I354" i="9"/>
  <c r="I365" i="9"/>
  <c r="K365" i="9" s="1"/>
  <c r="I364" i="9"/>
  <c r="K364" i="9" s="1"/>
  <c r="H352" i="9"/>
  <c r="H330" i="9" s="1"/>
  <c r="I236" i="9"/>
  <c r="G235" i="9"/>
  <c r="G234" i="9" s="1"/>
  <c r="I378" i="9"/>
  <c r="K378" i="9" s="1"/>
  <c r="I372" i="9"/>
  <c r="K372" i="9" s="1"/>
  <c r="I371" i="9"/>
  <c r="K371" i="9" s="1"/>
  <c r="I370" i="9"/>
  <c r="K370" i="9" s="1"/>
  <c r="I362" i="9"/>
  <c r="K362" i="9" s="1"/>
  <c r="K361" i="9" s="1"/>
  <c r="E83" i="11" s="1"/>
  <c r="I348" i="9"/>
  <c r="K348" i="9" s="1"/>
  <c r="K347" i="9" s="1"/>
  <c r="E62" i="11" s="1"/>
  <c r="I346" i="9"/>
  <c r="K346" i="9" s="1"/>
  <c r="K345" i="9" s="1"/>
  <c r="E61" i="11" s="1"/>
  <c r="I343" i="9"/>
  <c r="K343" i="9" s="1"/>
  <c r="I342" i="9"/>
  <c r="K342" i="9" s="1"/>
  <c r="I341" i="9"/>
  <c r="K341" i="9" s="1"/>
  <c r="I335" i="9"/>
  <c r="K335" i="9" s="1"/>
  <c r="I334" i="9"/>
  <c r="K334" i="9" s="1"/>
  <c r="I329" i="9"/>
  <c r="K329" i="9" s="1"/>
  <c r="I328" i="9"/>
  <c r="K328" i="9" s="1"/>
  <c r="I321" i="9"/>
  <c r="K321" i="9" s="1"/>
  <c r="I320" i="9"/>
  <c r="K320" i="9" s="1"/>
  <c r="I313" i="9"/>
  <c r="I307" i="9"/>
  <c r="K307" i="9" s="1"/>
  <c r="I300" i="9"/>
  <c r="K300" i="9" s="1"/>
  <c r="K299" i="9" s="1"/>
  <c r="E155" i="11" s="1"/>
  <c r="I298" i="9"/>
  <c r="K298" i="9" s="1"/>
  <c r="I297" i="9"/>
  <c r="K297" i="9" s="1"/>
  <c r="I296" i="9"/>
  <c r="K296" i="9" s="1"/>
  <c r="I294" i="9"/>
  <c r="K294" i="9" s="1"/>
  <c r="I293" i="9"/>
  <c r="K293" i="9" s="1"/>
  <c r="I292" i="9"/>
  <c r="K292" i="9" s="1"/>
  <c r="I281" i="9"/>
  <c r="I272" i="9"/>
  <c r="I268" i="9"/>
  <c r="I264" i="9"/>
  <c r="K264" i="9" s="1"/>
  <c r="K263" i="9" s="1"/>
  <c r="I254" i="9"/>
  <c r="I250" i="9"/>
  <c r="I246" i="9"/>
  <c r="I242" i="9"/>
  <c r="K242" i="9" s="1"/>
  <c r="I241" i="9"/>
  <c r="K241" i="9" s="1"/>
  <c r="I232" i="9"/>
  <c r="I230" i="9"/>
  <c r="I224" i="9"/>
  <c r="I221" i="9"/>
  <c r="I220" i="9" s="1"/>
  <c r="I219" i="9" s="1"/>
  <c r="I218" i="9"/>
  <c r="K218" i="9" s="1"/>
  <c r="I203" i="9"/>
  <c r="K203" i="9" s="1"/>
  <c r="I202" i="9"/>
  <c r="K202" i="9" s="1"/>
  <c r="I199" i="9"/>
  <c r="K199" i="9" s="1"/>
  <c r="I196" i="9"/>
  <c r="K196" i="9" s="1"/>
  <c r="I195" i="9"/>
  <c r="K195" i="9" s="1"/>
  <c r="I192" i="9"/>
  <c r="K192" i="9" s="1"/>
  <c r="I189" i="9"/>
  <c r="K189" i="9" s="1"/>
  <c r="I179" i="9"/>
  <c r="K179" i="9" s="1"/>
  <c r="I178" i="9"/>
  <c r="K178" i="9" s="1"/>
  <c r="I176" i="9"/>
  <c r="K176" i="9" s="1"/>
  <c r="I175" i="9"/>
  <c r="K175" i="9" s="1"/>
  <c r="I172" i="9"/>
  <c r="I167" i="9"/>
  <c r="I164" i="9"/>
  <c r="I159" i="9"/>
  <c r="I155" i="9"/>
  <c r="I150" i="9"/>
  <c r="I147" i="9"/>
  <c r="K147" i="9" s="1"/>
  <c r="I145" i="9"/>
  <c r="K145" i="9" s="1"/>
  <c r="I135" i="9"/>
  <c r="K135" i="9" s="1"/>
  <c r="I133" i="9"/>
  <c r="K133" i="9" s="1"/>
  <c r="I126" i="9"/>
  <c r="I121" i="9"/>
  <c r="I118" i="9"/>
  <c r="K118" i="9" s="1"/>
  <c r="I117" i="9"/>
  <c r="K117" i="9" s="1"/>
  <c r="I116" i="9"/>
  <c r="K116" i="9" s="1"/>
  <c r="I113" i="9"/>
  <c r="K113" i="9" s="1"/>
  <c r="K112" i="9" s="1"/>
  <c r="I107" i="9"/>
  <c r="I103" i="9"/>
  <c r="K103" i="9" s="1"/>
  <c r="K102" i="9" s="1"/>
  <c r="E121" i="11" s="1"/>
  <c r="I100" i="9"/>
  <c r="I95" i="9"/>
  <c r="K95" i="9" s="1"/>
  <c r="K94" i="9" s="1"/>
  <c r="E116" i="11" s="1"/>
  <c r="I92" i="9"/>
  <c r="I90" i="9"/>
  <c r="K90" i="9" s="1"/>
  <c r="K89" i="9" s="1"/>
  <c r="E108" i="11" s="1"/>
  <c r="I80" i="9"/>
  <c r="K80" i="9" s="1"/>
  <c r="I79" i="9"/>
  <c r="K79" i="9" s="1"/>
  <c r="I72" i="9"/>
  <c r="I68" i="9"/>
  <c r="I64" i="9"/>
  <c r="K64" i="9" s="1"/>
  <c r="I63" i="9"/>
  <c r="K63" i="9" s="1"/>
  <c r="I61" i="9"/>
  <c r="I60" i="9"/>
  <c r="K60" i="9" s="1"/>
  <c r="I55" i="9"/>
  <c r="I53" i="9"/>
  <c r="K53" i="9" s="1"/>
  <c r="K52" i="9" s="1"/>
  <c r="E36" i="11" s="1"/>
  <c r="I51" i="9"/>
  <c r="I49" i="9"/>
  <c r="K49" i="9" s="1"/>
  <c r="K48" i="9" s="1"/>
  <c r="I42" i="9"/>
  <c r="I41" i="9"/>
  <c r="K41" i="9" s="1"/>
  <c r="I39" i="9"/>
  <c r="K39" i="9" s="1"/>
  <c r="I34" i="9"/>
  <c r="K34" i="9" s="1"/>
  <c r="K33" i="9" s="1"/>
  <c r="I26" i="9"/>
  <c r="K26" i="9" s="1"/>
  <c r="I25" i="9"/>
  <c r="K25" i="9" s="1"/>
  <c r="I23" i="9"/>
  <c r="K23" i="9" s="1"/>
  <c r="I361" i="9"/>
  <c r="I345" i="9"/>
  <c r="I263" i="9"/>
  <c r="I112" i="9"/>
  <c r="I48" i="9"/>
  <c r="G271" i="9"/>
  <c r="G270" i="9" s="1"/>
  <c r="G198" i="9"/>
  <c r="I198" i="9" s="1"/>
  <c r="I94" i="9" l="1"/>
  <c r="I347" i="9"/>
  <c r="I344" i="9" s="1"/>
  <c r="K115" i="9"/>
  <c r="E149" i="11" s="1"/>
  <c r="K32" i="9"/>
  <c r="E25" i="11"/>
  <c r="K111" i="9"/>
  <c r="K217" i="9"/>
  <c r="K216" i="9" s="1"/>
  <c r="E105" i="11"/>
  <c r="E104" i="11" s="1"/>
  <c r="E103" i="11" s="1"/>
  <c r="K262" i="9"/>
  <c r="K261" i="9" s="1"/>
  <c r="E50" i="11"/>
  <c r="K360" i="9"/>
  <c r="I62" i="9"/>
  <c r="I33" i="9"/>
  <c r="I32" i="9" s="1"/>
  <c r="I52" i="9"/>
  <c r="I89" i="9"/>
  <c r="I102" i="9"/>
  <c r="I299" i="9"/>
  <c r="K194" i="9"/>
  <c r="K240" i="9"/>
  <c r="K239" i="9" s="1"/>
  <c r="K295" i="9"/>
  <c r="E154" i="11" s="1"/>
  <c r="K333" i="9"/>
  <c r="K369" i="9"/>
  <c r="K368" i="9" s="1"/>
  <c r="K367" i="9" s="1"/>
  <c r="K366" i="9" s="1"/>
  <c r="E38" i="11" s="1"/>
  <c r="I24" i="9"/>
  <c r="I40" i="9"/>
  <c r="K42" i="9"/>
  <c r="I50" i="9"/>
  <c r="K51" i="9"/>
  <c r="K50" i="9" s="1"/>
  <c r="E35" i="11" s="1"/>
  <c r="I54" i="9"/>
  <c r="K55" i="9"/>
  <c r="K54" i="9" s="1"/>
  <c r="E40" i="11" s="1"/>
  <c r="I59" i="9"/>
  <c r="K61" i="9"/>
  <c r="K59" i="9" s="1"/>
  <c r="I71" i="9"/>
  <c r="I70" i="9" s="1"/>
  <c r="I69" i="9" s="1"/>
  <c r="K72" i="9"/>
  <c r="K71" i="9" s="1"/>
  <c r="I91" i="9"/>
  <c r="K92" i="9"/>
  <c r="K91" i="9" s="1"/>
  <c r="K88" i="9" s="1"/>
  <c r="I99" i="9"/>
  <c r="K100" i="9"/>
  <c r="E119" i="11" s="1"/>
  <c r="I106" i="9"/>
  <c r="I105" i="9" s="1"/>
  <c r="I104" i="9" s="1"/>
  <c r="K107" i="9"/>
  <c r="K106" i="9" s="1"/>
  <c r="I125" i="9"/>
  <c r="I124" i="9" s="1"/>
  <c r="I123" i="9" s="1"/>
  <c r="K126" i="9"/>
  <c r="K125" i="9" s="1"/>
  <c r="I154" i="9"/>
  <c r="K155" i="9"/>
  <c r="K154" i="9" s="1"/>
  <c r="E41" i="11" s="1"/>
  <c r="I163" i="9"/>
  <c r="I162" i="9" s="1"/>
  <c r="K164" i="9"/>
  <c r="K163" i="9" s="1"/>
  <c r="I171" i="9"/>
  <c r="K172" i="9"/>
  <c r="K171" i="9" s="1"/>
  <c r="E80" i="11" s="1"/>
  <c r="K221" i="9"/>
  <c r="I229" i="9"/>
  <c r="K230" i="9"/>
  <c r="K229" i="9" s="1"/>
  <c r="I245" i="9"/>
  <c r="I244" i="9" s="1"/>
  <c r="I243" i="9" s="1"/>
  <c r="K246" i="9"/>
  <c r="K245" i="9" s="1"/>
  <c r="I253" i="9"/>
  <c r="I252" i="9" s="1"/>
  <c r="K254" i="9"/>
  <c r="K253" i="9" s="1"/>
  <c r="I267" i="9"/>
  <c r="I266" i="9" s="1"/>
  <c r="I265" i="9" s="1"/>
  <c r="K268" i="9"/>
  <c r="K267" i="9" s="1"/>
  <c r="I280" i="9"/>
  <c r="K281" i="9"/>
  <c r="K280" i="9" s="1"/>
  <c r="E144" i="11" s="1"/>
  <c r="K256" i="9"/>
  <c r="I197" i="9"/>
  <c r="K198" i="9"/>
  <c r="K197" i="9" s="1"/>
  <c r="I67" i="9"/>
  <c r="I66" i="9" s="1"/>
  <c r="I65" i="9" s="1"/>
  <c r="K68" i="9"/>
  <c r="K67" i="9" s="1"/>
  <c r="I120" i="9"/>
  <c r="K121" i="9"/>
  <c r="I149" i="9"/>
  <c r="K150" i="9"/>
  <c r="K149" i="9" s="1"/>
  <c r="I158" i="9"/>
  <c r="I157" i="9" s="1"/>
  <c r="I156" i="9" s="1"/>
  <c r="K159" i="9"/>
  <c r="I166" i="9"/>
  <c r="I165" i="9" s="1"/>
  <c r="K167" i="9"/>
  <c r="K166" i="9" s="1"/>
  <c r="I223" i="9"/>
  <c r="I222" i="9" s="1"/>
  <c r="K224" i="9"/>
  <c r="K223" i="9" s="1"/>
  <c r="K222" i="9" s="1"/>
  <c r="I231" i="9"/>
  <c r="K232" i="9"/>
  <c r="K231" i="9" s="1"/>
  <c r="E134" i="11" s="1"/>
  <c r="I249" i="9"/>
  <c r="I248" i="9" s="1"/>
  <c r="I247" i="9" s="1"/>
  <c r="K250" i="9"/>
  <c r="K249" i="9" s="1"/>
  <c r="I271" i="9"/>
  <c r="I270" i="9" s="1"/>
  <c r="K272" i="9"/>
  <c r="K271" i="9" s="1"/>
  <c r="K270" i="9" s="1"/>
  <c r="I312" i="9"/>
  <c r="I311" i="9" s="1"/>
  <c r="I310" i="9" s="1"/>
  <c r="K313" i="9"/>
  <c r="K312" i="9" s="1"/>
  <c r="I235" i="9"/>
  <c r="I234" i="9" s="1"/>
  <c r="I233" i="9" s="1"/>
  <c r="K236" i="9"/>
  <c r="K235" i="9" s="1"/>
  <c r="I353" i="9"/>
  <c r="K354" i="9"/>
  <c r="K353" i="9" s="1"/>
  <c r="E68" i="11" s="1"/>
  <c r="K24" i="9"/>
  <c r="K40" i="9"/>
  <c r="K62" i="9"/>
  <c r="K78" i="9"/>
  <c r="K174" i="9"/>
  <c r="K173" i="9" s="1"/>
  <c r="K177" i="9"/>
  <c r="K187" i="9"/>
  <c r="K201" i="9"/>
  <c r="K200" i="9" s="1"/>
  <c r="E92" i="11" s="1"/>
  <c r="K291" i="9"/>
  <c r="E153" i="11" s="1"/>
  <c r="K344" i="9"/>
  <c r="K363" i="9"/>
  <c r="K190" i="9"/>
  <c r="I177" i="9"/>
  <c r="I240" i="9"/>
  <c r="I239" i="9" s="1"/>
  <c r="I238" i="9" s="1"/>
  <c r="I237" i="9" s="1"/>
  <c r="I363" i="9"/>
  <c r="H383" i="9"/>
  <c r="I111" i="9"/>
  <c r="I262" i="9"/>
  <c r="I261" i="9" s="1"/>
  <c r="I360" i="9"/>
  <c r="I217" i="9"/>
  <c r="I216" i="9" s="1"/>
  <c r="I369" i="9"/>
  <c r="I368" i="9" s="1"/>
  <c r="I367" i="9" s="1"/>
  <c r="I366" i="9" s="1"/>
  <c r="I352" i="9"/>
  <c r="I255" i="9"/>
  <c r="I78" i="9"/>
  <c r="I174" i="9"/>
  <c r="I173" i="9" s="1"/>
  <c r="I190" i="9"/>
  <c r="I291" i="9"/>
  <c r="I295" i="9"/>
  <c r="I187" i="9"/>
  <c r="I194" i="9"/>
  <c r="I201" i="9"/>
  <c r="I200" i="9" s="1"/>
  <c r="I333" i="9"/>
  <c r="I115" i="9"/>
  <c r="I58" i="9"/>
  <c r="I93" i="9"/>
  <c r="G171" i="9"/>
  <c r="G295" i="9"/>
  <c r="G291" i="9"/>
  <c r="G47" i="9"/>
  <c r="G45" i="9"/>
  <c r="I45" i="9" s="1"/>
  <c r="K45" i="9" s="1"/>
  <c r="G38" i="9"/>
  <c r="I38" i="9" s="1"/>
  <c r="G275" i="9"/>
  <c r="I275" i="9" s="1"/>
  <c r="G277" i="9"/>
  <c r="G223" i="9"/>
  <c r="G48" i="9"/>
  <c r="G115" i="9"/>
  <c r="E15" i="11"/>
  <c r="G327" i="9"/>
  <c r="G377" i="9"/>
  <c r="G369" i="9"/>
  <c r="G368" i="9" s="1"/>
  <c r="G367" i="9" s="1"/>
  <c r="G366" i="9" s="1"/>
  <c r="G99" i="9"/>
  <c r="G102" i="9"/>
  <c r="G231" i="9"/>
  <c r="G229" i="9"/>
  <c r="G177" i="9"/>
  <c r="G174" i="9"/>
  <c r="G173" i="9" s="1"/>
  <c r="G158" i="9"/>
  <c r="G157" i="9" s="1"/>
  <c r="G156" i="9" s="1"/>
  <c r="G154" i="9"/>
  <c r="G333" i="9"/>
  <c r="G332" i="9" s="1"/>
  <c r="G361" i="9"/>
  <c r="G360" i="9" s="1"/>
  <c r="G359" i="9" s="1"/>
  <c r="G347" i="9"/>
  <c r="G345" i="9"/>
  <c r="G339" i="9"/>
  <c r="G319" i="9"/>
  <c r="G312" i="9"/>
  <c r="G311" i="9" s="1"/>
  <c r="G310" i="9" s="1"/>
  <c r="G305" i="9"/>
  <c r="G91" i="9"/>
  <c r="G289" i="9"/>
  <c r="I289" i="9" s="1"/>
  <c r="K289" i="9" s="1"/>
  <c r="G287" i="9"/>
  <c r="I287" i="9" s="1"/>
  <c r="K287" i="9" s="1"/>
  <c r="G299" i="9"/>
  <c r="I193" i="9" l="1"/>
  <c r="K359" i="9"/>
  <c r="E102" i="11"/>
  <c r="E101" i="11" s="1"/>
  <c r="K77" i="9"/>
  <c r="K73" i="9" s="1"/>
  <c r="E77" i="11"/>
  <c r="E81" i="11"/>
  <c r="E79" i="11" s="1"/>
  <c r="K234" i="9"/>
  <c r="K233" i="9" s="1"/>
  <c r="E138" i="11"/>
  <c r="E137" i="11" s="1"/>
  <c r="E136" i="11" s="1"/>
  <c r="K311" i="9"/>
  <c r="K310" i="9" s="1"/>
  <c r="E148" i="11"/>
  <c r="K248" i="9"/>
  <c r="K247" i="9" s="1"/>
  <c r="E167" i="11"/>
  <c r="E114" i="11"/>
  <c r="E113" i="11" s="1"/>
  <c r="K165" i="9"/>
  <c r="E73" i="11"/>
  <c r="K114" i="9"/>
  <c r="K110" i="9" s="1"/>
  <c r="K120" i="9"/>
  <c r="E150" i="11" s="1"/>
  <c r="K66" i="9"/>
  <c r="K65" i="9" s="1"/>
  <c r="E47" i="11"/>
  <c r="K255" i="9"/>
  <c r="E173" i="11"/>
  <c r="E172" i="11" s="1"/>
  <c r="K266" i="9"/>
  <c r="K265" i="9" s="1"/>
  <c r="E133" i="11"/>
  <c r="K252" i="9"/>
  <c r="K251" i="9" s="1"/>
  <c r="E171" i="11"/>
  <c r="K244" i="9"/>
  <c r="K243" i="9" s="1"/>
  <c r="E164" i="11"/>
  <c r="K220" i="9"/>
  <c r="K219" i="9" s="1"/>
  <c r="E110" i="11"/>
  <c r="E109" i="11" s="1"/>
  <c r="K162" i="9"/>
  <c r="K161" i="9" s="1"/>
  <c r="E66" i="11"/>
  <c r="K124" i="9"/>
  <c r="K123" i="9" s="1"/>
  <c r="E159" i="11"/>
  <c r="E127" i="11"/>
  <c r="K105" i="9"/>
  <c r="K104" i="9" s="1"/>
  <c r="K99" i="9"/>
  <c r="K70" i="9"/>
  <c r="K69" i="9" s="1"/>
  <c r="E54" i="11"/>
  <c r="K332" i="9"/>
  <c r="E56" i="11"/>
  <c r="E55" i="11" s="1"/>
  <c r="K238" i="9"/>
  <c r="K237" i="9" s="1"/>
  <c r="E160" i="11"/>
  <c r="I228" i="9"/>
  <c r="I227" i="9" s="1"/>
  <c r="I114" i="9"/>
  <c r="I110" i="9" s="1"/>
  <c r="I88" i="9"/>
  <c r="I81" i="9" s="1"/>
  <c r="I186" i="9"/>
  <c r="I183" i="9" s="1"/>
  <c r="I359" i="9"/>
  <c r="K193" i="9"/>
  <c r="E89" i="11" s="1"/>
  <c r="K158" i="9"/>
  <c r="I161" i="9"/>
  <c r="E37" i="11"/>
  <c r="I274" i="9"/>
  <c r="K275" i="9"/>
  <c r="K274" i="9" s="1"/>
  <c r="I37" i="9"/>
  <c r="I36" i="9" s="1"/>
  <c r="K38" i="9"/>
  <c r="K37" i="9" s="1"/>
  <c r="K36" i="9" s="1"/>
  <c r="E31" i="11" s="1"/>
  <c r="I351" i="9"/>
  <c r="I350" i="9" s="1"/>
  <c r="I349" i="9" s="1"/>
  <c r="K352" i="9"/>
  <c r="K351" i="9" s="1"/>
  <c r="E67" i="11" s="1"/>
  <c r="K186" i="9"/>
  <c r="K58" i="9"/>
  <c r="K44" i="9"/>
  <c r="K228" i="9"/>
  <c r="K227" i="9" s="1"/>
  <c r="K170" i="9"/>
  <c r="K169" i="9" s="1"/>
  <c r="G170" i="9"/>
  <c r="G169" i="9" s="1"/>
  <c r="I251" i="9"/>
  <c r="I277" i="9"/>
  <c r="K277" i="9" s="1"/>
  <c r="I170" i="9"/>
  <c r="I169" i="9" s="1"/>
  <c r="I57" i="9"/>
  <c r="I56" i="9" s="1"/>
  <c r="I332" i="9"/>
  <c r="I77" i="9"/>
  <c r="I73" i="9" s="1"/>
  <c r="G318" i="9"/>
  <c r="G317" i="9" s="1"/>
  <c r="G316" i="9" s="1"/>
  <c r="G315" i="9" s="1"/>
  <c r="G314" i="9" s="1"/>
  <c r="I319" i="9"/>
  <c r="G326" i="9"/>
  <c r="G325" i="9" s="1"/>
  <c r="G324" i="9" s="1"/>
  <c r="G323" i="9" s="1"/>
  <c r="G322" i="9" s="1"/>
  <c r="I327" i="9"/>
  <c r="I44" i="9"/>
  <c r="G304" i="9"/>
  <c r="G303" i="9" s="1"/>
  <c r="G302" i="9" s="1"/>
  <c r="G301" i="9" s="1"/>
  <c r="I305" i="9"/>
  <c r="K305" i="9" s="1"/>
  <c r="K304" i="9" s="1"/>
  <c r="K303" i="9" s="1"/>
  <c r="G338" i="9"/>
  <c r="G337" i="9" s="1"/>
  <c r="I339" i="9"/>
  <c r="G376" i="9"/>
  <c r="G375" i="9" s="1"/>
  <c r="G374" i="9" s="1"/>
  <c r="G373" i="9" s="1"/>
  <c r="I377" i="9"/>
  <c r="G46" i="9"/>
  <c r="I47" i="9"/>
  <c r="G43" i="9"/>
  <c r="G44" i="9"/>
  <c r="G222" i="9"/>
  <c r="E60" i="11"/>
  <c r="G344" i="9"/>
  <c r="G228" i="9"/>
  <c r="G227" i="9" s="1"/>
  <c r="G263" i="9"/>
  <c r="E34" i="11" l="1"/>
  <c r="I168" i="9"/>
  <c r="E88" i="11"/>
  <c r="K183" i="9"/>
  <c r="K57" i="9"/>
  <c r="K56" i="9" s="1"/>
  <c r="E44" i="11"/>
  <c r="K350" i="9"/>
  <c r="K349" i="9" s="1"/>
  <c r="E64" i="11"/>
  <c r="E140" i="11"/>
  <c r="K157" i="9"/>
  <c r="K156" i="9" s="1"/>
  <c r="E52" i="11"/>
  <c r="E51" i="11" s="1"/>
  <c r="K93" i="9"/>
  <c r="K81" i="9" s="1"/>
  <c r="K168" i="9"/>
  <c r="I46" i="9"/>
  <c r="K47" i="9"/>
  <c r="I376" i="9"/>
  <c r="I375" i="9" s="1"/>
  <c r="I374" i="9" s="1"/>
  <c r="I373" i="9" s="1"/>
  <c r="K377" i="9"/>
  <c r="K376" i="9" s="1"/>
  <c r="I338" i="9"/>
  <c r="I337" i="9" s="1"/>
  <c r="I336" i="9" s="1"/>
  <c r="I331" i="9" s="1"/>
  <c r="I330" i="9" s="1"/>
  <c r="K339" i="9"/>
  <c r="K338" i="9" s="1"/>
  <c r="I326" i="9"/>
  <c r="K327" i="9"/>
  <c r="K326" i="9" s="1"/>
  <c r="I318" i="9"/>
  <c r="I317" i="9" s="1"/>
  <c r="I316" i="9" s="1"/>
  <c r="I315" i="9" s="1"/>
  <c r="I314" i="9" s="1"/>
  <c r="K319" i="9"/>
  <c r="K318" i="9" s="1"/>
  <c r="K317" i="9" s="1"/>
  <c r="I276" i="9"/>
  <c r="I273" i="9" s="1"/>
  <c r="K276" i="9"/>
  <c r="E142" i="11" s="1"/>
  <c r="I325" i="9"/>
  <c r="I324" i="9" s="1"/>
  <c r="I323" i="9" s="1"/>
  <c r="I322" i="9" s="1"/>
  <c r="I304" i="9"/>
  <c r="G336" i="9"/>
  <c r="G331" i="9" s="1"/>
  <c r="G330" i="9" s="1"/>
  <c r="I43" i="9"/>
  <c r="I35" i="9" s="1"/>
  <c r="G262" i="9"/>
  <c r="G261" i="9" s="1"/>
  <c r="E49" i="11"/>
  <c r="G267" i="9"/>
  <c r="G288" i="9"/>
  <c r="G280" i="9"/>
  <c r="G276" i="9"/>
  <c r="G274" i="9"/>
  <c r="G253" i="9"/>
  <c r="G249" i="9"/>
  <c r="G245" i="9"/>
  <c r="G240" i="9"/>
  <c r="G239" i="9" s="1"/>
  <c r="G149" i="9"/>
  <c r="G220" i="9"/>
  <c r="G219" i="9" s="1"/>
  <c r="G217" i="9"/>
  <c r="G216" i="9" s="1"/>
  <c r="G201" i="9"/>
  <c r="G197" i="9"/>
  <c r="G194" i="9"/>
  <c r="G190" i="9"/>
  <c r="G187" i="9"/>
  <c r="G166" i="9"/>
  <c r="G163" i="9"/>
  <c r="G162" i="9" s="1"/>
  <c r="I148" i="9"/>
  <c r="G144" i="9"/>
  <c r="G146" i="9"/>
  <c r="G138" i="9"/>
  <c r="G136" i="9"/>
  <c r="I136" i="9" s="1"/>
  <c r="G132" i="9"/>
  <c r="G134" i="9"/>
  <c r="G33" i="9"/>
  <c r="G125" i="9"/>
  <c r="G120" i="9"/>
  <c r="G112" i="9"/>
  <c r="G106" i="9"/>
  <c r="G94" i="9"/>
  <c r="G89" i="9"/>
  <c r="G78" i="9"/>
  <c r="G71" i="9"/>
  <c r="G67" i="9"/>
  <c r="G62" i="9"/>
  <c r="G59" i="9"/>
  <c r="G54" i="9"/>
  <c r="E39" i="11" s="1"/>
  <c r="G50" i="9"/>
  <c r="G52" i="9"/>
  <c r="G40" i="9"/>
  <c r="G37" i="9"/>
  <c r="G30" i="9"/>
  <c r="G22" i="9"/>
  <c r="G24" i="9"/>
  <c r="K273" i="9" l="1"/>
  <c r="K316" i="9"/>
  <c r="K315" i="9" s="1"/>
  <c r="K314" i="9" s="1"/>
  <c r="E128" i="11"/>
  <c r="K325" i="9"/>
  <c r="K324" i="9" s="1"/>
  <c r="K323" i="9" s="1"/>
  <c r="K322" i="9" s="1"/>
  <c r="E125" i="11"/>
  <c r="E124" i="11" s="1"/>
  <c r="K337" i="9"/>
  <c r="K336" i="9" s="1"/>
  <c r="K331" i="9" s="1"/>
  <c r="K330" i="9" s="1"/>
  <c r="E59" i="11"/>
  <c r="E58" i="11" s="1"/>
  <c r="E57" i="11" s="1"/>
  <c r="K375" i="9"/>
  <c r="K374" i="9" s="1"/>
  <c r="K373" i="9" s="1"/>
  <c r="E76" i="11"/>
  <c r="E75" i="11" s="1"/>
  <c r="K302" i="9"/>
  <c r="K301" i="9" s="1"/>
  <c r="K46" i="9"/>
  <c r="K43" i="9"/>
  <c r="I134" i="9"/>
  <c r="K136" i="9"/>
  <c r="K134" i="9" s="1"/>
  <c r="I146" i="9"/>
  <c r="K148" i="9"/>
  <c r="K146" i="9" s="1"/>
  <c r="I303" i="9"/>
  <c r="I302" i="9" s="1"/>
  <c r="I301" i="9" s="1"/>
  <c r="G29" i="9"/>
  <c r="G28" i="9" s="1"/>
  <c r="I30" i="9"/>
  <c r="G21" i="9"/>
  <c r="G20" i="9" s="1"/>
  <c r="G19" i="9" s="1"/>
  <c r="G18" i="9" s="1"/>
  <c r="I22" i="9"/>
  <c r="G131" i="9"/>
  <c r="G130" i="9" s="1"/>
  <c r="I132" i="9"/>
  <c r="G137" i="9"/>
  <c r="I138" i="9"/>
  <c r="G143" i="9"/>
  <c r="G142" i="9" s="1"/>
  <c r="G141" i="9" s="1"/>
  <c r="I144" i="9"/>
  <c r="G286" i="9"/>
  <c r="I288" i="9"/>
  <c r="G124" i="9"/>
  <c r="G123" i="9" s="1"/>
  <c r="E158" i="11"/>
  <c r="G238" i="9"/>
  <c r="G237" i="9" s="1"/>
  <c r="G244" i="9"/>
  <c r="G243" i="9" s="1"/>
  <c r="E163" i="11"/>
  <c r="E162" i="11" s="1"/>
  <c r="E161" i="11" s="1"/>
  <c r="G252" i="9"/>
  <c r="G251" i="9" s="1"/>
  <c r="E170" i="11"/>
  <c r="E169" i="11" s="1"/>
  <c r="E168" i="11" s="1"/>
  <c r="G248" i="9"/>
  <c r="G247" i="9" s="1"/>
  <c r="E166" i="11"/>
  <c r="E165" i="11" s="1"/>
  <c r="G114" i="9"/>
  <c r="E147" i="11"/>
  <c r="E145" i="11" s="1"/>
  <c r="G93" i="9"/>
  <c r="E115" i="11"/>
  <c r="E112" i="11" s="1"/>
  <c r="G111" i="9"/>
  <c r="G110" i="9" s="1"/>
  <c r="E141" i="11"/>
  <c r="E139" i="11" s="1"/>
  <c r="G266" i="9"/>
  <c r="G265" i="9" s="1"/>
  <c r="E132" i="11"/>
  <c r="E131" i="11" s="1"/>
  <c r="E130" i="11" s="1"/>
  <c r="G105" i="9"/>
  <c r="G104" i="9" s="1"/>
  <c r="E126" i="11"/>
  <c r="G66" i="9"/>
  <c r="G65" i="9" s="1"/>
  <c r="E46" i="11"/>
  <c r="E45" i="11" s="1"/>
  <c r="G77" i="9"/>
  <c r="G73" i="9" s="1"/>
  <c r="G165" i="9"/>
  <c r="G161" i="9" s="1"/>
  <c r="E71" i="11"/>
  <c r="G70" i="9"/>
  <c r="G69" i="9" s="1"/>
  <c r="E53" i="11"/>
  <c r="G88" i="9"/>
  <c r="G81" i="9" s="1"/>
  <c r="E107" i="11"/>
  <c r="E106" i="11" s="1"/>
  <c r="G32" i="9"/>
  <c r="E24" i="11"/>
  <c r="E23" i="11" s="1"/>
  <c r="G58" i="9"/>
  <c r="G193" i="9"/>
  <c r="G200" i="9"/>
  <c r="E91" i="11" s="1"/>
  <c r="G186" i="9"/>
  <c r="E87" i="11" s="1"/>
  <c r="G273" i="9"/>
  <c r="G36" i="9"/>
  <c r="E123" i="11" l="1"/>
  <c r="E84" i="11"/>
  <c r="E78" i="11" s="1"/>
  <c r="E48" i="11"/>
  <c r="K35" i="9"/>
  <c r="E122" i="11"/>
  <c r="E63" i="11"/>
  <c r="I286" i="9"/>
  <c r="I285" i="9" s="1"/>
  <c r="I269" i="9" s="1"/>
  <c r="I260" i="9" s="1"/>
  <c r="K288" i="9"/>
  <c r="K286" i="9" s="1"/>
  <c r="K285" i="9" s="1"/>
  <c r="K269" i="9" s="1"/>
  <c r="I143" i="9"/>
  <c r="I142" i="9" s="1"/>
  <c r="K144" i="9"/>
  <c r="K143" i="9" s="1"/>
  <c r="K142" i="9" s="1"/>
  <c r="E33" i="11" s="1"/>
  <c r="I137" i="9"/>
  <c r="K138" i="9"/>
  <c r="K137" i="9" s="1"/>
  <c r="E19" i="11" s="1"/>
  <c r="I131" i="9"/>
  <c r="I130" i="9" s="1"/>
  <c r="K132" i="9"/>
  <c r="K131" i="9" s="1"/>
  <c r="K130" i="9" s="1"/>
  <c r="I21" i="9"/>
  <c r="I20" i="9" s="1"/>
  <c r="I19" i="9" s="1"/>
  <c r="K22" i="9"/>
  <c r="K21" i="9" s="1"/>
  <c r="I29" i="9"/>
  <c r="I28" i="9" s="1"/>
  <c r="K30" i="9"/>
  <c r="K29" i="9" s="1"/>
  <c r="K28" i="9" s="1"/>
  <c r="E22" i="11" s="1"/>
  <c r="G285" i="9"/>
  <c r="G269" i="9" s="1"/>
  <c r="G260" i="9" s="1"/>
  <c r="I141" i="9"/>
  <c r="I140" i="9" s="1"/>
  <c r="I139" i="9" s="1"/>
  <c r="I129" i="9"/>
  <c r="I128" i="9" s="1"/>
  <c r="I127" i="9" s="1"/>
  <c r="E157" i="11"/>
  <c r="E156" i="11" s="1"/>
  <c r="G35" i="9"/>
  <c r="G17" i="9" s="1"/>
  <c r="E30" i="11"/>
  <c r="G57" i="9"/>
  <c r="G56" i="9" s="1"/>
  <c r="E43" i="11"/>
  <c r="E42" i="11" s="1"/>
  <c r="G129" i="9"/>
  <c r="G128" i="9" s="1"/>
  <c r="G127" i="9" s="1"/>
  <c r="G183" i="9"/>
  <c r="G168" i="9" s="1"/>
  <c r="G140" i="9"/>
  <c r="K20" i="9" l="1"/>
  <c r="K19" i="9" s="1"/>
  <c r="K129" i="9"/>
  <c r="K128" i="9" s="1"/>
  <c r="K127" i="9" s="1"/>
  <c r="E18" i="11"/>
  <c r="E17" i="11" s="1"/>
  <c r="K260" i="9"/>
  <c r="E152" i="11"/>
  <c r="E151" i="11" s="1"/>
  <c r="E135" i="11" s="1"/>
  <c r="I18" i="9"/>
  <c r="I17" i="9" s="1"/>
  <c r="I16" i="9" s="1"/>
  <c r="K141" i="9"/>
  <c r="K140" i="9" s="1"/>
  <c r="K139" i="9" s="1"/>
  <c r="I383" i="9"/>
  <c r="G16" i="9"/>
  <c r="E29" i="11"/>
  <c r="G139" i="9"/>
  <c r="E21" i="11" l="1"/>
  <c r="E20" i="11" s="1"/>
  <c r="K18" i="9"/>
  <c r="K17" i="9" s="1"/>
  <c r="K16" i="9" s="1"/>
  <c r="E14" i="11"/>
  <c r="E176" i="11" s="1"/>
  <c r="K383" i="9"/>
  <c r="G383" i="9"/>
</calcChain>
</file>

<file path=xl/sharedStrings.xml><?xml version="1.0" encoding="utf-8"?>
<sst xmlns="http://schemas.openxmlformats.org/spreadsheetml/2006/main" count="2183" uniqueCount="487">
  <si>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</si>
  <si>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</si>
  <si>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</si>
  <si>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</si>
  <si>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</si>
  <si>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</si>
  <si>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</si>
  <si>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</si>
  <si>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</si>
  <si>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</si>
  <si>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</si>
  <si>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</si>
  <si>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</si>
  <si>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</si>
  <si>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</si>
  <si>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</si>
  <si>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</si>
  <si>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</si>
  <si>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</si>
  <si>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</si>
  <si>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</si>
  <si>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</si>
  <si>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</si>
  <si>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</si>
  <si>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</si>
  <si>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</si>
  <si>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</si>
  <si>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</si>
  <si>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</si>
  <si>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</si>
  <si>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</si>
  <si>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</si>
  <si>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</si>
  <si>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</si>
  <si>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</si>
  <si>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</si>
  <si>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</si>
  <si>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</si>
  <si>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</si>
  <si>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</si>
  <si>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</si>
  <si>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</si>
  <si>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</si>
  <si>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</si>
  <si>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</si>
  <si>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</si>
  <si>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</si>
  <si>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</si>
  <si>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</si>
  <si>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</si>
  <si>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</si>
  <si>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</si>
  <si>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</si>
  <si>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</si>
  <si>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</si>
  <si>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</si>
  <si>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</si>
  <si>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</si>
  <si>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</si>
  <si>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</si>
  <si>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</si>
  <si>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</si>
  <si>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</si>
  <si>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</si>
  <si>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</si>
  <si>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</si>
  <si>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</si>
  <si>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</si>
  <si>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</si>
  <si>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</si>
  <si>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</si>
  <si>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</si>
  <si>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</si>
  <si>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</si>
  <si>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</si>
  <si>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</si>
  <si>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</si>
  <si>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</si>
  <si>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</si>
  <si>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</si>
  <si>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</si>
  <si>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</si>
  <si>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</si>
  <si>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</si>
  <si>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</si>
  <si>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</si>
  <si>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</si>
  <si>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</si>
  <si>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</si>
  <si>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</si>
  <si>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</si>
  <si>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</si>
  <si>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</si>
  <si>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</si>
  <si>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</si>
  <si>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</si>
  <si>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</si>
  <si>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</si>
  <si>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</si>
  <si>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</si>
  <si>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</si>
  <si>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</si>
  <si>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</si>
  <si>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</si>
  <si>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</si>
  <si>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</si>
  <si>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</si>
  <si>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</si>
  <si>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</si>
  <si>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</si>
  <si>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</si>
  <si>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</si>
  <si>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</si>
  <si>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</si>
  <si>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</si>
  <si>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</si>
  <si>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</si>
  <si>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</si>
  <si>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</si>
  <si>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</si>
  <si>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</si>
  <si>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</si>
  <si>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</si>
  <si>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</si>
  <si>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</si>
  <si>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Ежемесячное денежное вознаграждение за классное руководство за счет средств федерального бюджета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</si>
  <si>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</si>
  <si>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</si>
  <si>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</si>
  <si>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</si>
  <si>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</si>
  <si>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</si>
  <si>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</si>
  <si>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</si>
  <si>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</si>
  <si>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</si>
  <si>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</si>
  <si>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</si>
  <si>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</si>
  <si>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</si>
  <si>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</si>
  <si>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</si>
  <si>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</si>
  <si>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</si>
  <si>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</si>
  <si>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</si>
  <si>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</si>
  <si>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</si>
  <si>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</si>
  <si>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</si>
  <si>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</si>
  <si>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</si>
  <si>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</si>
  <si>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</si>
  <si>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</si>
  <si>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</si>
  <si>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</si>
  <si>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</si>
  <si>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</si>
  <si>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</si>
  <si>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</si>
  <si>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</si>
  <si>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</si>
  <si>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</si>
  <si>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</si>
  <si>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</si>
  <si>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</si>
  <si>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</si>
  <si>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</si>
  <si>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</si>
  <si>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</si>
  <si>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</si>
  <si>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</si>
  <si>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795 04 01</t>
  </si>
  <si>
    <t>Озеленение</t>
  </si>
  <si>
    <t>600 03 00</t>
  </si>
  <si>
    <t>795 00 11</t>
  </si>
  <si>
    <t>795 00 12</t>
  </si>
  <si>
    <t>440 99 01</t>
  </si>
  <si>
    <t>Исполнение судебных решений по искам</t>
  </si>
  <si>
    <t>795 00 21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</si>
  <si>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</si>
  <si>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 xml:space="preserve">Приложение № 8 </t>
  </si>
  <si>
    <t>Топливно-энергетический комплекс</t>
  </si>
  <si>
    <t>795 40 01</t>
  </si>
  <si>
    <t>795 50 01</t>
  </si>
  <si>
    <t>Целевые программы муниципальных образований ОИП "Реконструкция детской школы искусств"</t>
  </si>
  <si>
    <t>795 70 01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</si>
  <si>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</si>
  <si>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</si>
  <si>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</si>
  <si>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</si>
  <si>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</si>
  <si>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</si>
  <si>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</si>
  <si>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</si>
  <si>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</si>
  <si>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</si>
  <si>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</si>
  <si>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</si>
  <si>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</si>
  <si>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</si>
  <si>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</si>
  <si>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</si>
  <si>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</si>
  <si>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</si>
  <si>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</si>
  <si>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</si>
  <si>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</si>
  <si>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</si>
  <si>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</si>
  <si>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</si>
  <si>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</si>
  <si>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</si>
  <si>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</si>
  <si>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</si>
  <si>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</si>
  <si>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</si>
  <si>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795 05 02</t>
  </si>
  <si>
    <t>Администрация муниципального образования "Светлогорский район"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</si>
  <si>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</si>
  <si>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</si>
  <si>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</si>
  <si>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</si>
  <si>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</si>
  <si>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</si>
  <si>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</si>
  <si>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</si>
  <si>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</si>
  <si>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</si>
  <si>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244</t>
  </si>
  <si>
    <t>Обеспечение деятельности органа управления по организации и осуществлению опеки и попечительства</t>
  </si>
  <si>
    <t>0700500</t>
  </si>
  <si>
    <t>Резервные средства</t>
  </si>
  <si>
    <t>870</t>
  </si>
  <si>
    <t>Государственная регистрация актов гражданского состояния</t>
  </si>
  <si>
    <t>0013801</t>
  </si>
  <si>
    <t>Обеспечение деятельности комиссий по делам несовершеннолетних</t>
  </si>
  <si>
    <t>0900200</t>
  </si>
  <si>
    <t>0920311</t>
  </si>
  <si>
    <t>7950031</t>
  </si>
  <si>
    <t>0013601</t>
  </si>
  <si>
    <t>3029900</t>
  </si>
  <si>
    <t>7955001</t>
  </si>
  <si>
    <t>422</t>
  </si>
  <si>
    <t>Водное хозяйство</t>
  </si>
  <si>
    <t>0029901</t>
  </si>
  <si>
    <t>Бюджетные инвестиции в объекты муниципальной собственности муниципальным унитарным предприятиям, основанным на праве хозяйственного ведения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</si>
  <si>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</si>
  <si>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</si>
  <si>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</si>
  <si>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</si>
  <si>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</si>
  <si>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</si>
  <si>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</si>
  <si>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</si>
  <si>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</si>
  <si>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</si>
  <si>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</si>
  <si>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</si>
  <si>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</si>
  <si>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</si>
  <si>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</si>
  <si>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</si>
  <si>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</si>
  <si>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6000400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</si>
  <si>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</si>
  <si>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</si>
  <si>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 xml:space="preserve"> Благоустройство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</si>
  <si>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</si>
  <si>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</si>
  <si>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</si>
  <si>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</si>
  <si>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</si>
  <si>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</si>
  <si>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</si>
  <si>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</si>
  <si>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</si>
  <si>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</si>
  <si>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</si>
  <si>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</si>
  <si>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</si>
  <si>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</si>
  <si>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4219912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</si>
  <si>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</si>
  <si>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</si>
  <si>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</si>
  <si>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</si>
  <si>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</si>
  <si>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</si>
  <si>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</si>
  <si>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</si>
  <si>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</si>
  <si>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4578500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</si>
  <si>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</si>
  <si>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</si>
  <si>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</si>
  <si>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</si>
  <si>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</si>
  <si>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</si>
  <si>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</si>
  <si>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</si>
  <si>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</si>
  <si>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</si>
  <si>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</si>
  <si>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</si>
  <si>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</si>
  <si>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</si>
  <si>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</si>
  <si>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</si>
  <si>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</si>
  <si>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</si>
  <si>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</si>
  <si>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</si>
  <si>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</si>
  <si>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</si>
  <si>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</si>
  <si>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</si>
  <si>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</si>
  <si>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</si>
  <si>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</si>
  <si>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</si>
  <si>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</si>
  <si>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</si>
  <si>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</si>
  <si>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</si>
  <si>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</si>
  <si>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</si>
  <si>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0920000</t>
  </si>
  <si>
    <t>0929900</t>
  </si>
  <si>
    <t>852</t>
  </si>
  <si>
    <t>Уплата прочих налогов, сборов и иных платежей</t>
  </si>
  <si>
    <t>411</t>
  </si>
  <si>
    <t>Целевая программа "Газификация муниципального образования "Светлогорский район" на 2011-2015 годы"</t>
  </si>
  <si>
    <t>Строительство газопровода для перевода на природный газ котельной №5 пос. Донское</t>
  </si>
  <si>
    <t>7950401</t>
  </si>
  <si>
    <t>Бюджетные инвестиции в объекты муниципальной собственности казенным учреждениям</t>
  </si>
  <si>
    <t>7950402</t>
  </si>
  <si>
    <t xml:space="preserve">Реконструкция (перевод) на природный газ котельной № 5 пос. Донское </t>
  </si>
  <si>
    <t>Строительство детского садика на 150 мест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</si>
  <si>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</si>
  <si>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</si>
  <si>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</si>
  <si>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</si>
  <si>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</si>
  <si>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</si>
  <si>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</si>
  <si>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</si>
  <si>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</si>
  <si>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</si>
  <si>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</si>
  <si>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Обеспечение деятельности подведомственных учреждений, за счет субвенции из областного бюджета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</si>
  <si>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</si>
  <si>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</si>
  <si>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</si>
  <si>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</si>
  <si>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</si>
  <si>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</si>
  <si>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Распределение  бюджетных ассигнований на 2012 год  по разделам, подразделам и целевым статьям  классификации расходов  бюджета  муниципального образования «Светлогорский район»</t>
  </si>
  <si>
    <t>5201302</t>
  </si>
  <si>
    <t>5201305</t>
  </si>
  <si>
    <t>5201303</t>
  </si>
  <si>
    <t>0020404</t>
  </si>
  <si>
    <t>2020404</t>
  </si>
  <si>
    <t>795 01 01</t>
  </si>
  <si>
    <t>0020405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</si>
  <si>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</si>
  <si>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</si>
  <si>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</si>
  <si>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4359912</t>
  </si>
  <si>
    <t>5089902</t>
  </si>
  <si>
    <t>Обеспечение деятельности учреждений социального обслуживания населения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</si>
  <si>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</si>
  <si>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</si>
  <si>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</si>
  <si>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</si>
  <si>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</si>
  <si>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</si>
  <si>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</si>
  <si>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</si>
  <si>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</si>
  <si>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</si>
  <si>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</si>
  <si>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</si>
  <si>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</si>
  <si>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</si>
  <si>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</si>
  <si>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</si>
  <si>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>Упорядочение системы водоснабжение и работы ВНС 3-го подъема со станцией обезжелезивания</t>
  </si>
  <si>
    <t xml:space="preserve">Дотации на обеспечение мер по дополнительной поддержке </t>
  </si>
  <si>
    <t>5170500</t>
  </si>
  <si>
    <t>512</t>
  </si>
  <si>
    <t>поправки</t>
  </si>
  <si>
    <t>795 07 02</t>
  </si>
  <si>
    <t>7950702</t>
  </si>
  <si>
    <t>Субсидии некоммерческим организациям</t>
  </si>
  <si>
    <t>631</t>
  </si>
  <si>
    <t>7955004</t>
  </si>
  <si>
    <t>795 05 04</t>
  </si>
  <si>
    <t>7955002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</si>
  <si>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</si>
  <si>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</si>
  <si>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</si>
  <si>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</si>
  <si>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</si>
  <si>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351 02 00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</si>
  <si>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</si>
  <si>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>ФЦП "Строительство берегоукрепительных сооружений озера Тихое и реки Светлогорки"</t>
  </si>
  <si>
    <t>Софинансирование работ по ремонту дорог в МО  "Поселок Приморье"</t>
  </si>
  <si>
    <t>Софинансирование работ по ремонту дорог в МО "Поселок Донское"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</si>
  <si>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</si>
  <si>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от 12 декабря 2011 года № 51</t>
  </si>
  <si>
    <t>Целевая программа Калининградской области "Дети-сироты на 2012-2016 годы" средства областного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</si>
  <si>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</si>
  <si>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</si>
  <si>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</si>
  <si>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</si>
  <si>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</si>
  <si>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</t>
  </si>
  <si>
    <t>Целевая программа Калининградской области "Дети-сироты" на 2012-2016 годы средства областного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</si>
  <si>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</si>
  <si>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</si>
  <si>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>изменения на 27.02.2012</t>
  </si>
  <si>
    <t>0920393</t>
  </si>
  <si>
    <t xml:space="preserve">Бюджетные инвестиции в объекты муниципальной собственности  казенным учреждениям </t>
  </si>
  <si>
    <t>4361203</t>
  </si>
  <si>
    <t>Обеспечение подвоза учащихся к муниципальным общеобразовательным учреждениям</t>
  </si>
  <si>
    <t>5203500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</si>
  <si>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</si>
  <si>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5200901</t>
  </si>
  <si>
    <t>Ежемемячное денежное вознаграждение за классное руководство</t>
  </si>
  <si>
    <t>5204100</t>
  </si>
  <si>
    <t>Осуществление полномочий Калининградской области в сфере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</si>
  <si>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5204200</t>
  </si>
  <si>
    <t>Фонд стимулирования качества образования в общеобразовательных учреждениях</t>
  </si>
  <si>
    <t>5080001</t>
  </si>
  <si>
    <t>Прочие межбюджетные трансферты общего характера</t>
  </si>
  <si>
    <t>5210402</t>
  </si>
  <si>
    <t>540</t>
  </si>
  <si>
    <t>Иные межбюджетные трансферты бюджетам поселений из бюджетов муниципальных районов для предупреждения чрезвычайных ситуаций</t>
  </si>
  <si>
    <t xml:space="preserve">Иные межбюджетные трансферты </t>
  </si>
  <si>
    <t>Муниципальное  учреждение  "Учетно-финансовый центр Светлогорского района"</t>
  </si>
  <si>
    <t>Обеспечение подвоза учащихся к муниципальным общеобразовательным учреждениям, за счет средств местного бюджета</t>
  </si>
  <si>
    <t>Обеспечение подвоза учащихся к муниципальным общеобразовательным учреждениям, за счет средств областного бюджета</t>
  </si>
  <si>
    <t>Муниципальное казенное учреждение культуры "Светлогорская централизованная библиотечная система"</t>
  </si>
  <si>
    <t>Муниципальное казенное учреждение "Дом Культуры п.Приморье"</t>
  </si>
  <si>
    <t>383</t>
  </si>
  <si>
    <t>0700491</t>
  </si>
  <si>
    <t>Резервный фонд Правительства Каалининградской областина приобретение автотранспорта для органов опеки и попечительства над несовершеннолетними</t>
  </si>
  <si>
    <t>Мероприятия в области коммунального хозяйства</t>
  </si>
  <si>
    <t>Формирование в Калининградской облатси сети базовых образовательных учреждений, обеспечивающих совместное обучение инвалидов и лиц, не имеющих нарушений развития за счет остатка средств на 01.01.2012 года</t>
  </si>
  <si>
    <t>415</t>
  </si>
  <si>
    <t>Бюджетные инвестиции в объекты муниципальной собственности автономным учреждениям</t>
  </si>
  <si>
    <t>Бюджетные инвестиции в объекты муниципальной собственности  казенным учреждениям, за счет остатка средств на 01.01.2012 года</t>
  </si>
  <si>
    <t>5223000</t>
  </si>
  <si>
    <t>Целевая программа Калининградской области "Развитие Калининградско области как туристического центра на 2007-214годы", за счет остатка средств на 01.01.2012г.</t>
  </si>
  <si>
    <t>Прочая закупка товаров, работ и услуг для муниципальных нужд, за счет остатка средств на 01.01.2012г</t>
  </si>
  <si>
    <t>Пособия и компенсации гражданам и иные социальные выплаты, кроме публичных нормативных обязательств, за счет остатка средств на 01.01.2012г.</t>
  </si>
  <si>
    <t>5223211</t>
  </si>
  <si>
    <t>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</si>
  <si>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Региональные мероприятия по реализации национальных проектов, за счет остатка средств на 01.01.2012</t>
  </si>
  <si>
    <t>520 09 01</t>
  </si>
  <si>
    <t>436 12 03</t>
  </si>
  <si>
    <t>436 12 13</t>
  </si>
  <si>
    <t>4361213</t>
  </si>
  <si>
    <t>Совершенствование оганизации питания учащихся в общеобразовательных учреждениях</t>
  </si>
  <si>
    <t>436 12 00</t>
  </si>
  <si>
    <t>520 35 00</t>
  </si>
  <si>
    <t>520 41 00</t>
  </si>
  <si>
    <t>520 42 00</t>
  </si>
  <si>
    <t>522 1 600</t>
  </si>
  <si>
    <t>Целевая программа Калининградской области "Дети-сироты" на 2012-2016 годы , за остатка средств на 01.01.2012</t>
  </si>
  <si>
    <t>Муниципальная целевая прогамма " Поддрержка и развитие малого и среднего предпринимательства на территории МО "Светлогорский район"" средства районного бюджета</t>
  </si>
  <si>
    <t>070 04 91</t>
  </si>
  <si>
    <t>521 04 02</t>
  </si>
  <si>
    <t>ФЦП "Строительство берегоукрепительных сооружений озера Тихое и реки Светлогорка в г. Светлогорске" (III этап), средства бюджета МО г.п. "Город Светлогорск"</t>
  </si>
  <si>
    <t>522 30 00</t>
  </si>
  <si>
    <t>522 32 11</t>
  </si>
  <si>
    <t xml:space="preserve">Приложение № 2 </t>
  </si>
  <si>
    <t xml:space="preserve">Приложение № 3 </t>
  </si>
  <si>
    <t>Резервный фонд Правительства Калининградской области на приобретение автотранспорта для органов опеки и попечительства над несовершеннолетними</t>
  </si>
  <si>
    <t>от 05 марта 2012 года № 16</t>
  </si>
  <si>
    <t>Ведомственная структура расходов бюджета муниципального образования «Светлогорский район» на 2012 год</t>
  </si>
  <si>
    <t>Определение перечня должностных лиц, уполномоченных составлять протоколы об административных правонарушениях</t>
  </si>
  <si>
    <t>Муниципальное казенное учреждение "Отдел по бюджету и финансам Светлогорского района"</t>
  </si>
  <si>
    <t>Муниципальное казенное учреждение "Отдел социальной защиты населения администрации Светлогорского района"</t>
  </si>
  <si>
    <t>Муниципальная целевая прогамма "Поддрержка и развитие малого и среднего предпринимательства на территории МО "Светлогорский район" средства районного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</si>
</sst>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5" xfId="0" applyNumberFormat="1" applyFont="1" applyFill="1" applyBorder="1" applyAlignment="1">
      <alignment horizontal="center" shrinkToFit="1"/>
    </xf>
    <xf numFmtId="4" fontId="1" fillId="2" borderId="5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49" fontId="2" fillId="2" borderId="6" xfId="0" applyNumberFormat="1" applyFont="1" applyFill="1" applyBorder="1" applyAlignment="1">
      <alignment horizontal="center" shrinkToFi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4" fontId="1" fillId="2" borderId="13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8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4" fontId="5" fillId="0" borderId="0" xfId="0" applyNumberFormat="1" applyFont="1"/>
    <xf numFmtId="4" fontId="5" fillId="3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3" fillId="2" borderId="1" xfId="0" applyFont="1" applyFill="1" applyBorder="1" applyAlignment="1">
      <alignment horizontal="left" wrapText="1"/>
    </xf>
    <xf numFmtId="3" fontId="4" fillId="3" borderId="5" xfId="0" applyNumberFormat="1" applyFont="1" applyFill="1" applyBorder="1" applyAlignment="1">
      <alignment horizontal="center" vertical="center"/>
    </xf>
    <xf numFmtId="0" fontId="14" fillId="0" borderId="0" xfId="0" applyFont="1"/>
    <xf numFmtId="0" fontId="8" fillId="0" borderId="0" xfId="0" applyFont="1"/>
    <xf numFmtId="0" fontId="11" fillId="3" borderId="0" xfId="0" applyFont="1" applyFill="1"/>
    <xf numFmtId="4" fontId="2" fillId="0" borderId="1" xfId="0" applyNumberFormat="1" applyFont="1" applyFill="1" applyBorder="1"/>
    <xf numFmtId="0" fontId="2" fillId="2" borderId="1" xfId="0" applyFont="1" applyFill="1" applyBorder="1" applyAlignment="1">
      <alignment horizontal="left" wrapText="1"/>
    </xf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wrapText="1"/>
    </xf>
    <xf numFmtId="4" fontId="12" fillId="3" borderId="4" xfId="0" applyNumberFormat="1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0" fillId="0" borderId="0" xfId="0" applyAlignment="1"/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8" fillId="3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3"/>
  <sheetViews>
    <sheetView view="pageLayout" topLeftCell="A338" zoomScaleNormal="100" workbookViewId="0">
      <selection activeCell="A312" sqref="A312"/>
    </sheetView>
  </sheetViews>
  <sheetFormatPr defaultRowHeight="15.75" x14ac:dyDescent="0.25"/>
  <cols>
    <col min="1" max="1" width="88.42578125" style="32" customWidth="1"/>
    <col min="2" max="2" width="5.5703125" style="32" customWidth="1"/>
    <col min="3" max="3" width="4.7109375" style="32" customWidth="1"/>
    <col min="4" max="4" width="4.85546875" style="32" customWidth="1"/>
    <col min="5" max="5" width="10.5703125" style="32" customWidth="1"/>
    <col min="6" max="6" width="5" style="32" customWidth="1"/>
    <col min="7" max="7" width="12.28515625" style="32" hidden="1" customWidth="1"/>
    <col min="8" max="8" width="10.140625" style="54" hidden="1" customWidth="1"/>
    <col min="9" max="9" width="12.7109375" style="53" hidden="1" customWidth="1"/>
    <col min="10" max="10" width="10.85546875" style="30" hidden="1" customWidth="1"/>
    <col min="11" max="11" width="13" style="53" customWidth="1"/>
    <col min="12" max="16384" width="9.140625" style="30"/>
  </cols>
  <sheetData>
    <row r="1" spans="1:11" x14ac:dyDescent="0.25">
      <c r="A1" s="63" t="s">
        <v>478</v>
      </c>
      <c r="B1" s="63"/>
      <c r="C1" s="63"/>
      <c r="D1" s="63"/>
      <c r="E1" s="63"/>
      <c r="F1" s="63"/>
      <c r="G1" s="63"/>
      <c r="H1" s="64"/>
      <c r="I1" s="64"/>
      <c r="J1" s="64"/>
      <c r="K1" s="64"/>
    </row>
    <row r="2" spans="1:11" x14ac:dyDescent="0.25">
      <c r="A2" s="63" t="s">
        <v>0</v>
      </c>
      <c r="B2" s="63"/>
      <c r="C2" s="63"/>
      <c r="D2" s="63"/>
      <c r="E2" s="63"/>
      <c r="F2" s="63"/>
      <c r="G2" s="63"/>
      <c r="H2" s="64"/>
      <c r="I2" s="64"/>
      <c r="J2" s="64"/>
      <c r="K2" s="64"/>
    </row>
    <row r="3" spans="1:11" x14ac:dyDescent="0.25">
      <c r="A3" s="63" t="s">
        <v>130</v>
      </c>
      <c r="B3" s="63"/>
      <c r="C3" s="63"/>
      <c r="D3" s="63"/>
      <c r="E3" s="63"/>
      <c r="F3" s="63"/>
      <c r="G3" s="63"/>
      <c r="H3" s="64"/>
      <c r="I3" s="64"/>
      <c r="J3" s="64"/>
      <c r="K3" s="64"/>
    </row>
    <row r="4" spans="1:11" x14ac:dyDescent="0.25">
      <c r="A4" s="63" t="s">
        <v>481</v>
      </c>
      <c r="B4" s="63"/>
      <c r="C4" s="63"/>
      <c r="D4" s="63"/>
      <c r="E4" s="63"/>
      <c r="F4" s="63"/>
      <c r="G4" s="63"/>
      <c r="H4" s="64"/>
      <c r="I4" s="64"/>
      <c r="J4" s="64"/>
      <c r="K4" s="64"/>
    </row>
    <row r="5" spans="1:11" ht="3" customHeight="1" x14ac:dyDescent="0.25"/>
    <row r="6" spans="1:11" x14ac:dyDescent="0.25">
      <c r="A6" s="63" t="s">
        <v>378</v>
      </c>
      <c r="B6" s="63"/>
      <c r="C6" s="63"/>
      <c r="D6" s="63"/>
      <c r="E6" s="63"/>
      <c r="F6" s="63"/>
      <c r="G6" s="63"/>
      <c r="H6" s="64"/>
      <c r="I6" s="64"/>
      <c r="J6" s="64"/>
      <c r="K6" s="64"/>
    </row>
    <row r="7" spans="1:11" x14ac:dyDescent="0.25">
      <c r="A7" s="63" t="s">
        <v>0</v>
      </c>
      <c r="B7" s="63"/>
      <c r="C7" s="63"/>
      <c r="D7" s="63"/>
      <c r="E7" s="63"/>
      <c r="F7" s="63"/>
      <c r="G7" s="63"/>
      <c r="H7" s="64"/>
      <c r="I7" s="64"/>
      <c r="J7" s="64"/>
      <c r="K7" s="64"/>
    </row>
    <row r="8" spans="1:11" x14ac:dyDescent="0.25">
      <c r="A8" s="63" t="s">
        <v>130</v>
      </c>
      <c r="B8" s="63"/>
      <c r="C8" s="63"/>
      <c r="D8" s="63"/>
      <c r="E8" s="63"/>
      <c r="F8" s="63"/>
      <c r="G8" s="63"/>
      <c r="H8" s="64"/>
      <c r="I8" s="64"/>
      <c r="J8" s="64"/>
      <c r="K8" s="64"/>
    </row>
    <row r="9" spans="1:11" x14ac:dyDescent="0.25">
      <c r="A9" s="63" t="s">
        <v>411</v>
      </c>
      <c r="B9" s="63"/>
      <c r="C9" s="63"/>
      <c r="D9" s="63"/>
      <c r="E9" s="63"/>
      <c r="F9" s="63"/>
      <c r="G9" s="63"/>
      <c r="H9" s="64"/>
      <c r="I9" s="64"/>
      <c r="J9" s="64"/>
      <c r="K9" s="64"/>
    </row>
    <row r="10" spans="1:11" ht="5.25" customHeight="1" x14ac:dyDescent="0.25">
      <c r="A10" s="63"/>
      <c r="B10" s="63"/>
      <c r="C10" s="63"/>
      <c r="D10" s="63"/>
      <c r="E10" s="63"/>
      <c r="F10" s="63"/>
      <c r="G10" s="63"/>
      <c r="I10" s="52"/>
      <c r="K10" s="52"/>
    </row>
    <row r="11" spans="1:11" ht="34.5" customHeight="1" x14ac:dyDescent="0.3">
      <c r="A11" s="69" t="s">
        <v>482</v>
      </c>
      <c r="B11" s="69"/>
      <c r="C11" s="69"/>
      <c r="D11" s="69"/>
      <c r="E11" s="69"/>
      <c r="F11" s="69"/>
      <c r="G11" s="69"/>
      <c r="H11" s="64"/>
      <c r="I11" s="64"/>
      <c r="K11" s="30"/>
    </row>
    <row r="12" spans="1:11" ht="13.5" customHeight="1" thickBot="1" x14ac:dyDescent="0.3">
      <c r="A12" s="63" t="s">
        <v>1</v>
      </c>
      <c r="B12" s="63"/>
      <c r="C12" s="63"/>
      <c r="D12" s="63"/>
      <c r="E12" s="63"/>
      <c r="F12" s="63"/>
      <c r="G12" s="63"/>
      <c r="H12" s="64"/>
      <c r="I12" s="64"/>
      <c r="J12" s="74"/>
      <c r="K12" s="74"/>
    </row>
    <row r="13" spans="1:11" ht="15.75" customHeight="1" x14ac:dyDescent="0.25">
      <c r="A13" s="79" t="s">
        <v>4</v>
      </c>
      <c r="B13" s="70" t="s">
        <v>9</v>
      </c>
      <c r="C13" s="70" t="s">
        <v>10</v>
      </c>
      <c r="D13" s="70" t="s">
        <v>11</v>
      </c>
      <c r="E13" s="70" t="s">
        <v>12</v>
      </c>
      <c r="F13" s="70" t="s">
        <v>13</v>
      </c>
      <c r="G13" s="77" t="s">
        <v>2</v>
      </c>
      <c r="H13" s="72" t="s">
        <v>392</v>
      </c>
      <c r="I13" s="65" t="s">
        <v>2</v>
      </c>
      <c r="J13" s="67" t="s">
        <v>422</v>
      </c>
      <c r="K13" s="65" t="s">
        <v>2</v>
      </c>
    </row>
    <row r="14" spans="1:11" ht="16.5" thickBot="1" x14ac:dyDescent="0.3">
      <c r="A14" s="80"/>
      <c r="B14" s="71"/>
      <c r="C14" s="71"/>
      <c r="D14" s="71"/>
      <c r="E14" s="71"/>
      <c r="F14" s="71"/>
      <c r="G14" s="78"/>
      <c r="H14" s="73"/>
      <c r="I14" s="66"/>
      <c r="J14" s="68"/>
      <c r="K14" s="66"/>
    </row>
    <row r="15" spans="1:11" ht="9.75" customHeight="1" x14ac:dyDescent="0.25">
      <c r="A15" s="35">
        <v>1</v>
      </c>
      <c r="B15" s="33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I15" s="57">
        <v>7</v>
      </c>
      <c r="K15" s="57">
        <v>7</v>
      </c>
    </row>
    <row r="16" spans="1:11" x14ac:dyDescent="0.25">
      <c r="A16" s="86" t="s">
        <v>219</v>
      </c>
      <c r="B16" s="37" t="s">
        <v>6</v>
      </c>
      <c r="C16" s="37"/>
      <c r="D16" s="37"/>
      <c r="E16" s="37"/>
      <c r="F16" s="37"/>
      <c r="G16" s="38">
        <f>G17+G56+G65+G69+G73+G81+G104+G110+G123</f>
        <v>79109.64</v>
      </c>
      <c r="I16" s="50">
        <f>I17+I56+I65+I69+I73+I81+I104+I110+I123</f>
        <v>80671.239999999991</v>
      </c>
      <c r="K16" s="50">
        <f>K17+K56+K65+K69+K73+K81+K104+K110+K123</f>
        <v>84972.51</v>
      </c>
    </row>
    <row r="17" spans="1:11" x14ac:dyDescent="0.25">
      <c r="A17" s="40" t="s">
        <v>14</v>
      </c>
      <c r="B17" s="37"/>
      <c r="C17" s="37" t="s">
        <v>15</v>
      </c>
      <c r="D17" s="37"/>
      <c r="E17" s="37"/>
      <c r="F17" s="37"/>
      <c r="G17" s="38">
        <f>G18+G32+G35</f>
        <v>63831.430000000008</v>
      </c>
      <c r="I17" s="50">
        <f>I18+I32+I35</f>
        <v>64885.229999999996</v>
      </c>
      <c r="K17" s="50">
        <f>K18+K32+K35</f>
        <v>63114.19</v>
      </c>
    </row>
    <row r="18" spans="1:11" ht="30" customHeight="1" x14ac:dyDescent="0.25">
      <c r="A18" s="41" t="s">
        <v>215</v>
      </c>
      <c r="B18" s="37"/>
      <c r="C18" s="37" t="s">
        <v>15</v>
      </c>
      <c r="D18" s="37" t="s">
        <v>24</v>
      </c>
      <c r="E18" s="37"/>
      <c r="F18" s="37"/>
      <c r="G18" s="38">
        <f>G19+G28</f>
        <v>35289.700000000004</v>
      </c>
      <c r="I18" s="50">
        <f>I19+I28</f>
        <v>36343.5</v>
      </c>
      <c r="K18" s="50">
        <f>K19+K28</f>
        <v>36480.5</v>
      </c>
    </row>
    <row r="19" spans="1:11" ht="30.75" customHeight="1" x14ac:dyDescent="0.25">
      <c r="A19" s="20" t="s">
        <v>216</v>
      </c>
      <c r="B19" s="42"/>
      <c r="C19" s="42" t="s">
        <v>15</v>
      </c>
      <c r="D19" s="42" t="s">
        <v>24</v>
      </c>
      <c r="E19" s="42" t="s">
        <v>21</v>
      </c>
      <c r="F19" s="42"/>
      <c r="G19" s="31">
        <f>G20</f>
        <v>33565.200000000004</v>
      </c>
      <c r="I19" s="49">
        <f>I20</f>
        <v>34619</v>
      </c>
      <c r="K19" s="49">
        <f>K20</f>
        <v>34756</v>
      </c>
    </row>
    <row r="20" spans="1:11" x14ac:dyDescent="0.25">
      <c r="A20" s="43" t="s">
        <v>22</v>
      </c>
      <c r="B20" s="42"/>
      <c r="C20" s="42" t="s">
        <v>15</v>
      </c>
      <c r="D20" s="42" t="s">
        <v>24</v>
      </c>
      <c r="E20" s="42" t="s">
        <v>23</v>
      </c>
      <c r="F20" s="42"/>
      <c r="G20" s="31">
        <f>G21+G24</f>
        <v>33565.200000000004</v>
      </c>
      <c r="I20" s="49">
        <f>I21+I24</f>
        <v>34619</v>
      </c>
      <c r="K20" s="49">
        <f>K21+K24+K27</f>
        <v>34756</v>
      </c>
    </row>
    <row r="21" spans="1:11" x14ac:dyDescent="0.25">
      <c r="A21" s="20" t="s">
        <v>220</v>
      </c>
      <c r="B21" s="42"/>
      <c r="C21" s="42" t="s">
        <v>15</v>
      </c>
      <c r="D21" s="42" t="s">
        <v>24</v>
      </c>
      <c r="E21" s="42" t="s">
        <v>23</v>
      </c>
      <c r="F21" s="42" t="s">
        <v>221</v>
      </c>
      <c r="G21" s="31">
        <f>G22+G23</f>
        <v>29693.4</v>
      </c>
      <c r="I21" s="49">
        <f>I22+I23</f>
        <v>30747.200000000001</v>
      </c>
      <c r="K21" s="49">
        <f>K22+K23</f>
        <v>30747.200000000001</v>
      </c>
    </row>
    <row r="22" spans="1:11" x14ac:dyDescent="0.25">
      <c r="A22" s="20" t="s">
        <v>222</v>
      </c>
      <c r="B22" s="42"/>
      <c r="C22" s="42" t="s">
        <v>15</v>
      </c>
      <c r="D22" s="42" t="s">
        <v>24</v>
      </c>
      <c r="E22" s="42" t="s">
        <v>23</v>
      </c>
      <c r="F22" s="42" t="s">
        <v>223</v>
      </c>
      <c r="G22" s="31">
        <f>23943.4+5700</f>
        <v>29643.4</v>
      </c>
      <c r="H22" s="54">
        <f>-622.2+1676</f>
        <v>1053.8</v>
      </c>
      <c r="I22" s="49">
        <f>G22+H22</f>
        <v>30697.200000000001</v>
      </c>
      <c r="K22" s="49">
        <f>I22+J22</f>
        <v>30697.200000000001</v>
      </c>
    </row>
    <row r="23" spans="1:11" ht="15" customHeight="1" x14ac:dyDescent="0.25">
      <c r="A23" s="20" t="s">
        <v>224</v>
      </c>
      <c r="B23" s="42"/>
      <c r="C23" s="42" t="s">
        <v>15</v>
      </c>
      <c r="D23" s="42" t="s">
        <v>24</v>
      </c>
      <c r="E23" s="42" t="s">
        <v>23</v>
      </c>
      <c r="F23" s="42" t="s">
        <v>225</v>
      </c>
      <c r="G23" s="31">
        <v>50</v>
      </c>
      <c r="I23" s="49">
        <f>G23+H23</f>
        <v>50</v>
      </c>
      <c r="K23" s="49">
        <f>I23+J23</f>
        <v>50</v>
      </c>
    </row>
    <row r="24" spans="1:11" ht="15.75" customHeight="1" x14ac:dyDescent="0.25">
      <c r="A24" s="20" t="s">
        <v>226</v>
      </c>
      <c r="B24" s="42"/>
      <c r="C24" s="42" t="s">
        <v>15</v>
      </c>
      <c r="D24" s="42" t="s">
        <v>24</v>
      </c>
      <c r="E24" s="42" t="s">
        <v>23</v>
      </c>
      <c r="F24" s="42" t="s">
        <v>227</v>
      </c>
      <c r="G24" s="31">
        <f>G25+G26</f>
        <v>3871.8</v>
      </c>
      <c r="I24" s="49">
        <f>I25+I26</f>
        <v>3871.8</v>
      </c>
      <c r="K24" s="49">
        <f>K25+K26</f>
        <v>3999.8</v>
      </c>
    </row>
    <row r="25" spans="1:11" ht="15" customHeight="1" x14ac:dyDescent="0.25">
      <c r="A25" s="20" t="s">
        <v>228</v>
      </c>
      <c r="B25" s="42"/>
      <c r="C25" s="42" t="s">
        <v>15</v>
      </c>
      <c r="D25" s="42" t="s">
        <v>24</v>
      </c>
      <c r="E25" s="42" t="s">
        <v>23</v>
      </c>
      <c r="F25" s="42" t="s">
        <v>229</v>
      </c>
      <c r="G25" s="31">
        <v>1177</v>
      </c>
      <c r="I25" s="49">
        <f t="shared" ref="I25:K27" si="0">G25+H25</f>
        <v>1177</v>
      </c>
      <c r="J25" s="30">
        <f>99+38</f>
        <v>137</v>
      </c>
      <c r="K25" s="49">
        <f t="shared" si="0"/>
        <v>1314</v>
      </c>
    </row>
    <row r="26" spans="1:11" ht="15" customHeight="1" x14ac:dyDescent="0.25">
      <c r="A26" s="20" t="s">
        <v>250</v>
      </c>
      <c r="B26" s="42"/>
      <c r="C26" s="42" t="s">
        <v>15</v>
      </c>
      <c r="D26" s="42" t="s">
        <v>24</v>
      </c>
      <c r="E26" s="42" t="s">
        <v>23</v>
      </c>
      <c r="F26" s="42" t="s">
        <v>230</v>
      </c>
      <c r="G26" s="31">
        <v>2694.8</v>
      </c>
      <c r="I26" s="49">
        <f t="shared" si="0"/>
        <v>2694.8</v>
      </c>
      <c r="J26" s="30">
        <v>-9</v>
      </c>
      <c r="K26" s="49">
        <f t="shared" si="0"/>
        <v>2685.8</v>
      </c>
    </row>
    <row r="27" spans="1:11" ht="15" customHeight="1" x14ac:dyDescent="0.25">
      <c r="A27" s="20" t="s">
        <v>331</v>
      </c>
      <c r="B27" s="42"/>
      <c r="C27" s="42" t="s">
        <v>15</v>
      </c>
      <c r="D27" s="42" t="s">
        <v>24</v>
      </c>
      <c r="E27" s="42" t="s">
        <v>23</v>
      </c>
      <c r="F27" s="42" t="s">
        <v>330</v>
      </c>
      <c r="G27" s="31"/>
      <c r="I27" s="49"/>
      <c r="J27" s="30">
        <v>9</v>
      </c>
      <c r="K27" s="49">
        <f t="shared" si="0"/>
        <v>9</v>
      </c>
    </row>
    <row r="28" spans="1:11" ht="31.5" x14ac:dyDescent="0.25">
      <c r="A28" s="20" t="s">
        <v>164</v>
      </c>
      <c r="B28" s="42"/>
      <c r="C28" s="42" t="s">
        <v>15</v>
      </c>
      <c r="D28" s="42" t="s">
        <v>24</v>
      </c>
      <c r="E28" s="42" t="s">
        <v>165</v>
      </c>
      <c r="F28" s="42"/>
      <c r="G28" s="31">
        <f>G29</f>
        <v>1724.5</v>
      </c>
      <c r="I28" s="49">
        <f>I29</f>
        <v>1724.5</v>
      </c>
      <c r="K28" s="49">
        <f>K29</f>
        <v>1724.5</v>
      </c>
    </row>
    <row r="29" spans="1:11" x14ac:dyDescent="0.25">
      <c r="A29" s="20" t="s">
        <v>220</v>
      </c>
      <c r="B29" s="42"/>
      <c r="C29" s="42" t="s">
        <v>15</v>
      </c>
      <c r="D29" s="42" t="s">
        <v>24</v>
      </c>
      <c r="E29" s="42" t="s">
        <v>165</v>
      </c>
      <c r="F29" s="42" t="s">
        <v>221</v>
      </c>
      <c r="G29" s="31">
        <f>G30+G31</f>
        <v>1724.5</v>
      </c>
      <c r="I29" s="49">
        <f>I30+I31</f>
        <v>1724.5</v>
      </c>
      <c r="K29" s="49">
        <f>K30+K31</f>
        <v>1724.5</v>
      </c>
    </row>
    <row r="30" spans="1:11" x14ac:dyDescent="0.25">
      <c r="A30" s="20" t="s">
        <v>222</v>
      </c>
      <c r="B30" s="42"/>
      <c r="C30" s="42" t="s">
        <v>15</v>
      </c>
      <c r="D30" s="42" t="s">
        <v>24</v>
      </c>
      <c r="E30" s="42" t="s">
        <v>165</v>
      </c>
      <c r="F30" s="42" t="s">
        <v>223</v>
      </c>
      <c r="G30" s="31">
        <f>1564+160.5</f>
        <v>1724.5</v>
      </c>
      <c r="I30" s="49">
        <f t="shared" ref="I30:K30" si="1">G30+H30</f>
        <v>1724.5</v>
      </c>
      <c r="K30" s="49">
        <f t="shared" si="1"/>
        <v>1724.5</v>
      </c>
    </row>
    <row r="31" spans="1:11" ht="30.75" hidden="1" customHeight="1" x14ac:dyDescent="0.25">
      <c r="A31" s="20" t="s">
        <v>224</v>
      </c>
      <c r="B31" s="42"/>
      <c r="C31" s="42" t="s">
        <v>15</v>
      </c>
      <c r="D31" s="42" t="s">
        <v>24</v>
      </c>
      <c r="E31" s="42" t="s">
        <v>165</v>
      </c>
      <c r="F31" s="42" t="s">
        <v>225</v>
      </c>
      <c r="G31" s="31">
        <v>0</v>
      </c>
      <c r="I31" s="49">
        <v>0</v>
      </c>
      <c r="K31" s="49">
        <v>0</v>
      </c>
    </row>
    <row r="32" spans="1:11" x14ac:dyDescent="0.25">
      <c r="A32" s="44" t="s">
        <v>26</v>
      </c>
      <c r="B32" s="37"/>
      <c r="C32" s="37" t="s">
        <v>15</v>
      </c>
      <c r="D32" s="37" t="s">
        <v>109</v>
      </c>
      <c r="E32" s="37"/>
      <c r="F32" s="37"/>
      <c r="G32" s="38">
        <f>G33</f>
        <v>1170</v>
      </c>
      <c r="I32" s="50">
        <f>I33</f>
        <v>1170</v>
      </c>
      <c r="K32" s="50">
        <f>K33</f>
        <v>794</v>
      </c>
    </row>
    <row r="33" spans="1:11" x14ac:dyDescent="0.25">
      <c r="A33" s="20" t="s">
        <v>143</v>
      </c>
      <c r="B33" s="42"/>
      <c r="C33" s="42" t="s">
        <v>15</v>
      </c>
      <c r="D33" s="42" t="s">
        <v>109</v>
      </c>
      <c r="E33" s="42" t="s">
        <v>232</v>
      </c>
      <c r="F33" s="42"/>
      <c r="G33" s="31">
        <f>G34</f>
        <v>1170</v>
      </c>
      <c r="H33" s="60"/>
      <c r="I33" s="49">
        <f>I34</f>
        <v>1170</v>
      </c>
      <c r="J33" s="32"/>
      <c r="K33" s="49">
        <f>K34</f>
        <v>794</v>
      </c>
    </row>
    <row r="34" spans="1:11" x14ac:dyDescent="0.25">
      <c r="A34" s="20" t="s">
        <v>233</v>
      </c>
      <c r="B34" s="42"/>
      <c r="C34" s="42" t="s">
        <v>15</v>
      </c>
      <c r="D34" s="42" t="s">
        <v>109</v>
      </c>
      <c r="E34" s="42" t="s">
        <v>232</v>
      </c>
      <c r="F34" s="42" t="s">
        <v>234</v>
      </c>
      <c r="G34" s="31">
        <v>1170</v>
      </c>
      <c r="H34" s="60"/>
      <c r="I34" s="49">
        <f t="shared" ref="I34:K34" si="2">G34+H34</f>
        <v>1170</v>
      </c>
      <c r="J34" s="32">
        <v>-376</v>
      </c>
      <c r="K34" s="49">
        <f t="shared" si="2"/>
        <v>794</v>
      </c>
    </row>
    <row r="35" spans="1:11" x14ac:dyDescent="0.25">
      <c r="A35" s="44" t="s">
        <v>29</v>
      </c>
      <c r="B35" s="37"/>
      <c r="C35" s="37" t="s">
        <v>15</v>
      </c>
      <c r="D35" s="37" t="s">
        <v>200</v>
      </c>
      <c r="E35" s="37"/>
      <c r="F35" s="37"/>
      <c r="G35" s="38">
        <f>G36+G43+G50+G52+G54+G48</f>
        <v>27371.73</v>
      </c>
      <c r="I35" s="50">
        <f>I36+I43+I50+I52+I54+I48</f>
        <v>27371.73</v>
      </c>
      <c r="K35" s="50">
        <f>K36+K43+K50+K52+K54+K48</f>
        <v>25839.69</v>
      </c>
    </row>
    <row r="36" spans="1:11" x14ac:dyDescent="0.25">
      <c r="A36" s="20" t="s">
        <v>235</v>
      </c>
      <c r="B36" s="42"/>
      <c r="C36" s="42" t="s">
        <v>15</v>
      </c>
      <c r="D36" s="42" t="s">
        <v>200</v>
      </c>
      <c r="E36" s="42" t="s">
        <v>236</v>
      </c>
      <c r="F36" s="42"/>
      <c r="G36" s="31">
        <f>G37+G40</f>
        <v>629.70000000000005</v>
      </c>
      <c r="I36" s="49">
        <f>I37+I40</f>
        <v>629.70000000000005</v>
      </c>
      <c r="K36" s="49">
        <f>K37+K40</f>
        <v>629.70000000000005</v>
      </c>
    </row>
    <row r="37" spans="1:11" x14ac:dyDescent="0.25">
      <c r="A37" s="20" t="s">
        <v>220</v>
      </c>
      <c r="B37" s="42"/>
      <c r="C37" s="42" t="s">
        <v>15</v>
      </c>
      <c r="D37" s="42" t="s">
        <v>200</v>
      </c>
      <c r="E37" s="42" t="s">
        <v>236</v>
      </c>
      <c r="F37" s="42" t="s">
        <v>221</v>
      </c>
      <c r="G37" s="31">
        <f>G38+G39</f>
        <v>619.40000000000009</v>
      </c>
      <c r="I37" s="49">
        <f>I38+I39</f>
        <v>619.40000000000009</v>
      </c>
      <c r="K37" s="49">
        <f>K38+K39</f>
        <v>619.40000000000009</v>
      </c>
    </row>
    <row r="38" spans="1:11" x14ac:dyDescent="0.25">
      <c r="A38" s="20" t="s">
        <v>222</v>
      </c>
      <c r="B38" s="42"/>
      <c r="C38" s="42" t="s">
        <v>15</v>
      </c>
      <c r="D38" s="42" t="s">
        <v>200</v>
      </c>
      <c r="E38" s="42" t="s">
        <v>236</v>
      </c>
      <c r="F38" s="42" t="s">
        <v>223</v>
      </c>
      <c r="G38" s="31">
        <f>463.6+155.8</f>
        <v>619.40000000000009</v>
      </c>
      <c r="I38" s="49">
        <f t="shared" ref="I38:K42" si="3">G38+H38</f>
        <v>619.40000000000009</v>
      </c>
      <c r="K38" s="49">
        <f t="shared" si="3"/>
        <v>619.40000000000009</v>
      </c>
    </row>
    <row r="39" spans="1:11" ht="31.5" hidden="1" customHeight="1" x14ac:dyDescent="0.25">
      <c r="A39" s="20" t="s">
        <v>224</v>
      </c>
      <c r="B39" s="42"/>
      <c r="C39" s="42" t="s">
        <v>15</v>
      </c>
      <c r="D39" s="42" t="s">
        <v>200</v>
      </c>
      <c r="E39" s="42" t="s">
        <v>236</v>
      </c>
      <c r="F39" s="42" t="s">
        <v>225</v>
      </c>
      <c r="G39" s="31"/>
      <c r="I39" s="49">
        <f t="shared" si="3"/>
        <v>0</v>
      </c>
      <c r="K39" s="49">
        <f t="shared" si="3"/>
        <v>0</v>
      </c>
    </row>
    <row r="40" spans="1:11" ht="15" customHeight="1" x14ac:dyDescent="0.25">
      <c r="A40" s="20" t="s">
        <v>226</v>
      </c>
      <c r="B40" s="42"/>
      <c r="C40" s="42" t="s">
        <v>15</v>
      </c>
      <c r="D40" s="42" t="s">
        <v>200</v>
      </c>
      <c r="E40" s="42" t="s">
        <v>236</v>
      </c>
      <c r="F40" s="42" t="s">
        <v>227</v>
      </c>
      <c r="G40" s="31">
        <f>G41+G42</f>
        <v>10.3</v>
      </c>
      <c r="I40" s="49">
        <f>I41+I42</f>
        <v>10.3</v>
      </c>
      <c r="K40" s="49">
        <f>K41+K42</f>
        <v>10.3</v>
      </c>
    </row>
    <row r="41" spans="1:11" ht="14.25" customHeight="1" x14ac:dyDescent="0.25">
      <c r="A41" s="20" t="s">
        <v>228</v>
      </c>
      <c r="B41" s="42"/>
      <c r="C41" s="42" t="s">
        <v>15</v>
      </c>
      <c r="D41" s="42" t="s">
        <v>200</v>
      </c>
      <c r="E41" s="42" t="s">
        <v>236</v>
      </c>
      <c r="F41" s="42" t="s">
        <v>229</v>
      </c>
      <c r="G41" s="31">
        <v>10.3</v>
      </c>
      <c r="I41" s="49">
        <f t="shared" si="3"/>
        <v>10.3</v>
      </c>
      <c r="K41" s="49">
        <f t="shared" si="3"/>
        <v>10.3</v>
      </c>
    </row>
    <row r="42" spans="1:11" hidden="1" x14ac:dyDescent="0.25">
      <c r="A42" s="20" t="s">
        <v>250</v>
      </c>
      <c r="B42" s="42"/>
      <c r="C42" s="42" t="s">
        <v>15</v>
      </c>
      <c r="D42" s="42" t="s">
        <v>200</v>
      </c>
      <c r="E42" s="42" t="s">
        <v>236</v>
      </c>
      <c r="F42" s="42" t="s">
        <v>230</v>
      </c>
      <c r="G42" s="31"/>
      <c r="I42" s="49">
        <f t="shared" si="3"/>
        <v>0</v>
      </c>
      <c r="K42" s="49">
        <f t="shared" si="3"/>
        <v>0</v>
      </c>
    </row>
    <row r="43" spans="1:11" ht="13.5" customHeight="1" x14ac:dyDescent="0.25">
      <c r="A43" s="20" t="s">
        <v>237</v>
      </c>
      <c r="B43" s="42"/>
      <c r="C43" s="42" t="s">
        <v>15</v>
      </c>
      <c r="D43" s="42" t="s">
        <v>200</v>
      </c>
      <c r="E43" s="42" t="s">
        <v>25</v>
      </c>
      <c r="F43" s="42"/>
      <c r="G43" s="31">
        <f>G45+G47</f>
        <v>373.8</v>
      </c>
      <c r="I43" s="49">
        <f>I45+I47</f>
        <v>373.8</v>
      </c>
      <c r="K43" s="49">
        <f>K45+K47</f>
        <v>373.8</v>
      </c>
    </row>
    <row r="44" spans="1:11" x14ac:dyDescent="0.25">
      <c r="A44" s="20" t="s">
        <v>220</v>
      </c>
      <c r="B44" s="42"/>
      <c r="C44" s="42" t="s">
        <v>15</v>
      </c>
      <c r="D44" s="42" t="s">
        <v>200</v>
      </c>
      <c r="E44" s="42" t="s">
        <v>25</v>
      </c>
      <c r="F44" s="42" t="s">
        <v>221</v>
      </c>
      <c r="G44" s="31">
        <f>G45</f>
        <v>362.6</v>
      </c>
      <c r="I44" s="49">
        <f>I45</f>
        <v>362.6</v>
      </c>
      <c r="K44" s="49">
        <f>K45</f>
        <v>362.6</v>
      </c>
    </row>
    <row r="45" spans="1:11" x14ac:dyDescent="0.25">
      <c r="A45" s="20" t="s">
        <v>222</v>
      </c>
      <c r="B45" s="42"/>
      <c r="C45" s="42" t="s">
        <v>15</v>
      </c>
      <c r="D45" s="42" t="s">
        <v>200</v>
      </c>
      <c r="E45" s="42" t="s">
        <v>25</v>
      </c>
      <c r="F45" s="42" t="s">
        <v>223</v>
      </c>
      <c r="G45" s="31">
        <f>270.2+92.4</f>
        <v>362.6</v>
      </c>
      <c r="I45" s="49">
        <f t="shared" ref="I45:K55" si="4">G45+H45</f>
        <v>362.6</v>
      </c>
      <c r="K45" s="49">
        <f t="shared" si="4"/>
        <v>362.6</v>
      </c>
    </row>
    <row r="46" spans="1:11" ht="14.25" customHeight="1" x14ac:dyDescent="0.25">
      <c r="A46" s="20" t="s">
        <v>226</v>
      </c>
      <c r="B46" s="42"/>
      <c r="C46" s="42" t="s">
        <v>15</v>
      </c>
      <c r="D46" s="42" t="s">
        <v>200</v>
      </c>
      <c r="E46" s="42" t="s">
        <v>25</v>
      </c>
      <c r="F46" s="42" t="s">
        <v>227</v>
      </c>
      <c r="G46" s="31">
        <f>G47</f>
        <v>11.200000000000001</v>
      </c>
      <c r="I46" s="49">
        <f>I47</f>
        <v>11.200000000000001</v>
      </c>
      <c r="K46" s="49">
        <f>K47</f>
        <v>11.200000000000001</v>
      </c>
    </row>
    <row r="47" spans="1:11" ht="13.5" customHeight="1" x14ac:dyDescent="0.25">
      <c r="A47" s="20" t="s">
        <v>250</v>
      </c>
      <c r="B47" s="42"/>
      <c r="C47" s="42" t="s">
        <v>15</v>
      </c>
      <c r="D47" s="42" t="s">
        <v>200</v>
      </c>
      <c r="E47" s="42" t="s">
        <v>25</v>
      </c>
      <c r="F47" s="42" t="s">
        <v>230</v>
      </c>
      <c r="G47" s="31">
        <f>1.3+8.5+1.4</f>
        <v>11.200000000000001</v>
      </c>
      <c r="I47" s="49">
        <f t="shared" si="4"/>
        <v>11.200000000000001</v>
      </c>
      <c r="K47" s="49">
        <f t="shared" si="4"/>
        <v>11.200000000000001</v>
      </c>
    </row>
    <row r="48" spans="1:11" ht="29.25" customHeight="1" x14ac:dyDescent="0.25">
      <c r="A48" s="20" t="s">
        <v>483</v>
      </c>
      <c r="B48" s="42"/>
      <c r="C48" s="42" t="s">
        <v>15</v>
      </c>
      <c r="D48" s="42" t="s">
        <v>200</v>
      </c>
      <c r="E48" s="42" t="s">
        <v>365</v>
      </c>
      <c r="F48" s="42"/>
      <c r="G48" s="49">
        <f>G49</f>
        <v>0.23</v>
      </c>
      <c r="I48" s="49">
        <f>I49</f>
        <v>0.23</v>
      </c>
      <c r="K48" s="49">
        <f>K49</f>
        <v>0.23</v>
      </c>
    </row>
    <row r="49" spans="1:11" x14ac:dyDescent="0.25">
      <c r="A49" s="20" t="s">
        <v>222</v>
      </c>
      <c r="B49" s="42"/>
      <c r="C49" s="42" t="s">
        <v>15</v>
      </c>
      <c r="D49" s="42" t="s">
        <v>200</v>
      </c>
      <c r="E49" s="42" t="s">
        <v>365</v>
      </c>
      <c r="F49" s="42" t="s">
        <v>223</v>
      </c>
      <c r="G49" s="49">
        <v>0.23</v>
      </c>
      <c r="I49" s="49">
        <f t="shared" si="4"/>
        <v>0.23</v>
      </c>
      <c r="K49" s="49">
        <f t="shared" si="4"/>
        <v>0.23</v>
      </c>
    </row>
    <row r="50" spans="1:11" ht="31.5" customHeight="1" x14ac:dyDescent="0.25">
      <c r="A50" s="20" t="s">
        <v>34</v>
      </c>
      <c r="B50" s="42"/>
      <c r="C50" s="42" t="s">
        <v>15</v>
      </c>
      <c r="D50" s="42" t="s">
        <v>200</v>
      </c>
      <c r="E50" s="42" t="s">
        <v>238</v>
      </c>
      <c r="F50" s="42"/>
      <c r="G50" s="31">
        <f>G51</f>
        <v>50</v>
      </c>
      <c r="I50" s="49">
        <f>I51</f>
        <v>50</v>
      </c>
      <c r="K50" s="49">
        <f>K51</f>
        <v>240.5</v>
      </c>
    </row>
    <row r="51" spans="1:11" ht="15" customHeight="1" x14ac:dyDescent="0.25">
      <c r="A51" s="20" t="s">
        <v>250</v>
      </c>
      <c r="B51" s="42"/>
      <c r="C51" s="42" t="s">
        <v>15</v>
      </c>
      <c r="D51" s="42" t="s">
        <v>200</v>
      </c>
      <c r="E51" s="42" t="s">
        <v>238</v>
      </c>
      <c r="F51" s="42" t="s">
        <v>230</v>
      </c>
      <c r="G51" s="31">
        <v>50</v>
      </c>
      <c r="I51" s="49">
        <f t="shared" si="4"/>
        <v>50</v>
      </c>
      <c r="J51" s="30">
        <f>177+13.5</f>
        <v>190.5</v>
      </c>
      <c r="K51" s="49">
        <f t="shared" si="4"/>
        <v>240.5</v>
      </c>
    </row>
    <row r="52" spans="1:11" x14ac:dyDescent="0.25">
      <c r="A52" s="20" t="s">
        <v>179</v>
      </c>
      <c r="B52" s="42"/>
      <c r="C52" s="42" t="s">
        <v>15</v>
      </c>
      <c r="D52" s="42" t="s">
        <v>200</v>
      </c>
      <c r="E52" s="42" t="s">
        <v>239</v>
      </c>
      <c r="F52" s="42"/>
      <c r="G52" s="31">
        <f>G53</f>
        <v>26197</v>
      </c>
      <c r="I52" s="49">
        <f>I53</f>
        <v>26197</v>
      </c>
      <c r="K52" s="49">
        <f>K53</f>
        <v>24474.46</v>
      </c>
    </row>
    <row r="53" spans="1:11" ht="60.75" customHeight="1" x14ac:dyDescent="0.25">
      <c r="A53" s="20" t="s">
        <v>267</v>
      </c>
      <c r="B53" s="42"/>
      <c r="C53" s="42" t="s">
        <v>15</v>
      </c>
      <c r="D53" s="42" t="s">
        <v>200</v>
      </c>
      <c r="E53" s="42" t="s">
        <v>239</v>
      </c>
      <c r="F53" s="42" t="s">
        <v>266</v>
      </c>
      <c r="G53" s="31">
        <v>26197</v>
      </c>
      <c r="I53" s="49">
        <f t="shared" si="4"/>
        <v>26197</v>
      </c>
      <c r="J53" s="32">
        <v>-1722.54</v>
      </c>
      <c r="K53" s="49">
        <f t="shared" si="4"/>
        <v>24474.46</v>
      </c>
    </row>
    <row r="54" spans="1:11" ht="15" customHeight="1" x14ac:dyDescent="0.25">
      <c r="A54" s="20" t="s">
        <v>415</v>
      </c>
      <c r="B54" s="42"/>
      <c r="C54" s="42" t="s">
        <v>15</v>
      </c>
      <c r="D54" s="42" t="s">
        <v>200</v>
      </c>
      <c r="E54" s="42" t="s">
        <v>240</v>
      </c>
      <c r="F54" s="42"/>
      <c r="G54" s="31">
        <f>G55</f>
        <v>121</v>
      </c>
      <c r="I54" s="49">
        <f>I55</f>
        <v>121</v>
      </c>
      <c r="K54" s="49">
        <f>K55</f>
        <v>121</v>
      </c>
    </row>
    <row r="55" spans="1:11" ht="15" customHeight="1" x14ac:dyDescent="0.25">
      <c r="A55" s="20" t="s">
        <v>228</v>
      </c>
      <c r="B55" s="42"/>
      <c r="C55" s="42" t="s">
        <v>15</v>
      </c>
      <c r="D55" s="42" t="s">
        <v>200</v>
      </c>
      <c r="E55" s="42" t="s">
        <v>240</v>
      </c>
      <c r="F55" s="42" t="s">
        <v>229</v>
      </c>
      <c r="G55" s="31">
        <v>121</v>
      </c>
      <c r="I55" s="49">
        <f t="shared" si="4"/>
        <v>121</v>
      </c>
      <c r="K55" s="49">
        <f t="shared" si="4"/>
        <v>121</v>
      </c>
    </row>
    <row r="56" spans="1:11" x14ac:dyDescent="0.25">
      <c r="A56" s="44" t="s">
        <v>145</v>
      </c>
      <c r="B56" s="37"/>
      <c r="C56" s="37" t="s">
        <v>17</v>
      </c>
      <c r="D56" s="37"/>
      <c r="E56" s="37"/>
      <c r="F56" s="37"/>
      <c r="G56" s="38">
        <f>G57</f>
        <v>582.09999999999991</v>
      </c>
      <c r="I56" s="50">
        <f>I57</f>
        <v>582.09999999999991</v>
      </c>
      <c r="K56" s="50">
        <f>K57</f>
        <v>582.09999999999991</v>
      </c>
    </row>
    <row r="57" spans="1:11" x14ac:dyDescent="0.25">
      <c r="A57" s="44" t="s">
        <v>320</v>
      </c>
      <c r="B57" s="37"/>
      <c r="C57" s="37" t="s">
        <v>17</v>
      </c>
      <c r="D57" s="37" t="s">
        <v>20</v>
      </c>
      <c r="E57" s="37"/>
      <c r="F57" s="37"/>
      <c r="G57" s="38">
        <f>G58</f>
        <v>582.09999999999991</v>
      </c>
      <c r="I57" s="50">
        <f>I58</f>
        <v>582.09999999999991</v>
      </c>
      <c r="K57" s="50">
        <f>K58</f>
        <v>582.09999999999991</v>
      </c>
    </row>
    <row r="58" spans="1:11" ht="31.5" x14ac:dyDescent="0.25">
      <c r="A58" s="20" t="s">
        <v>3</v>
      </c>
      <c r="B58" s="42"/>
      <c r="C58" s="42" t="s">
        <v>17</v>
      </c>
      <c r="D58" s="42" t="s">
        <v>20</v>
      </c>
      <c r="E58" s="42" t="s">
        <v>241</v>
      </c>
      <c r="F58" s="42"/>
      <c r="G58" s="31">
        <f>G59+G62</f>
        <v>582.09999999999991</v>
      </c>
      <c r="I58" s="49">
        <f>I59+I62</f>
        <v>582.09999999999991</v>
      </c>
      <c r="K58" s="49">
        <f>K59+K62</f>
        <v>582.09999999999991</v>
      </c>
    </row>
    <row r="59" spans="1:11" x14ac:dyDescent="0.25">
      <c r="A59" s="20" t="s">
        <v>220</v>
      </c>
      <c r="B59" s="42"/>
      <c r="C59" s="42" t="s">
        <v>17</v>
      </c>
      <c r="D59" s="42" t="s">
        <v>20</v>
      </c>
      <c r="E59" s="42" t="s">
        <v>241</v>
      </c>
      <c r="F59" s="42" t="s">
        <v>221</v>
      </c>
      <c r="G59" s="31">
        <f>G60+G61</f>
        <v>566.79999999999995</v>
      </c>
      <c r="I59" s="49">
        <f>I60+I61</f>
        <v>566.79999999999995</v>
      </c>
      <c r="K59" s="49">
        <f>K60+K61</f>
        <v>566.79999999999995</v>
      </c>
    </row>
    <row r="60" spans="1:11" x14ac:dyDescent="0.25">
      <c r="A60" s="20" t="s">
        <v>222</v>
      </c>
      <c r="B60" s="42"/>
      <c r="C60" s="42" t="s">
        <v>17</v>
      </c>
      <c r="D60" s="42" t="s">
        <v>20</v>
      </c>
      <c r="E60" s="42" t="s">
        <v>241</v>
      </c>
      <c r="F60" s="42" t="s">
        <v>223</v>
      </c>
      <c r="G60" s="31">
        <v>566.79999999999995</v>
      </c>
      <c r="I60" s="49">
        <f t="shared" ref="I60:K64" si="5">G60+H60</f>
        <v>566.79999999999995</v>
      </c>
      <c r="K60" s="49">
        <f t="shared" si="5"/>
        <v>566.79999999999995</v>
      </c>
    </row>
    <row r="61" spans="1:11" ht="17.25" customHeight="1" x14ac:dyDescent="0.25">
      <c r="A61" s="20" t="s">
        <v>224</v>
      </c>
      <c r="B61" s="42"/>
      <c r="C61" s="42" t="s">
        <v>17</v>
      </c>
      <c r="D61" s="42" t="s">
        <v>20</v>
      </c>
      <c r="E61" s="42" t="s">
        <v>241</v>
      </c>
      <c r="F61" s="42" t="s">
        <v>225</v>
      </c>
      <c r="G61" s="31"/>
      <c r="I61" s="49">
        <f t="shared" si="5"/>
        <v>0</v>
      </c>
      <c r="K61" s="49">
        <f t="shared" si="5"/>
        <v>0</v>
      </c>
    </row>
    <row r="62" spans="1:11" ht="14.25" customHeight="1" x14ac:dyDescent="0.25">
      <c r="A62" s="20" t="s">
        <v>226</v>
      </c>
      <c r="B62" s="42"/>
      <c r="C62" s="42" t="s">
        <v>17</v>
      </c>
      <c r="D62" s="42" t="s">
        <v>20</v>
      </c>
      <c r="E62" s="42" t="s">
        <v>241</v>
      </c>
      <c r="F62" s="42" t="s">
        <v>227</v>
      </c>
      <c r="G62" s="31">
        <f>G63+G64</f>
        <v>15.3</v>
      </c>
      <c r="I62" s="49">
        <f>I63+I64</f>
        <v>15.3</v>
      </c>
      <c r="K62" s="49">
        <f>K63+K64</f>
        <v>15.3</v>
      </c>
    </row>
    <row r="63" spans="1:11" ht="17.25" customHeight="1" x14ac:dyDescent="0.25">
      <c r="A63" s="20" t="s">
        <v>228</v>
      </c>
      <c r="B63" s="42"/>
      <c r="C63" s="42" t="s">
        <v>17</v>
      </c>
      <c r="D63" s="42" t="s">
        <v>20</v>
      </c>
      <c r="E63" s="42" t="s">
        <v>241</v>
      </c>
      <c r="F63" s="42" t="s">
        <v>229</v>
      </c>
      <c r="G63" s="31">
        <v>10.3</v>
      </c>
      <c r="I63" s="49">
        <f t="shared" si="5"/>
        <v>10.3</v>
      </c>
      <c r="K63" s="49">
        <f t="shared" si="5"/>
        <v>10.3</v>
      </c>
    </row>
    <row r="64" spans="1:11" ht="15.75" customHeight="1" x14ac:dyDescent="0.25">
      <c r="A64" s="20" t="s">
        <v>250</v>
      </c>
      <c r="B64" s="42"/>
      <c r="C64" s="42" t="s">
        <v>17</v>
      </c>
      <c r="D64" s="42" t="s">
        <v>20</v>
      </c>
      <c r="E64" s="42" t="s">
        <v>241</v>
      </c>
      <c r="F64" s="42" t="s">
        <v>230</v>
      </c>
      <c r="G64" s="31">
        <v>5</v>
      </c>
      <c r="I64" s="49">
        <f t="shared" si="5"/>
        <v>5</v>
      </c>
      <c r="K64" s="49">
        <f t="shared" si="5"/>
        <v>5</v>
      </c>
    </row>
    <row r="65" spans="1:11" ht="17.25" customHeight="1" x14ac:dyDescent="0.25">
      <c r="A65" s="44" t="s">
        <v>146</v>
      </c>
      <c r="B65" s="37"/>
      <c r="C65" s="37" t="s">
        <v>20</v>
      </c>
      <c r="D65" s="37"/>
      <c r="E65" s="37"/>
      <c r="F65" s="37"/>
      <c r="G65" s="38">
        <f>G66</f>
        <v>246.4</v>
      </c>
      <c r="I65" s="50">
        <f>I66</f>
        <v>246.4</v>
      </c>
      <c r="K65" s="50">
        <f>K66</f>
        <v>246.4</v>
      </c>
    </row>
    <row r="66" spans="1:11" ht="29.25" customHeight="1" x14ac:dyDescent="0.25">
      <c r="A66" s="44" t="s">
        <v>95</v>
      </c>
      <c r="B66" s="37"/>
      <c r="C66" s="37" t="s">
        <v>20</v>
      </c>
      <c r="D66" s="37" t="s">
        <v>63</v>
      </c>
      <c r="E66" s="37"/>
      <c r="F66" s="37"/>
      <c r="G66" s="38">
        <f>G67</f>
        <v>246.4</v>
      </c>
      <c r="I66" s="50">
        <f>I67</f>
        <v>246.4</v>
      </c>
      <c r="K66" s="50">
        <f>K67</f>
        <v>246.4</v>
      </c>
    </row>
    <row r="67" spans="1:11" x14ac:dyDescent="0.25">
      <c r="A67" s="20" t="s">
        <v>52</v>
      </c>
      <c r="B67" s="42"/>
      <c r="C67" s="42" t="s">
        <v>20</v>
      </c>
      <c r="D67" s="42" t="s">
        <v>63</v>
      </c>
      <c r="E67" s="42" t="s">
        <v>242</v>
      </c>
      <c r="F67" s="42"/>
      <c r="G67" s="31">
        <f>G68</f>
        <v>246.4</v>
      </c>
      <c r="I67" s="49">
        <f>I68</f>
        <v>246.4</v>
      </c>
      <c r="K67" s="49">
        <f>K68</f>
        <v>246.4</v>
      </c>
    </row>
    <row r="68" spans="1:11" x14ac:dyDescent="0.25">
      <c r="A68" s="20" t="s">
        <v>222</v>
      </c>
      <c r="B68" s="42"/>
      <c r="C68" s="42" t="s">
        <v>20</v>
      </c>
      <c r="D68" s="42" t="s">
        <v>63</v>
      </c>
      <c r="E68" s="42" t="s">
        <v>242</v>
      </c>
      <c r="F68" s="42" t="s">
        <v>223</v>
      </c>
      <c r="G68" s="31">
        <v>246.4</v>
      </c>
      <c r="I68" s="49">
        <f t="shared" ref="I68:K68" si="6">G68+H68</f>
        <v>246.4</v>
      </c>
      <c r="K68" s="49">
        <f t="shared" si="6"/>
        <v>246.4</v>
      </c>
    </row>
    <row r="69" spans="1:11" x14ac:dyDescent="0.25">
      <c r="A69" s="44" t="s">
        <v>42</v>
      </c>
      <c r="B69" s="37"/>
      <c r="C69" s="37" t="s">
        <v>24</v>
      </c>
      <c r="D69" s="37"/>
      <c r="E69" s="37"/>
      <c r="F69" s="37"/>
      <c r="G69" s="38">
        <f>G70</f>
        <v>3951.7</v>
      </c>
      <c r="I69" s="50">
        <f>I70</f>
        <v>3951.7</v>
      </c>
      <c r="K69" s="50">
        <f>K70</f>
        <v>3951.7</v>
      </c>
    </row>
    <row r="70" spans="1:11" x14ac:dyDescent="0.25">
      <c r="A70" s="44" t="s">
        <v>245</v>
      </c>
      <c r="B70" s="37"/>
      <c r="C70" s="37" t="s">
        <v>24</v>
      </c>
      <c r="D70" s="37" t="s">
        <v>98</v>
      </c>
      <c r="E70" s="37"/>
      <c r="F70" s="37"/>
      <c r="G70" s="38">
        <f>G71</f>
        <v>3951.7</v>
      </c>
      <c r="I70" s="50">
        <f>I71</f>
        <v>3951.7</v>
      </c>
      <c r="K70" s="50">
        <f>K71</f>
        <v>3951.7</v>
      </c>
    </row>
    <row r="71" spans="1:11" ht="17.25" customHeight="1" x14ac:dyDescent="0.25">
      <c r="A71" s="20" t="s">
        <v>407</v>
      </c>
      <c r="B71" s="42"/>
      <c r="C71" s="42" t="s">
        <v>24</v>
      </c>
      <c r="D71" s="42" t="s">
        <v>98</v>
      </c>
      <c r="E71" s="42" t="s">
        <v>243</v>
      </c>
      <c r="F71" s="42"/>
      <c r="G71" s="31">
        <f>G72</f>
        <v>3951.7</v>
      </c>
      <c r="I71" s="49">
        <f>I72</f>
        <v>3951.7</v>
      </c>
      <c r="K71" s="49">
        <f>K72</f>
        <v>3951.7</v>
      </c>
    </row>
    <row r="72" spans="1:11" ht="30" customHeight="1" x14ac:dyDescent="0.25">
      <c r="A72" s="20" t="s">
        <v>247</v>
      </c>
      <c r="B72" s="42"/>
      <c r="C72" s="42" t="s">
        <v>24</v>
      </c>
      <c r="D72" s="42" t="s">
        <v>98</v>
      </c>
      <c r="E72" s="42" t="s">
        <v>243</v>
      </c>
      <c r="F72" s="42" t="s">
        <v>244</v>
      </c>
      <c r="G72" s="31">
        <v>3951.7</v>
      </c>
      <c r="I72" s="49">
        <f t="shared" ref="I72:K72" si="7">G72+H72</f>
        <v>3951.7</v>
      </c>
      <c r="K72" s="49">
        <f t="shared" si="7"/>
        <v>3951.7</v>
      </c>
    </row>
    <row r="73" spans="1:11" ht="16.5" customHeight="1" x14ac:dyDescent="0.25">
      <c r="A73" s="44" t="s">
        <v>45</v>
      </c>
      <c r="B73" s="37"/>
      <c r="C73" s="37" t="s">
        <v>46</v>
      </c>
      <c r="D73" s="37"/>
      <c r="E73" s="37"/>
      <c r="F73" s="37"/>
      <c r="G73" s="38">
        <f>G77</f>
        <v>384</v>
      </c>
      <c r="I73" s="50">
        <f>I77</f>
        <v>631.79999999999995</v>
      </c>
      <c r="K73" s="50">
        <f>K77+K74</f>
        <v>822.14</v>
      </c>
    </row>
    <row r="74" spans="1:11" ht="16.5" customHeight="1" x14ac:dyDescent="0.25">
      <c r="A74" s="44" t="s">
        <v>47</v>
      </c>
      <c r="B74" s="37"/>
      <c r="C74" s="37" t="s">
        <v>46</v>
      </c>
      <c r="D74" s="37" t="s">
        <v>17</v>
      </c>
      <c r="E74" s="37"/>
      <c r="F74" s="37"/>
      <c r="G74" s="38"/>
      <c r="H74" s="58"/>
      <c r="I74" s="50"/>
      <c r="J74" s="59"/>
      <c r="K74" s="50">
        <f>K75</f>
        <v>65.84</v>
      </c>
    </row>
    <row r="75" spans="1:11" ht="16.5" customHeight="1" x14ac:dyDescent="0.25">
      <c r="A75" s="20" t="s">
        <v>449</v>
      </c>
      <c r="B75" s="42"/>
      <c r="C75" s="42" t="s">
        <v>46</v>
      </c>
      <c r="D75" s="42" t="s">
        <v>17</v>
      </c>
      <c r="E75" s="42" t="s">
        <v>384</v>
      </c>
      <c r="F75" s="42"/>
      <c r="G75" s="31"/>
      <c r="I75" s="49"/>
      <c r="K75" s="49">
        <f>K76</f>
        <v>65.84</v>
      </c>
    </row>
    <row r="76" spans="1:11" ht="16.5" customHeight="1" x14ac:dyDescent="0.25">
      <c r="A76" s="20" t="s">
        <v>250</v>
      </c>
      <c r="B76" s="42"/>
      <c r="C76" s="42" t="s">
        <v>46</v>
      </c>
      <c r="D76" s="42" t="s">
        <v>17</v>
      </c>
      <c r="E76" s="42" t="s">
        <v>384</v>
      </c>
      <c r="F76" s="42" t="s">
        <v>230</v>
      </c>
      <c r="G76" s="31"/>
      <c r="I76" s="49"/>
      <c r="J76" s="30">
        <v>65.84</v>
      </c>
      <c r="K76" s="49">
        <f t="shared" ref="K76" si="8">I76+J76</f>
        <v>65.84</v>
      </c>
    </row>
    <row r="77" spans="1:11" ht="17.25" customHeight="1" x14ac:dyDescent="0.25">
      <c r="A77" s="44" t="s">
        <v>51</v>
      </c>
      <c r="B77" s="37"/>
      <c r="C77" s="37" t="s">
        <v>46</v>
      </c>
      <c r="D77" s="37" t="s">
        <v>46</v>
      </c>
      <c r="E77" s="37"/>
      <c r="F77" s="37"/>
      <c r="G77" s="38">
        <f>G78</f>
        <v>384</v>
      </c>
      <c r="I77" s="50">
        <f>I78</f>
        <v>631.79999999999995</v>
      </c>
      <c r="K77" s="50">
        <f>K78</f>
        <v>756.3</v>
      </c>
    </row>
    <row r="78" spans="1:11" x14ac:dyDescent="0.25">
      <c r="A78" s="20" t="s">
        <v>248</v>
      </c>
      <c r="B78" s="42"/>
      <c r="C78" s="42" t="s">
        <v>46</v>
      </c>
      <c r="D78" s="42" t="s">
        <v>46</v>
      </c>
      <c r="E78" s="42" t="s">
        <v>246</v>
      </c>
      <c r="F78" s="42"/>
      <c r="G78" s="31">
        <f>G79+G80</f>
        <v>384</v>
      </c>
      <c r="I78" s="49">
        <f>I79+I80</f>
        <v>631.79999999999995</v>
      </c>
      <c r="K78" s="49">
        <f>K79+K80</f>
        <v>756.3</v>
      </c>
    </row>
    <row r="79" spans="1:11" x14ac:dyDescent="0.25">
      <c r="A79" s="20" t="s">
        <v>222</v>
      </c>
      <c r="B79" s="42"/>
      <c r="C79" s="42" t="s">
        <v>46</v>
      </c>
      <c r="D79" s="42" t="s">
        <v>46</v>
      </c>
      <c r="E79" s="42" t="s">
        <v>246</v>
      </c>
      <c r="F79" s="42" t="s">
        <v>223</v>
      </c>
      <c r="G79" s="31">
        <v>274</v>
      </c>
      <c r="H79" s="54">
        <f>40+52.8+150+45</f>
        <v>287.8</v>
      </c>
      <c r="I79" s="49">
        <f t="shared" ref="I79:K80" si="9">G79+H79</f>
        <v>561.79999999999995</v>
      </c>
      <c r="J79" s="30">
        <v>124.5</v>
      </c>
      <c r="K79" s="49">
        <f t="shared" si="9"/>
        <v>686.3</v>
      </c>
    </row>
    <row r="80" spans="1:11" ht="15" customHeight="1" x14ac:dyDescent="0.25">
      <c r="A80" s="20" t="s">
        <v>250</v>
      </c>
      <c r="B80" s="42"/>
      <c r="C80" s="42" t="s">
        <v>46</v>
      </c>
      <c r="D80" s="42" t="s">
        <v>46</v>
      </c>
      <c r="E80" s="42" t="s">
        <v>246</v>
      </c>
      <c r="F80" s="42" t="s">
        <v>230</v>
      </c>
      <c r="G80" s="31">
        <v>110</v>
      </c>
      <c r="H80" s="54">
        <v>-40</v>
      </c>
      <c r="I80" s="49">
        <f t="shared" si="9"/>
        <v>70</v>
      </c>
      <c r="K80" s="49">
        <f t="shared" si="9"/>
        <v>70</v>
      </c>
    </row>
    <row r="81" spans="1:11" x14ac:dyDescent="0.25">
      <c r="A81" s="44" t="s">
        <v>55</v>
      </c>
      <c r="B81" s="37"/>
      <c r="C81" s="37" t="s">
        <v>56</v>
      </c>
      <c r="D81" s="37"/>
      <c r="E81" s="37"/>
      <c r="F81" s="37"/>
      <c r="G81" s="38">
        <f>G88+G93</f>
        <v>3056.4</v>
      </c>
      <c r="I81" s="50">
        <f>I88+I93</f>
        <v>3216.4</v>
      </c>
      <c r="K81" s="50">
        <f>K88+K93+K85+K82</f>
        <v>8033.15</v>
      </c>
    </row>
    <row r="82" spans="1:11" x14ac:dyDescent="0.25">
      <c r="A82" s="44" t="s">
        <v>57</v>
      </c>
      <c r="B82" s="37"/>
      <c r="C82" s="37" t="s">
        <v>56</v>
      </c>
      <c r="D82" s="37" t="s">
        <v>15</v>
      </c>
      <c r="E82" s="37"/>
      <c r="F82" s="37"/>
      <c r="G82" s="38"/>
      <c r="I82" s="50"/>
      <c r="K82" s="50">
        <f>K83</f>
        <v>58.75</v>
      </c>
    </row>
    <row r="83" spans="1:11" x14ac:dyDescent="0.25">
      <c r="A83" s="43" t="s">
        <v>339</v>
      </c>
      <c r="B83" s="42"/>
      <c r="C83" s="42" t="s">
        <v>56</v>
      </c>
      <c r="D83" s="42" t="s">
        <v>15</v>
      </c>
      <c r="E83" s="42" t="s">
        <v>394</v>
      </c>
      <c r="F83" s="42"/>
      <c r="G83" s="31"/>
      <c r="I83" s="49"/>
      <c r="K83" s="49">
        <f>K84</f>
        <v>58.75</v>
      </c>
    </row>
    <row r="84" spans="1:11" x14ac:dyDescent="0.25">
      <c r="A84" s="45" t="s">
        <v>250</v>
      </c>
      <c r="B84" s="42"/>
      <c r="C84" s="42" t="s">
        <v>56</v>
      </c>
      <c r="D84" s="42" t="s">
        <v>15</v>
      </c>
      <c r="E84" s="42" t="s">
        <v>394</v>
      </c>
      <c r="F84" s="42" t="s">
        <v>230</v>
      </c>
      <c r="G84" s="31"/>
      <c r="I84" s="49"/>
      <c r="J84" s="30">
        <v>58.75</v>
      </c>
      <c r="K84" s="49">
        <f t="shared" ref="K84" si="10">I84+J84</f>
        <v>58.75</v>
      </c>
    </row>
    <row r="85" spans="1:11" x14ac:dyDescent="0.25">
      <c r="A85" s="11" t="s">
        <v>80</v>
      </c>
      <c r="B85" s="37"/>
      <c r="C85" s="37" t="s">
        <v>56</v>
      </c>
      <c r="D85" s="37" t="s">
        <v>17</v>
      </c>
      <c r="E85" s="37"/>
      <c r="F85" s="37"/>
      <c r="G85" s="38"/>
      <c r="I85" s="50"/>
      <c r="K85" s="50">
        <f>K86</f>
        <v>3038</v>
      </c>
    </row>
    <row r="86" spans="1:11" ht="31.5" x14ac:dyDescent="0.25">
      <c r="A86" s="20" t="s">
        <v>460</v>
      </c>
      <c r="B86" s="42"/>
      <c r="C86" s="42" t="s">
        <v>56</v>
      </c>
      <c r="D86" s="42" t="s">
        <v>17</v>
      </c>
      <c r="E86" s="42" t="s">
        <v>423</v>
      </c>
      <c r="F86" s="42"/>
      <c r="G86" s="31"/>
      <c r="I86" s="49"/>
      <c r="K86" s="49">
        <f>K87</f>
        <v>3038</v>
      </c>
    </row>
    <row r="87" spans="1:11" ht="13.5" customHeight="1" x14ac:dyDescent="0.25">
      <c r="A87" s="20" t="s">
        <v>424</v>
      </c>
      <c r="B87" s="42"/>
      <c r="C87" s="42" t="s">
        <v>56</v>
      </c>
      <c r="D87" s="42" t="s">
        <v>17</v>
      </c>
      <c r="E87" s="42" t="s">
        <v>423</v>
      </c>
      <c r="F87" s="42" t="s">
        <v>332</v>
      </c>
      <c r="G87" s="31"/>
      <c r="I87" s="49"/>
      <c r="J87" s="30">
        <v>3038</v>
      </c>
      <c r="K87" s="49">
        <f t="shared" ref="K87" si="11">I87+J87</f>
        <v>3038</v>
      </c>
    </row>
    <row r="88" spans="1:11" x14ac:dyDescent="0.25">
      <c r="A88" s="44" t="s">
        <v>59</v>
      </c>
      <c r="B88" s="37"/>
      <c r="C88" s="37" t="s">
        <v>56</v>
      </c>
      <c r="D88" s="37" t="s">
        <v>56</v>
      </c>
      <c r="E88" s="37"/>
      <c r="F88" s="37"/>
      <c r="G88" s="38">
        <f>G89+G91</f>
        <v>500</v>
      </c>
      <c r="I88" s="50">
        <f>I89+I91</f>
        <v>660</v>
      </c>
      <c r="K88" s="50">
        <f>K89+K91</f>
        <v>660</v>
      </c>
    </row>
    <row r="89" spans="1:11" x14ac:dyDescent="0.25">
      <c r="A89" s="20" t="s">
        <v>60</v>
      </c>
      <c r="B89" s="42"/>
      <c r="C89" s="42" t="s">
        <v>56</v>
      </c>
      <c r="D89" s="42" t="s">
        <v>56</v>
      </c>
      <c r="E89" s="42" t="s">
        <v>249</v>
      </c>
      <c r="F89" s="42"/>
      <c r="G89" s="31">
        <f>G90</f>
        <v>500</v>
      </c>
      <c r="I89" s="49">
        <f>I90</f>
        <v>660</v>
      </c>
      <c r="K89" s="49">
        <f>K90</f>
        <v>660</v>
      </c>
    </row>
    <row r="90" spans="1:11" ht="18.75" customHeight="1" x14ac:dyDescent="0.25">
      <c r="A90" s="45" t="s">
        <v>250</v>
      </c>
      <c r="B90" s="42"/>
      <c r="C90" s="42" t="s">
        <v>56</v>
      </c>
      <c r="D90" s="42" t="s">
        <v>56</v>
      </c>
      <c r="E90" s="42" t="s">
        <v>249</v>
      </c>
      <c r="F90" s="42" t="s">
        <v>230</v>
      </c>
      <c r="G90" s="31">
        <v>500</v>
      </c>
      <c r="H90" s="54">
        <v>160</v>
      </c>
      <c r="I90" s="49">
        <f t="shared" ref="I90:K92" si="12">G90+H90</f>
        <v>660</v>
      </c>
      <c r="K90" s="49">
        <f t="shared" si="12"/>
        <v>660</v>
      </c>
    </row>
    <row r="91" spans="1:11" x14ac:dyDescent="0.25">
      <c r="A91" s="20" t="s">
        <v>288</v>
      </c>
      <c r="B91" s="42"/>
      <c r="C91" s="42" t="s">
        <v>56</v>
      </c>
      <c r="D91" s="42" t="s">
        <v>56</v>
      </c>
      <c r="E91" s="42" t="s">
        <v>286</v>
      </c>
      <c r="F91" s="42"/>
      <c r="G91" s="31">
        <f>G92</f>
        <v>0</v>
      </c>
      <c r="I91" s="49">
        <f>I92</f>
        <v>0</v>
      </c>
      <c r="K91" s="49">
        <f>K92</f>
        <v>0</v>
      </c>
    </row>
    <row r="92" spans="1:11" x14ac:dyDescent="0.25">
      <c r="A92" s="20" t="s">
        <v>305</v>
      </c>
      <c r="B92" s="42"/>
      <c r="C92" s="42" t="s">
        <v>56</v>
      </c>
      <c r="D92" s="42" t="s">
        <v>56</v>
      </c>
      <c r="E92" s="42" t="s">
        <v>286</v>
      </c>
      <c r="F92" s="42" t="s">
        <v>306</v>
      </c>
      <c r="G92" s="31"/>
      <c r="I92" s="49">
        <f t="shared" si="12"/>
        <v>0</v>
      </c>
      <c r="K92" s="49">
        <f t="shared" si="12"/>
        <v>0</v>
      </c>
    </row>
    <row r="93" spans="1:11" x14ac:dyDescent="0.25">
      <c r="A93" s="44" t="s">
        <v>62</v>
      </c>
      <c r="B93" s="37"/>
      <c r="C93" s="37" t="s">
        <v>56</v>
      </c>
      <c r="D93" s="37" t="s">
        <v>63</v>
      </c>
      <c r="E93" s="37"/>
      <c r="F93" s="37"/>
      <c r="G93" s="38">
        <f>G94+G99+G102</f>
        <v>2556.4</v>
      </c>
      <c r="I93" s="50">
        <f>I94+I99+I102</f>
        <v>2556.4</v>
      </c>
      <c r="K93" s="50">
        <f>K94+K99+K102+K96+K98</f>
        <v>4276.3999999999996</v>
      </c>
    </row>
    <row r="94" spans="1:11" x14ac:dyDescent="0.25">
      <c r="A94" s="20" t="s">
        <v>60</v>
      </c>
      <c r="B94" s="42"/>
      <c r="C94" s="42" t="s">
        <v>56</v>
      </c>
      <c r="D94" s="42" t="s">
        <v>63</v>
      </c>
      <c r="E94" s="42" t="s">
        <v>251</v>
      </c>
      <c r="F94" s="42"/>
      <c r="G94" s="31">
        <f>G95</f>
        <v>450</v>
      </c>
      <c r="I94" s="49">
        <f>I95</f>
        <v>450</v>
      </c>
      <c r="K94" s="49">
        <f>K95</f>
        <v>450</v>
      </c>
    </row>
    <row r="95" spans="1:11" x14ac:dyDescent="0.25">
      <c r="A95" s="45" t="s">
        <v>250</v>
      </c>
      <c r="B95" s="42"/>
      <c r="C95" s="42" t="s">
        <v>56</v>
      </c>
      <c r="D95" s="42" t="s">
        <v>63</v>
      </c>
      <c r="E95" s="42" t="s">
        <v>251</v>
      </c>
      <c r="F95" s="42" t="s">
        <v>230</v>
      </c>
      <c r="G95" s="31">
        <v>450</v>
      </c>
      <c r="I95" s="49">
        <f t="shared" ref="I95:K103" si="13">G95+H95</f>
        <v>450</v>
      </c>
      <c r="K95" s="49">
        <f t="shared" si="13"/>
        <v>450</v>
      </c>
    </row>
    <row r="96" spans="1:11" ht="30" x14ac:dyDescent="0.25">
      <c r="A96" s="45" t="s">
        <v>443</v>
      </c>
      <c r="B96" s="42"/>
      <c r="C96" s="42" t="s">
        <v>56</v>
      </c>
      <c r="D96" s="42" t="s">
        <v>63</v>
      </c>
      <c r="E96" s="42" t="s">
        <v>425</v>
      </c>
      <c r="F96" s="42"/>
      <c r="G96" s="31"/>
      <c r="I96" s="49"/>
      <c r="K96" s="49">
        <f>K97</f>
        <v>103</v>
      </c>
    </row>
    <row r="97" spans="1:11" x14ac:dyDescent="0.25">
      <c r="A97" s="45" t="s">
        <v>250</v>
      </c>
      <c r="B97" s="42"/>
      <c r="C97" s="42" t="s">
        <v>56</v>
      </c>
      <c r="D97" s="42" t="s">
        <v>63</v>
      </c>
      <c r="E97" s="42" t="s">
        <v>425</v>
      </c>
      <c r="F97" s="42" t="s">
        <v>230</v>
      </c>
      <c r="G97" s="31"/>
      <c r="I97" s="49"/>
      <c r="J97" s="30">
        <v>103</v>
      </c>
      <c r="K97" s="49">
        <f t="shared" si="13"/>
        <v>103</v>
      </c>
    </row>
    <row r="98" spans="1:11" ht="30" x14ac:dyDescent="0.25">
      <c r="A98" s="45" t="s">
        <v>442</v>
      </c>
      <c r="B98" s="42"/>
      <c r="C98" s="42" t="s">
        <v>56</v>
      </c>
      <c r="D98" s="42" t="s">
        <v>63</v>
      </c>
      <c r="E98" s="42" t="s">
        <v>464</v>
      </c>
      <c r="F98" s="42" t="s">
        <v>230</v>
      </c>
      <c r="G98" s="31"/>
      <c r="I98" s="49"/>
      <c r="J98" s="30">
        <v>330</v>
      </c>
      <c r="K98" s="49">
        <f t="shared" si="13"/>
        <v>330</v>
      </c>
    </row>
    <row r="99" spans="1:11" ht="31.5" customHeight="1" x14ac:dyDescent="0.25">
      <c r="A99" s="20" t="s">
        <v>412</v>
      </c>
      <c r="B99" s="42"/>
      <c r="C99" s="42" t="s">
        <v>56</v>
      </c>
      <c r="D99" s="42" t="s">
        <v>63</v>
      </c>
      <c r="E99" s="42" t="s">
        <v>350</v>
      </c>
      <c r="F99" s="42"/>
      <c r="G99" s="31">
        <f>G100</f>
        <v>1806.4</v>
      </c>
      <c r="I99" s="49">
        <f>I100</f>
        <v>1806.4</v>
      </c>
      <c r="K99" s="49">
        <f>K100+K101</f>
        <v>3093.4</v>
      </c>
    </row>
    <row r="100" spans="1:11" x14ac:dyDescent="0.25">
      <c r="A100" s="45" t="s">
        <v>250</v>
      </c>
      <c r="B100" s="42"/>
      <c r="C100" s="42" t="s">
        <v>56</v>
      </c>
      <c r="D100" s="42" t="s">
        <v>63</v>
      </c>
      <c r="E100" s="42" t="s">
        <v>350</v>
      </c>
      <c r="F100" s="42" t="s">
        <v>230</v>
      </c>
      <c r="G100" s="31">
        <v>1806.4</v>
      </c>
      <c r="I100" s="49">
        <f t="shared" si="13"/>
        <v>1806.4</v>
      </c>
      <c r="K100" s="49">
        <f t="shared" si="13"/>
        <v>1806.4</v>
      </c>
    </row>
    <row r="101" spans="1:11" ht="31.5" x14ac:dyDescent="0.25">
      <c r="A101" s="20" t="s">
        <v>453</v>
      </c>
      <c r="B101" s="42"/>
      <c r="C101" s="42" t="s">
        <v>56</v>
      </c>
      <c r="D101" s="42" t="s">
        <v>63</v>
      </c>
      <c r="E101" s="42" t="s">
        <v>350</v>
      </c>
      <c r="F101" s="42" t="s">
        <v>332</v>
      </c>
      <c r="G101" s="31"/>
      <c r="I101" s="49"/>
      <c r="J101" s="30">
        <v>1287</v>
      </c>
      <c r="K101" s="49">
        <f t="shared" si="13"/>
        <v>1287</v>
      </c>
    </row>
    <row r="102" spans="1:11" ht="31.5" customHeight="1" x14ac:dyDescent="0.25">
      <c r="A102" s="20" t="s">
        <v>472</v>
      </c>
      <c r="B102" s="42"/>
      <c r="C102" s="42" t="s">
        <v>56</v>
      </c>
      <c r="D102" s="42" t="s">
        <v>63</v>
      </c>
      <c r="E102" s="42" t="s">
        <v>316</v>
      </c>
      <c r="F102" s="42"/>
      <c r="G102" s="31">
        <f>G103</f>
        <v>300</v>
      </c>
      <c r="I102" s="49">
        <f>I103</f>
        <v>300</v>
      </c>
      <c r="K102" s="49">
        <f>K103</f>
        <v>300</v>
      </c>
    </row>
    <row r="103" spans="1:11" x14ac:dyDescent="0.25">
      <c r="A103" s="45" t="s">
        <v>250</v>
      </c>
      <c r="B103" s="42"/>
      <c r="C103" s="42" t="s">
        <v>56</v>
      </c>
      <c r="D103" s="42" t="s">
        <v>63</v>
      </c>
      <c r="E103" s="42" t="s">
        <v>316</v>
      </c>
      <c r="F103" s="42" t="s">
        <v>230</v>
      </c>
      <c r="G103" s="31">
        <v>300</v>
      </c>
      <c r="I103" s="49">
        <f t="shared" si="13"/>
        <v>300</v>
      </c>
      <c r="K103" s="49">
        <f t="shared" si="13"/>
        <v>300</v>
      </c>
    </row>
    <row r="104" spans="1:11" x14ac:dyDescent="0.25">
      <c r="A104" s="44" t="s">
        <v>253</v>
      </c>
      <c r="B104" s="37"/>
      <c r="C104" s="37" t="s">
        <v>43</v>
      </c>
      <c r="D104" s="37"/>
      <c r="E104" s="37"/>
      <c r="F104" s="37"/>
      <c r="G104" s="38">
        <f>G105</f>
        <v>1000</v>
      </c>
      <c r="I104" s="50">
        <f>I105</f>
        <v>800</v>
      </c>
      <c r="K104" s="50">
        <f>K105</f>
        <v>880</v>
      </c>
    </row>
    <row r="105" spans="1:11" x14ac:dyDescent="0.25">
      <c r="A105" s="44" t="s">
        <v>154</v>
      </c>
      <c r="B105" s="37"/>
      <c r="C105" s="37" t="s">
        <v>43</v>
      </c>
      <c r="D105" s="37" t="s">
        <v>15</v>
      </c>
      <c r="E105" s="37"/>
      <c r="F105" s="37"/>
      <c r="G105" s="38">
        <f>G106</f>
        <v>1000</v>
      </c>
      <c r="I105" s="50">
        <f>I106</f>
        <v>800</v>
      </c>
      <c r="K105" s="50">
        <f>K106+K108</f>
        <v>880</v>
      </c>
    </row>
    <row r="106" spans="1:11" ht="17.25" customHeight="1" x14ac:dyDescent="0.25">
      <c r="A106" s="20" t="s">
        <v>254</v>
      </c>
      <c r="B106" s="42"/>
      <c r="C106" s="42" t="s">
        <v>43</v>
      </c>
      <c r="D106" s="42" t="s">
        <v>15</v>
      </c>
      <c r="E106" s="42" t="s">
        <v>252</v>
      </c>
      <c r="F106" s="42"/>
      <c r="G106" s="31">
        <f>G107</f>
        <v>1000</v>
      </c>
      <c r="I106" s="49">
        <f>I107</f>
        <v>800</v>
      </c>
      <c r="K106" s="49">
        <f>K107</f>
        <v>800</v>
      </c>
    </row>
    <row r="107" spans="1:11" x14ac:dyDescent="0.25">
      <c r="A107" s="45" t="s">
        <v>250</v>
      </c>
      <c r="B107" s="42"/>
      <c r="C107" s="42" t="s">
        <v>43</v>
      </c>
      <c r="D107" s="42" t="s">
        <v>15</v>
      </c>
      <c r="E107" s="42" t="s">
        <v>252</v>
      </c>
      <c r="F107" s="42" t="s">
        <v>230</v>
      </c>
      <c r="G107" s="31">
        <v>1000</v>
      </c>
      <c r="H107" s="54">
        <v>-200</v>
      </c>
      <c r="I107" s="49">
        <f t="shared" ref="I107:K109" si="14">G107+H107</f>
        <v>800</v>
      </c>
      <c r="K107" s="49">
        <f t="shared" si="14"/>
        <v>800</v>
      </c>
    </row>
    <row r="108" spans="1:11" ht="30" x14ac:dyDescent="0.25">
      <c r="A108" s="45" t="s">
        <v>455</v>
      </c>
      <c r="B108" s="42"/>
      <c r="C108" s="42" t="s">
        <v>43</v>
      </c>
      <c r="D108" s="42" t="s">
        <v>15</v>
      </c>
      <c r="E108" s="42" t="s">
        <v>454</v>
      </c>
      <c r="F108" s="42"/>
      <c r="G108" s="31"/>
      <c r="I108" s="49"/>
      <c r="K108" s="49">
        <f>K109</f>
        <v>80</v>
      </c>
    </row>
    <row r="109" spans="1:11" x14ac:dyDescent="0.25">
      <c r="A109" s="45" t="s">
        <v>250</v>
      </c>
      <c r="B109" s="42"/>
      <c r="C109" s="42" t="s">
        <v>43</v>
      </c>
      <c r="D109" s="42" t="s">
        <v>15</v>
      </c>
      <c r="E109" s="42" t="s">
        <v>454</v>
      </c>
      <c r="F109" s="42" t="s">
        <v>230</v>
      </c>
      <c r="G109" s="31"/>
      <c r="I109" s="49"/>
      <c r="J109" s="30">
        <v>80</v>
      </c>
      <c r="K109" s="49">
        <f t="shared" si="14"/>
        <v>80</v>
      </c>
    </row>
    <row r="110" spans="1:11" x14ac:dyDescent="0.25">
      <c r="A110" s="44" t="s">
        <v>188</v>
      </c>
      <c r="B110" s="37"/>
      <c r="C110" s="37" t="s">
        <v>68</v>
      </c>
      <c r="D110" s="37"/>
      <c r="E110" s="37"/>
      <c r="F110" s="37"/>
      <c r="G110" s="38">
        <f>G111+G114</f>
        <v>5257.61</v>
      </c>
      <c r="I110" s="50">
        <f>I111+I114</f>
        <v>5257.61</v>
      </c>
      <c r="K110" s="50">
        <f>K111+K114</f>
        <v>6242.83</v>
      </c>
    </row>
    <row r="111" spans="1:11" x14ac:dyDescent="0.25">
      <c r="A111" s="44" t="s">
        <v>69</v>
      </c>
      <c r="B111" s="37"/>
      <c r="C111" s="37" t="s">
        <v>68</v>
      </c>
      <c r="D111" s="37" t="s">
        <v>20</v>
      </c>
      <c r="E111" s="37"/>
      <c r="F111" s="37"/>
      <c r="G111" s="38">
        <f>G112</f>
        <v>500</v>
      </c>
      <c r="I111" s="50">
        <f>I112</f>
        <v>500</v>
      </c>
      <c r="K111" s="50">
        <f>K112</f>
        <v>500</v>
      </c>
    </row>
    <row r="112" spans="1:11" x14ac:dyDescent="0.25">
      <c r="A112" s="20" t="s">
        <v>72</v>
      </c>
      <c r="B112" s="42"/>
      <c r="C112" s="42" t="s">
        <v>68</v>
      </c>
      <c r="D112" s="42" t="s">
        <v>20</v>
      </c>
      <c r="E112" s="42" t="s">
        <v>255</v>
      </c>
      <c r="F112" s="42"/>
      <c r="G112" s="31">
        <f>G113</f>
        <v>500</v>
      </c>
      <c r="I112" s="49">
        <f>I113</f>
        <v>500</v>
      </c>
      <c r="K112" s="49">
        <f>K113</f>
        <v>500</v>
      </c>
    </row>
    <row r="113" spans="1:11" x14ac:dyDescent="0.25">
      <c r="A113" s="45" t="s">
        <v>250</v>
      </c>
      <c r="B113" s="42"/>
      <c r="C113" s="42" t="s">
        <v>68</v>
      </c>
      <c r="D113" s="42" t="s">
        <v>20</v>
      </c>
      <c r="E113" s="42" t="s">
        <v>255</v>
      </c>
      <c r="F113" s="42" t="s">
        <v>230</v>
      </c>
      <c r="G113" s="31">
        <v>500</v>
      </c>
      <c r="I113" s="49">
        <f t="shared" ref="I113:K113" si="15">G113+H113</f>
        <v>500</v>
      </c>
      <c r="K113" s="49">
        <f t="shared" si="15"/>
        <v>500</v>
      </c>
    </row>
    <row r="114" spans="1:11" x14ac:dyDescent="0.25">
      <c r="A114" s="44" t="s">
        <v>74</v>
      </c>
      <c r="B114" s="37"/>
      <c r="C114" s="37" t="s">
        <v>68</v>
      </c>
      <c r="D114" s="37" t="s">
        <v>24</v>
      </c>
      <c r="E114" s="37"/>
      <c r="F114" s="37"/>
      <c r="G114" s="38">
        <f>G115+G120</f>
        <v>4757.6099999999997</v>
      </c>
      <c r="I114" s="50">
        <f>I115+I120</f>
        <v>4757.6099999999997</v>
      </c>
      <c r="K114" s="50">
        <f>K115+K120</f>
        <v>5742.83</v>
      </c>
    </row>
    <row r="115" spans="1:11" ht="31.5" x14ac:dyDescent="0.25">
      <c r="A115" s="20" t="s">
        <v>231</v>
      </c>
      <c r="B115" s="42"/>
      <c r="C115" s="42" t="s">
        <v>68</v>
      </c>
      <c r="D115" s="42" t="s">
        <v>24</v>
      </c>
      <c r="E115" s="42" t="s">
        <v>359</v>
      </c>
      <c r="F115" s="42"/>
      <c r="G115" s="49">
        <f>G116+G117+G118</f>
        <v>726.99</v>
      </c>
      <c r="I115" s="49">
        <f>I116+I117+I118</f>
        <v>726.99</v>
      </c>
      <c r="K115" s="49">
        <f>K116+K117+K118+K119</f>
        <v>728.07</v>
      </c>
    </row>
    <row r="116" spans="1:11" x14ac:dyDescent="0.25">
      <c r="A116" s="20" t="s">
        <v>222</v>
      </c>
      <c r="B116" s="42"/>
      <c r="C116" s="42" t="s">
        <v>68</v>
      </c>
      <c r="D116" s="42" t="s">
        <v>24</v>
      </c>
      <c r="E116" s="42" t="s">
        <v>359</v>
      </c>
      <c r="F116" s="42" t="s">
        <v>223</v>
      </c>
      <c r="G116" s="49">
        <f>467.3+159.8</f>
        <v>627.1</v>
      </c>
      <c r="I116" s="49">
        <f t="shared" ref="I116:K122" si="16">G116+H116</f>
        <v>627.1</v>
      </c>
      <c r="K116" s="49">
        <f t="shared" si="16"/>
        <v>627.1</v>
      </c>
    </row>
    <row r="117" spans="1:11" ht="15" customHeight="1" x14ac:dyDescent="0.25">
      <c r="A117" s="20" t="s">
        <v>228</v>
      </c>
      <c r="B117" s="42"/>
      <c r="C117" s="42" t="s">
        <v>68</v>
      </c>
      <c r="D117" s="42" t="s">
        <v>24</v>
      </c>
      <c r="E117" s="42" t="s">
        <v>359</v>
      </c>
      <c r="F117" s="42" t="s">
        <v>229</v>
      </c>
      <c r="G117" s="31">
        <v>5</v>
      </c>
      <c r="I117" s="49">
        <f t="shared" si="16"/>
        <v>5</v>
      </c>
      <c r="K117" s="49">
        <f t="shared" si="16"/>
        <v>5</v>
      </c>
    </row>
    <row r="118" spans="1:11" x14ac:dyDescent="0.25">
      <c r="A118" s="45" t="s">
        <v>250</v>
      </c>
      <c r="B118" s="42"/>
      <c r="C118" s="42" t="s">
        <v>68</v>
      </c>
      <c r="D118" s="42" t="s">
        <v>24</v>
      </c>
      <c r="E118" s="42" t="s">
        <v>359</v>
      </c>
      <c r="F118" s="42" t="s">
        <v>230</v>
      </c>
      <c r="G118" s="31">
        <f>55+2+3+24.89+10</f>
        <v>94.89</v>
      </c>
      <c r="I118" s="49">
        <f t="shared" si="16"/>
        <v>94.89</v>
      </c>
      <c r="K118" s="49">
        <f t="shared" si="16"/>
        <v>94.89</v>
      </c>
    </row>
    <row r="119" spans="1:11" ht="21" customHeight="1" x14ac:dyDescent="0.25">
      <c r="A119" s="45" t="s">
        <v>456</v>
      </c>
      <c r="B119" s="42"/>
      <c r="C119" s="42" t="s">
        <v>68</v>
      </c>
      <c r="D119" s="42" t="s">
        <v>24</v>
      </c>
      <c r="E119" s="42" t="s">
        <v>359</v>
      </c>
      <c r="F119" s="42" t="s">
        <v>230</v>
      </c>
      <c r="G119" s="31"/>
      <c r="I119" s="49"/>
      <c r="J119" s="30">
        <v>1.08</v>
      </c>
      <c r="K119" s="49">
        <f t="shared" si="16"/>
        <v>1.08</v>
      </c>
    </row>
    <row r="120" spans="1:11" ht="80.25" customHeight="1" x14ac:dyDescent="0.25">
      <c r="A120" s="20" t="s">
        <v>413</v>
      </c>
      <c r="B120" s="42"/>
      <c r="C120" s="42" t="s">
        <v>68</v>
      </c>
      <c r="D120" s="42" t="s">
        <v>24</v>
      </c>
      <c r="E120" s="42" t="s">
        <v>360</v>
      </c>
      <c r="F120" s="42"/>
      <c r="G120" s="31">
        <f>G121</f>
        <v>4030.62</v>
      </c>
      <c r="I120" s="49">
        <f>I121</f>
        <v>4030.62</v>
      </c>
      <c r="K120" s="49">
        <f>K121+K122</f>
        <v>5014.76</v>
      </c>
    </row>
    <row r="121" spans="1:11" ht="31.5" x14ac:dyDescent="0.25">
      <c r="A121" s="20" t="s">
        <v>318</v>
      </c>
      <c r="B121" s="42"/>
      <c r="C121" s="42" t="s">
        <v>68</v>
      </c>
      <c r="D121" s="42" t="s">
        <v>24</v>
      </c>
      <c r="E121" s="42" t="s">
        <v>360</v>
      </c>
      <c r="F121" s="42" t="s">
        <v>317</v>
      </c>
      <c r="G121" s="31">
        <v>4030.62</v>
      </c>
      <c r="I121" s="49">
        <f t="shared" si="16"/>
        <v>4030.62</v>
      </c>
      <c r="K121" s="49">
        <f t="shared" si="16"/>
        <v>4030.62</v>
      </c>
    </row>
    <row r="122" spans="1:11" ht="31.5" x14ac:dyDescent="0.25">
      <c r="A122" s="20" t="s">
        <v>457</v>
      </c>
      <c r="B122" s="42"/>
      <c r="C122" s="42" t="s">
        <v>68</v>
      </c>
      <c r="D122" s="42" t="s">
        <v>24</v>
      </c>
      <c r="E122" s="42" t="s">
        <v>360</v>
      </c>
      <c r="F122" s="42" t="s">
        <v>317</v>
      </c>
      <c r="G122" s="31"/>
      <c r="I122" s="49"/>
      <c r="J122" s="30">
        <v>984.14</v>
      </c>
      <c r="K122" s="49">
        <f t="shared" si="16"/>
        <v>984.14</v>
      </c>
    </row>
    <row r="123" spans="1:11" x14ac:dyDescent="0.25">
      <c r="A123" s="44" t="s">
        <v>257</v>
      </c>
      <c r="B123" s="37"/>
      <c r="C123" s="37" t="s">
        <v>109</v>
      </c>
      <c r="D123" s="37"/>
      <c r="E123" s="37"/>
      <c r="F123" s="37"/>
      <c r="G123" s="38">
        <f>G124</f>
        <v>800</v>
      </c>
      <c r="I123" s="50">
        <f>I124</f>
        <v>1100</v>
      </c>
      <c r="K123" s="50">
        <f>K124</f>
        <v>1100</v>
      </c>
    </row>
    <row r="124" spans="1:11" x14ac:dyDescent="0.25">
      <c r="A124" s="44" t="s">
        <v>212</v>
      </c>
      <c r="B124" s="37"/>
      <c r="C124" s="37" t="s">
        <v>109</v>
      </c>
      <c r="D124" s="37" t="s">
        <v>15</v>
      </c>
      <c r="E124" s="37"/>
      <c r="F124" s="37"/>
      <c r="G124" s="38">
        <f>G125</f>
        <v>800</v>
      </c>
      <c r="I124" s="50">
        <f>I125</f>
        <v>1100</v>
      </c>
      <c r="K124" s="50">
        <f>K125</f>
        <v>1100</v>
      </c>
    </row>
    <row r="125" spans="1:11" ht="15.75" customHeight="1" x14ac:dyDescent="0.25">
      <c r="A125" s="20" t="s">
        <v>258</v>
      </c>
      <c r="B125" s="42"/>
      <c r="C125" s="42" t="s">
        <v>109</v>
      </c>
      <c r="D125" s="42" t="s">
        <v>15</v>
      </c>
      <c r="E125" s="42" t="s">
        <v>256</v>
      </c>
      <c r="F125" s="42"/>
      <c r="G125" s="31">
        <f>G126</f>
        <v>800</v>
      </c>
      <c r="I125" s="49">
        <f>I126</f>
        <v>1100</v>
      </c>
      <c r="K125" s="49">
        <f>K126</f>
        <v>1100</v>
      </c>
    </row>
    <row r="126" spans="1:11" ht="15" customHeight="1" x14ac:dyDescent="0.25">
      <c r="A126" s="20" t="s">
        <v>250</v>
      </c>
      <c r="B126" s="42"/>
      <c r="C126" s="42" t="s">
        <v>109</v>
      </c>
      <c r="D126" s="42" t="s">
        <v>15</v>
      </c>
      <c r="E126" s="42" t="s">
        <v>256</v>
      </c>
      <c r="F126" s="42" t="s">
        <v>230</v>
      </c>
      <c r="G126" s="31">
        <v>800</v>
      </c>
      <c r="H126" s="54">
        <v>300</v>
      </c>
      <c r="I126" s="49">
        <f t="shared" ref="I126:K126" si="17">G126+H126</f>
        <v>1100</v>
      </c>
      <c r="K126" s="49">
        <f t="shared" si="17"/>
        <v>1100</v>
      </c>
    </row>
    <row r="127" spans="1:11" ht="18" customHeight="1" x14ac:dyDescent="0.25">
      <c r="A127" s="46" t="s">
        <v>414</v>
      </c>
      <c r="B127" s="37" t="s">
        <v>259</v>
      </c>
      <c r="C127" s="37"/>
      <c r="D127" s="37"/>
      <c r="E127" s="37"/>
      <c r="F127" s="37"/>
      <c r="G127" s="38">
        <f>G128</f>
        <v>3316.4</v>
      </c>
      <c r="I127" s="50">
        <f>I128</f>
        <v>3416.7</v>
      </c>
      <c r="K127" s="50">
        <f>K128</f>
        <v>3416.7</v>
      </c>
    </row>
    <row r="128" spans="1:11" x14ac:dyDescent="0.25">
      <c r="A128" s="44" t="s">
        <v>134</v>
      </c>
      <c r="B128" s="37"/>
      <c r="C128" s="37" t="s">
        <v>15</v>
      </c>
      <c r="D128" s="37"/>
      <c r="E128" s="37"/>
      <c r="F128" s="37"/>
      <c r="G128" s="38">
        <f>G129</f>
        <v>3316.4</v>
      </c>
      <c r="I128" s="50">
        <f>I129</f>
        <v>3416.7</v>
      </c>
      <c r="K128" s="50">
        <f>K129</f>
        <v>3416.7</v>
      </c>
    </row>
    <row r="129" spans="1:11" ht="32.25" customHeight="1" x14ac:dyDescent="0.25">
      <c r="A129" s="44" t="s">
        <v>19</v>
      </c>
      <c r="B129" s="37"/>
      <c r="C129" s="37" t="s">
        <v>15</v>
      </c>
      <c r="D129" s="37" t="s">
        <v>20</v>
      </c>
      <c r="E129" s="37"/>
      <c r="F129" s="37"/>
      <c r="G129" s="38">
        <f>G130+G137</f>
        <v>3316.4</v>
      </c>
      <c r="I129" s="50">
        <f>I130+I137</f>
        <v>3416.7</v>
      </c>
      <c r="K129" s="50">
        <f>K130+K137</f>
        <v>3416.7</v>
      </c>
    </row>
    <row r="130" spans="1:11" x14ac:dyDescent="0.25">
      <c r="A130" s="20" t="s">
        <v>260</v>
      </c>
      <c r="B130" s="42"/>
      <c r="C130" s="42" t="s">
        <v>15</v>
      </c>
      <c r="D130" s="42" t="s">
        <v>20</v>
      </c>
      <c r="E130" s="42" t="s">
        <v>23</v>
      </c>
      <c r="F130" s="42"/>
      <c r="G130" s="31">
        <f>G131+G134</f>
        <v>1873</v>
      </c>
      <c r="I130" s="49">
        <f>I131+I134</f>
        <v>1973.3</v>
      </c>
      <c r="K130" s="49">
        <f>K131+K134</f>
        <v>1973.3</v>
      </c>
    </row>
    <row r="131" spans="1:11" x14ac:dyDescent="0.25">
      <c r="A131" s="20" t="s">
        <v>220</v>
      </c>
      <c r="B131" s="42"/>
      <c r="C131" s="42" t="s">
        <v>15</v>
      </c>
      <c r="D131" s="42" t="s">
        <v>20</v>
      </c>
      <c r="E131" s="42" t="s">
        <v>23</v>
      </c>
      <c r="F131" s="42" t="s">
        <v>221</v>
      </c>
      <c r="G131" s="31">
        <f>G132+G133</f>
        <v>1165.3</v>
      </c>
      <c r="I131" s="49">
        <f>I132+I133</f>
        <v>1265.5999999999999</v>
      </c>
      <c r="K131" s="49">
        <f>K132+K133</f>
        <v>1265.5999999999999</v>
      </c>
    </row>
    <row r="132" spans="1:11" x14ac:dyDescent="0.25">
      <c r="A132" s="20" t="s">
        <v>222</v>
      </c>
      <c r="B132" s="42"/>
      <c r="C132" s="42" t="s">
        <v>15</v>
      </c>
      <c r="D132" s="42" t="s">
        <v>20</v>
      </c>
      <c r="E132" s="42" t="s">
        <v>23</v>
      </c>
      <c r="F132" s="42" t="s">
        <v>223</v>
      </c>
      <c r="G132" s="31">
        <f>831.1+284.2</f>
        <v>1115.3</v>
      </c>
      <c r="H132" s="54">
        <v>100.3</v>
      </c>
      <c r="I132" s="49">
        <f t="shared" ref="I132:K138" si="18">G132+H132</f>
        <v>1215.5999999999999</v>
      </c>
      <c r="K132" s="49">
        <f t="shared" si="18"/>
        <v>1215.5999999999999</v>
      </c>
    </row>
    <row r="133" spans="1:11" ht="15" customHeight="1" x14ac:dyDescent="0.25">
      <c r="A133" s="20" t="s">
        <v>224</v>
      </c>
      <c r="B133" s="42"/>
      <c r="C133" s="42" t="s">
        <v>15</v>
      </c>
      <c r="D133" s="42" t="s">
        <v>20</v>
      </c>
      <c r="E133" s="42" t="s">
        <v>23</v>
      </c>
      <c r="F133" s="42" t="s">
        <v>225</v>
      </c>
      <c r="G133" s="31">
        <v>50</v>
      </c>
      <c r="I133" s="49">
        <f t="shared" si="18"/>
        <v>50</v>
      </c>
      <c r="K133" s="49">
        <f t="shared" si="18"/>
        <v>50</v>
      </c>
    </row>
    <row r="134" spans="1:11" ht="15" customHeight="1" x14ac:dyDescent="0.25">
      <c r="A134" s="20" t="s">
        <v>226</v>
      </c>
      <c r="B134" s="42"/>
      <c r="C134" s="42" t="s">
        <v>15</v>
      </c>
      <c r="D134" s="42" t="s">
        <v>20</v>
      </c>
      <c r="E134" s="42" t="s">
        <v>23</v>
      </c>
      <c r="F134" s="42" t="s">
        <v>227</v>
      </c>
      <c r="G134" s="31">
        <f>G135+G136</f>
        <v>707.7</v>
      </c>
      <c r="I134" s="49">
        <f>I135+I136</f>
        <v>707.7</v>
      </c>
      <c r="K134" s="49">
        <f>K135+K136</f>
        <v>707.7</v>
      </c>
    </row>
    <row r="135" spans="1:11" ht="15" customHeight="1" x14ac:dyDescent="0.25">
      <c r="A135" s="20" t="s">
        <v>228</v>
      </c>
      <c r="B135" s="42"/>
      <c r="C135" s="42" t="s">
        <v>15</v>
      </c>
      <c r="D135" s="42" t="s">
        <v>20</v>
      </c>
      <c r="E135" s="42" t="s">
        <v>23</v>
      </c>
      <c r="F135" s="42" t="s">
        <v>229</v>
      </c>
      <c r="G135" s="31">
        <v>62</v>
      </c>
      <c r="I135" s="49">
        <f t="shared" si="18"/>
        <v>62</v>
      </c>
      <c r="J135" s="30">
        <v>16.88</v>
      </c>
      <c r="K135" s="49">
        <f t="shared" si="18"/>
        <v>78.88</v>
      </c>
    </row>
    <row r="136" spans="1:11" ht="15" customHeight="1" x14ac:dyDescent="0.25">
      <c r="A136" s="20" t="s">
        <v>250</v>
      </c>
      <c r="B136" s="42"/>
      <c r="C136" s="42" t="s">
        <v>15</v>
      </c>
      <c r="D136" s="42" t="s">
        <v>20</v>
      </c>
      <c r="E136" s="42" t="s">
        <v>23</v>
      </c>
      <c r="F136" s="42" t="s">
        <v>230</v>
      </c>
      <c r="G136" s="31">
        <f>70+28+327.7+50+100+70</f>
        <v>645.70000000000005</v>
      </c>
      <c r="I136" s="49">
        <f t="shared" si="18"/>
        <v>645.70000000000005</v>
      </c>
      <c r="J136" s="30">
        <v>-16.88</v>
      </c>
      <c r="K136" s="49">
        <f t="shared" si="18"/>
        <v>628.82000000000005</v>
      </c>
    </row>
    <row r="137" spans="1:11" ht="14.25" customHeight="1" x14ac:dyDescent="0.25">
      <c r="A137" s="20" t="s">
        <v>262</v>
      </c>
      <c r="B137" s="42"/>
      <c r="C137" s="42" t="s">
        <v>15</v>
      </c>
      <c r="D137" s="42" t="s">
        <v>20</v>
      </c>
      <c r="E137" s="42" t="s">
        <v>261</v>
      </c>
      <c r="F137" s="42"/>
      <c r="G137" s="31">
        <f>G138</f>
        <v>1443.4</v>
      </c>
      <c r="I137" s="49">
        <f>I138</f>
        <v>1443.4</v>
      </c>
      <c r="K137" s="49">
        <f>K138</f>
        <v>1443.4</v>
      </c>
    </row>
    <row r="138" spans="1:11" x14ac:dyDescent="0.25">
      <c r="A138" s="20" t="s">
        <v>222</v>
      </c>
      <c r="B138" s="42"/>
      <c r="C138" s="42" t="s">
        <v>15</v>
      </c>
      <c r="D138" s="42" t="s">
        <v>20</v>
      </c>
      <c r="E138" s="42" t="s">
        <v>261</v>
      </c>
      <c r="F138" s="42" t="s">
        <v>223</v>
      </c>
      <c r="G138" s="31">
        <f>1125.7+317.7</f>
        <v>1443.4</v>
      </c>
      <c r="I138" s="49">
        <f t="shared" si="18"/>
        <v>1443.4</v>
      </c>
      <c r="K138" s="49">
        <f t="shared" si="18"/>
        <v>1443.4</v>
      </c>
    </row>
    <row r="139" spans="1:11" ht="31.5" customHeight="1" x14ac:dyDescent="0.25">
      <c r="A139" s="44" t="s">
        <v>484</v>
      </c>
      <c r="B139" s="37" t="s">
        <v>5</v>
      </c>
      <c r="C139" s="37"/>
      <c r="D139" s="37"/>
      <c r="E139" s="37"/>
      <c r="F139" s="37"/>
      <c r="G139" s="38" t="e">
        <f>G140+G156+G161+G168+G237+G243+G247+G251+G227</f>
        <v>#REF!</v>
      </c>
      <c r="I139" s="50">
        <f>I140+I156+I161+I168+I237+I243+I247+I251+I227+I233</f>
        <v>176227.09</v>
      </c>
      <c r="K139" s="50">
        <f>K140+K156+K161+K168+K237+K243+K247+K251+K227+K233</f>
        <v>183974.12</v>
      </c>
    </row>
    <row r="140" spans="1:11" x14ac:dyDescent="0.25">
      <c r="A140" s="44" t="s">
        <v>134</v>
      </c>
      <c r="B140" s="37"/>
      <c r="C140" s="37" t="s">
        <v>15</v>
      </c>
      <c r="D140" s="37"/>
      <c r="E140" s="37"/>
      <c r="F140" s="37"/>
      <c r="G140" s="38">
        <f>G141</f>
        <v>7631.7</v>
      </c>
      <c r="I140" s="50">
        <f>I141</f>
        <v>8072.4</v>
      </c>
      <c r="K140" s="50">
        <f>K141</f>
        <v>8651.0299999999988</v>
      </c>
    </row>
    <row r="141" spans="1:11" x14ac:dyDescent="0.25">
      <c r="A141" s="44" t="s">
        <v>29</v>
      </c>
      <c r="B141" s="37"/>
      <c r="C141" s="37" t="s">
        <v>15</v>
      </c>
      <c r="D141" s="37" t="s">
        <v>200</v>
      </c>
      <c r="E141" s="37"/>
      <c r="F141" s="37"/>
      <c r="G141" s="38">
        <f>G142+G149+G154</f>
        <v>7631.7</v>
      </c>
      <c r="I141" s="50">
        <f>I142+I149+I154</f>
        <v>8072.4</v>
      </c>
      <c r="K141" s="50">
        <f>K142+K149+K154+K152</f>
        <v>8651.0299999999988</v>
      </c>
    </row>
    <row r="142" spans="1:11" x14ac:dyDescent="0.25">
      <c r="A142" s="20" t="s">
        <v>260</v>
      </c>
      <c r="B142" s="42"/>
      <c r="C142" s="42" t="s">
        <v>15</v>
      </c>
      <c r="D142" s="42" t="s">
        <v>200</v>
      </c>
      <c r="E142" s="42" t="s">
        <v>23</v>
      </c>
      <c r="F142" s="42"/>
      <c r="G142" s="31">
        <f>G143+G146</f>
        <v>5831.7</v>
      </c>
      <c r="I142" s="49">
        <f>I143+I146</f>
        <v>6163.2</v>
      </c>
      <c r="K142" s="49">
        <f>K143+K146</f>
        <v>6163.2</v>
      </c>
    </row>
    <row r="143" spans="1:11" x14ac:dyDescent="0.25">
      <c r="A143" s="20" t="s">
        <v>220</v>
      </c>
      <c r="B143" s="42"/>
      <c r="C143" s="42" t="s">
        <v>15</v>
      </c>
      <c r="D143" s="42" t="s">
        <v>200</v>
      </c>
      <c r="E143" s="42" t="s">
        <v>23</v>
      </c>
      <c r="F143" s="42" t="s">
        <v>221</v>
      </c>
      <c r="G143" s="31">
        <f>G144+G145</f>
        <v>5216</v>
      </c>
      <c r="I143" s="49">
        <f>I144+I145</f>
        <v>5547.5</v>
      </c>
      <c r="K143" s="49">
        <f>K144+K145</f>
        <v>5547.5</v>
      </c>
    </row>
    <row r="144" spans="1:11" x14ac:dyDescent="0.25">
      <c r="A144" s="20" t="s">
        <v>222</v>
      </c>
      <c r="B144" s="42"/>
      <c r="C144" s="42" t="s">
        <v>15</v>
      </c>
      <c r="D144" s="42" t="s">
        <v>200</v>
      </c>
      <c r="E144" s="42" t="s">
        <v>23</v>
      </c>
      <c r="F144" s="42" t="s">
        <v>223</v>
      </c>
      <c r="G144" s="31">
        <f>4128+1080</f>
        <v>5208</v>
      </c>
      <c r="H144" s="54">
        <v>331.5</v>
      </c>
      <c r="I144" s="49">
        <f t="shared" ref="I144:K155" si="19">G144+H144</f>
        <v>5539.5</v>
      </c>
      <c r="K144" s="49">
        <f t="shared" si="19"/>
        <v>5539.5</v>
      </c>
    </row>
    <row r="145" spans="1:11" ht="14.25" customHeight="1" x14ac:dyDescent="0.25">
      <c r="A145" s="20" t="s">
        <v>224</v>
      </c>
      <c r="B145" s="42"/>
      <c r="C145" s="42" t="s">
        <v>15</v>
      </c>
      <c r="D145" s="42" t="s">
        <v>200</v>
      </c>
      <c r="E145" s="42" t="s">
        <v>23</v>
      </c>
      <c r="F145" s="42" t="s">
        <v>225</v>
      </c>
      <c r="G145" s="31">
        <f>10-2</f>
        <v>8</v>
      </c>
      <c r="I145" s="49">
        <f t="shared" si="19"/>
        <v>8</v>
      </c>
      <c r="K145" s="49">
        <f t="shared" si="19"/>
        <v>8</v>
      </c>
    </row>
    <row r="146" spans="1:11" ht="15" customHeight="1" x14ac:dyDescent="0.25">
      <c r="A146" s="20" t="s">
        <v>226</v>
      </c>
      <c r="B146" s="42"/>
      <c r="C146" s="42" t="s">
        <v>15</v>
      </c>
      <c r="D146" s="42" t="s">
        <v>200</v>
      </c>
      <c r="E146" s="42" t="s">
        <v>23</v>
      </c>
      <c r="F146" s="42" t="s">
        <v>227</v>
      </c>
      <c r="G146" s="31">
        <f>G147+G148</f>
        <v>615.69999999999993</v>
      </c>
      <c r="I146" s="49">
        <f>I147+I148</f>
        <v>615.69999999999993</v>
      </c>
      <c r="K146" s="49">
        <f>K147+K148</f>
        <v>615.69999999999993</v>
      </c>
    </row>
    <row r="147" spans="1:11" ht="13.5" customHeight="1" x14ac:dyDescent="0.25">
      <c r="A147" s="20" t="s">
        <v>228</v>
      </c>
      <c r="B147" s="42"/>
      <c r="C147" s="42" t="s">
        <v>15</v>
      </c>
      <c r="D147" s="42" t="s">
        <v>200</v>
      </c>
      <c r="E147" s="42" t="s">
        <v>23</v>
      </c>
      <c r="F147" s="42" t="s">
        <v>229</v>
      </c>
      <c r="G147" s="31">
        <v>185</v>
      </c>
      <c r="I147" s="49">
        <f t="shared" si="19"/>
        <v>185</v>
      </c>
      <c r="K147" s="49">
        <f t="shared" si="19"/>
        <v>185</v>
      </c>
    </row>
    <row r="148" spans="1:11" ht="15" customHeight="1" x14ac:dyDescent="0.25">
      <c r="A148" s="20" t="s">
        <v>250</v>
      </c>
      <c r="B148" s="42"/>
      <c r="C148" s="42" t="s">
        <v>15</v>
      </c>
      <c r="D148" s="42" t="s">
        <v>200</v>
      </c>
      <c r="E148" s="42" t="s">
        <v>23</v>
      </c>
      <c r="F148" s="42" t="s">
        <v>230</v>
      </c>
      <c r="G148" s="31">
        <f>20+75+265.1+34.7+150+70-1.1-185+2</f>
        <v>430.69999999999993</v>
      </c>
      <c r="I148" s="49">
        <f t="shared" si="19"/>
        <v>430.69999999999993</v>
      </c>
      <c r="K148" s="49">
        <f t="shared" si="19"/>
        <v>430.69999999999993</v>
      </c>
    </row>
    <row r="149" spans="1:11" x14ac:dyDescent="0.25">
      <c r="A149" s="20" t="s">
        <v>290</v>
      </c>
      <c r="B149" s="42"/>
      <c r="C149" s="42" t="s">
        <v>15</v>
      </c>
      <c r="D149" s="42" t="s">
        <v>200</v>
      </c>
      <c r="E149" s="42" t="s">
        <v>289</v>
      </c>
      <c r="F149" s="42"/>
      <c r="G149" s="31">
        <f>G150</f>
        <v>1500</v>
      </c>
      <c r="I149" s="49">
        <f>I150</f>
        <v>1609.2</v>
      </c>
      <c r="K149" s="49">
        <f>K150+K151</f>
        <v>1609.2</v>
      </c>
    </row>
    <row r="150" spans="1:11" ht="30.75" customHeight="1" x14ac:dyDescent="0.25">
      <c r="A150" s="20" t="s">
        <v>270</v>
      </c>
      <c r="B150" s="42"/>
      <c r="C150" s="42" t="s">
        <v>15</v>
      </c>
      <c r="D150" s="42" t="s">
        <v>200</v>
      </c>
      <c r="E150" s="42" t="s">
        <v>289</v>
      </c>
      <c r="F150" s="42" t="s">
        <v>271</v>
      </c>
      <c r="G150" s="31">
        <v>1500</v>
      </c>
      <c r="H150" s="54">
        <v>109.2</v>
      </c>
      <c r="I150" s="49">
        <f t="shared" si="19"/>
        <v>1609.2</v>
      </c>
      <c r="J150" s="30">
        <v>-109.2</v>
      </c>
      <c r="K150" s="49">
        <f t="shared" si="19"/>
        <v>1500</v>
      </c>
    </row>
    <row r="151" spans="1:11" ht="18.75" customHeight="1" x14ac:dyDescent="0.25">
      <c r="A151" s="20" t="s">
        <v>273</v>
      </c>
      <c r="B151" s="42"/>
      <c r="C151" s="42" t="s">
        <v>15</v>
      </c>
      <c r="D151" s="42" t="s">
        <v>200</v>
      </c>
      <c r="E151" s="42" t="s">
        <v>289</v>
      </c>
      <c r="F151" s="42" t="s">
        <v>272</v>
      </c>
      <c r="G151" s="31"/>
      <c r="I151" s="49"/>
      <c r="J151" s="30">
        <v>109.2</v>
      </c>
      <c r="K151" s="49">
        <f t="shared" si="19"/>
        <v>109.2</v>
      </c>
    </row>
    <row r="152" spans="1:11" ht="18.75" customHeight="1" x14ac:dyDescent="0.25">
      <c r="A152" s="20" t="s">
        <v>179</v>
      </c>
      <c r="B152" s="42"/>
      <c r="C152" s="42" t="s">
        <v>15</v>
      </c>
      <c r="D152" s="42" t="s">
        <v>200</v>
      </c>
      <c r="E152" s="42" t="s">
        <v>239</v>
      </c>
      <c r="F152" s="42"/>
      <c r="G152" s="31"/>
      <c r="I152" s="49"/>
      <c r="K152" s="49">
        <f>K153</f>
        <v>578.63</v>
      </c>
    </row>
    <row r="153" spans="1:11" ht="63" customHeight="1" x14ac:dyDescent="0.25">
      <c r="A153" s="20" t="s">
        <v>267</v>
      </c>
      <c r="B153" s="42"/>
      <c r="C153" s="42" t="s">
        <v>15</v>
      </c>
      <c r="D153" s="42" t="s">
        <v>200</v>
      </c>
      <c r="E153" s="42" t="s">
        <v>239</v>
      </c>
      <c r="F153" s="42" t="s">
        <v>266</v>
      </c>
      <c r="G153" s="31"/>
      <c r="I153" s="49"/>
      <c r="J153" s="30">
        <v>578.63</v>
      </c>
      <c r="K153" s="49">
        <f t="shared" si="19"/>
        <v>578.63</v>
      </c>
    </row>
    <row r="154" spans="1:11" ht="45" customHeight="1" x14ac:dyDescent="0.25">
      <c r="A154" s="20" t="s">
        <v>344</v>
      </c>
      <c r="B154" s="42"/>
      <c r="C154" s="42" t="s">
        <v>15</v>
      </c>
      <c r="D154" s="42" t="s">
        <v>200</v>
      </c>
      <c r="E154" s="42" t="s">
        <v>343</v>
      </c>
      <c r="F154" s="42"/>
      <c r="G154" s="31">
        <f>G155</f>
        <v>300</v>
      </c>
      <c r="I154" s="49">
        <f>I155</f>
        <v>300</v>
      </c>
      <c r="K154" s="49">
        <f>K155</f>
        <v>300</v>
      </c>
    </row>
    <row r="155" spans="1:11" ht="15" customHeight="1" x14ac:dyDescent="0.25">
      <c r="A155" s="20" t="s">
        <v>250</v>
      </c>
      <c r="B155" s="42"/>
      <c r="C155" s="42" t="s">
        <v>15</v>
      </c>
      <c r="D155" s="42" t="s">
        <v>200</v>
      </c>
      <c r="E155" s="42" t="s">
        <v>343</v>
      </c>
      <c r="F155" s="42" t="s">
        <v>230</v>
      </c>
      <c r="G155" s="31">
        <v>300</v>
      </c>
      <c r="I155" s="49">
        <f t="shared" si="19"/>
        <v>300</v>
      </c>
      <c r="K155" s="49">
        <f t="shared" si="19"/>
        <v>300</v>
      </c>
    </row>
    <row r="156" spans="1:11" x14ac:dyDescent="0.25">
      <c r="A156" s="44" t="s">
        <v>42</v>
      </c>
      <c r="B156" s="37"/>
      <c r="C156" s="37" t="s">
        <v>24</v>
      </c>
      <c r="D156" s="37"/>
      <c r="E156" s="37"/>
      <c r="F156" s="37"/>
      <c r="G156" s="38">
        <f>G157</f>
        <v>2366</v>
      </c>
      <c r="I156" s="50">
        <f>I157</f>
        <v>5138</v>
      </c>
      <c r="K156" s="50">
        <f>K157</f>
        <v>5138</v>
      </c>
    </row>
    <row r="157" spans="1:11" x14ac:dyDescent="0.25">
      <c r="A157" s="44" t="s">
        <v>183</v>
      </c>
      <c r="B157" s="37"/>
      <c r="C157" s="37" t="s">
        <v>24</v>
      </c>
      <c r="D157" s="37" t="s">
        <v>17</v>
      </c>
      <c r="E157" s="37"/>
      <c r="F157" s="37"/>
      <c r="G157" s="38">
        <f>G158</f>
        <v>2366</v>
      </c>
      <c r="I157" s="50">
        <f>I158</f>
        <v>5138</v>
      </c>
      <c r="K157" s="50">
        <f>K158</f>
        <v>5138</v>
      </c>
    </row>
    <row r="158" spans="1:11" ht="32.25" customHeight="1" x14ac:dyDescent="0.25">
      <c r="A158" s="20" t="s">
        <v>345</v>
      </c>
      <c r="B158" s="42"/>
      <c r="C158" s="42" t="s">
        <v>24</v>
      </c>
      <c r="D158" s="42" t="s">
        <v>17</v>
      </c>
      <c r="E158" s="42" t="s">
        <v>346</v>
      </c>
      <c r="F158" s="42"/>
      <c r="G158" s="31">
        <f>G159</f>
        <v>2366</v>
      </c>
      <c r="I158" s="49">
        <f>I159</f>
        <v>5138</v>
      </c>
      <c r="K158" s="49">
        <f>K159+K160</f>
        <v>5138</v>
      </c>
    </row>
    <row r="159" spans="1:11" x14ac:dyDescent="0.25">
      <c r="A159" s="20" t="s">
        <v>273</v>
      </c>
      <c r="B159" s="42"/>
      <c r="C159" s="42" t="s">
        <v>24</v>
      </c>
      <c r="D159" s="42" t="s">
        <v>17</v>
      </c>
      <c r="E159" s="42" t="s">
        <v>346</v>
      </c>
      <c r="F159" s="42" t="s">
        <v>272</v>
      </c>
      <c r="G159" s="31">
        <v>2366</v>
      </c>
      <c r="H159" s="54">
        <v>2772</v>
      </c>
      <c r="I159" s="49">
        <f t="shared" ref="I159:K160" si="20">G159+H159</f>
        <v>5138</v>
      </c>
      <c r="J159" s="30">
        <v>-99</v>
      </c>
      <c r="K159" s="49">
        <f t="shared" si="20"/>
        <v>5039</v>
      </c>
    </row>
    <row r="160" spans="1:11" x14ac:dyDescent="0.25">
      <c r="A160" s="20" t="s">
        <v>277</v>
      </c>
      <c r="B160" s="42"/>
      <c r="C160" s="42" t="s">
        <v>24</v>
      </c>
      <c r="D160" s="42" t="s">
        <v>17</v>
      </c>
      <c r="E160" s="42" t="s">
        <v>346</v>
      </c>
      <c r="F160" s="42" t="s">
        <v>276</v>
      </c>
      <c r="G160" s="31"/>
      <c r="I160" s="49"/>
      <c r="J160" s="30">
        <v>99</v>
      </c>
      <c r="K160" s="49">
        <f t="shared" si="20"/>
        <v>99</v>
      </c>
    </row>
    <row r="161" spans="1:11" x14ac:dyDescent="0.25">
      <c r="A161" s="44" t="s">
        <v>45</v>
      </c>
      <c r="B161" s="37"/>
      <c r="C161" s="37" t="s">
        <v>46</v>
      </c>
      <c r="D161" s="37"/>
      <c r="E161" s="37"/>
      <c r="F161" s="37"/>
      <c r="G161" s="38">
        <f>G162+G165</f>
        <v>291.7</v>
      </c>
      <c r="I161" s="50">
        <f>I162+I165</f>
        <v>3885.69</v>
      </c>
      <c r="K161" s="50">
        <f>K162+K165</f>
        <v>4102.33</v>
      </c>
    </row>
    <row r="162" spans="1:11" x14ac:dyDescent="0.25">
      <c r="A162" s="44" t="s">
        <v>47</v>
      </c>
      <c r="B162" s="37"/>
      <c r="C162" s="37" t="s">
        <v>46</v>
      </c>
      <c r="D162" s="37" t="s">
        <v>17</v>
      </c>
      <c r="E162" s="37"/>
      <c r="F162" s="37"/>
      <c r="G162" s="38">
        <f>G163</f>
        <v>0</v>
      </c>
      <c r="I162" s="50">
        <f>I163</f>
        <v>3585.69</v>
      </c>
      <c r="K162" s="50">
        <f>K163</f>
        <v>3585.69</v>
      </c>
    </row>
    <row r="163" spans="1:11" ht="28.5" customHeight="1" x14ac:dyDescent="0.25">
      <c r="A163" s="20" t="s">
        <v>264</v>
      </c>
      <c r="B163" s="42"/>
      <c r="C163" s="42" t="s">
        <v>46</v>
      </c>
      <c r="D163" s="42" t="s">
        <v>17</v>
      </c>
      <c r="E163" s="42" t="s">
        <v>263</v>
      </c>
      <c r="F163" s="42"/>
      <c r="G163" s="31">
        <f>G164</f>
        <v>0</v>
      </c>
      <c r="I163" s="49">
        <f>I164</f>
        <v>3585.69</v>
      </c>
      <c r="K163" s="49">
        <f>K164</f>
        <v>3585.69</v>
      </c>
    </row>
    <row r="164" spans="1:11" ht="16.5" customHeight="1" x14ac:dyDescent="0.25">
      <c r="A164" s="20" t="s">
        <v>395</v>
      </c>
      <c r="B164" s="42"/>
      <c r="C164" s="42" t="s">
        <v>46</v>
      </c>
      <c r="D164" s="42" t="s">
        <v>17</v>
      </c>
      <c r="E164" s="42" t="s">
        <v>263</v>
      </c>
      <c r="F164" s="42" t="s">
        <v>396</v>
      </c>
      <c r="G164" s="31"/>
      <c r="H164" s="54">
        <v>3585.69</v>
      </c>
      <c r="I164" s="49">
        <f t="shared" ref="I164:K164" si="21">G164+H164</f>
        <v>3585.69</v>
      </c>
      <c r="K164" s="49">
        <f t="shared" si="21"/>
        <v>3585.69</v>
      </c>
    </row>
    <row r="165" spans="1:11" x14ac:dyDescent="0.25">
      <c r="A165" s="44" t="s">
        <v>268</v>
      </c>
      <c r="B165" s="37"/>
      <c r="C165" s="37" t="s">
        <v>46</v>
      </c>
      <c r="D165" s="37" t="s">
        <v>20</v>
      </c>
      <c r="E165" s="37"/>
      <c r="F165" s="37"/>
      <c r="G165" s="38">
        <f>G166</f>
        <v>291.7</v>
      </c>
      <c r="I165" s="50">
        <f>I166</f>
        <v>300</v>
      </c>
      <c r="K165" s="50">
        <f>K166</f>
        <v>516.64</v>
      </c>
    </row>
    <row r="166" spans="1:11" x14ac:dyDescent="0.25">
      <c r="A166" s="20" t="s">
        <v>99</v>
      </c>
      <c r="B166" s="42"/>
      <c r="C166" s="42" t="s">
        <v>46</v>
      </c>
      <c r="D166" s="42" t="s">
        <v>20</v>
      </c>
      <c r="E166" s="42" t="s">
        <v>265</v>
      </c>
      <c r="F166" s="42"/>
      <c r="G166" s="31">
        <f>G167</f>
        <v>291.7</v>
      </c>
      <c r="I166" s="49">
        <f>I167</f>
        <v>300</v>
      </c>
      <c r="K166" s="49">
        <f>K167</f>
        <v>516.64</v>
      </c>
    </row>
    <row r="167" spans="1:11" x14ac:dyDescent="0.25">
      <c r="A167" s="20" t="s">
        <v>250</v>
      </c>
      <c r="B167" s="42"/>
      <c r="C167" s="42" t="s">
        <v>46</v>
      </c>
      <c r="D167" s="42" t="s">
        <v>20</v>
      </c>
      <c r="E167" s="42" t="s">
        <v>265</v>
      </c>
      <c r="F167" s="42" t="s">
        <v>396</v>
      </c>
      <c r="G167" s="31">
        <v>291.7</v>
      </c>
      <c r="H167" s="54">
        <v>8.3000000000000007</v>
      </c>
      <c r="I167" s="49">
        <f t="shared" ref="I167:K167" si="22">G167+H167</f>
        <v>300</v>
      </c>
      <c r="J167" s="30">
        <v>216.64</v>
      </c>
      <c r="K167" s="49">
        <f t="shared" si="22"/>
        <v>516.64</v>
      </c>
    </row>
    <row r="168" spans="1:11" x14ac:dyDescent="0.25">
      <c r="A168" s="44" t="s">
        <v>55</v>
      </c>
      <c r="B168" s="37"/>
      <c r="C168" s="37" t="s">
        <v>56</v>
      </c>
      <c r="D168" s="37"/>
      <c r="E168" s="37"/>
      <c r="F168" s="37"/>
      <c r="G168" s="38" t="e">
        <f>G169+G183+G216+G219+G222</f>
        <v>#REF!</v>
      </c>
      <c r="I168" s="50">
        <f>I169+I183+I216+I219+I222</f>
        <v>128869.79999999999</v>
      </c>
      <c r="K168" s="50">
        <f>K169+K183+K216+K219+K222</f>
        <v>135244.56</v>
      </c>
    </row>
    <row r="169" spans="1:11" ht="15" customHeight="1" x14ac:dyDescent="0.25">
      <c r="A169" s="44" t="s">
        <v>57</v>
      </c>
      <c r="B169" s="37"/>
      <c r="C169" s="37" t="s">
        <v>56</v>
      </c>
      <c r="D169" s="37" t="s">
        <v>15</v>
      </c>
      <c r="E169" s="37"/>
      <c r="F169" s="37"/>
      <c r="G169" s="38">
        <f>G170</f>
        <v>43157.100000000006</v>
      </c>
      <c r="I169" s="50">
        <f>I170</f>
        <v>45281.1</v>
      </c>
      <c r="K169" s="50">
        <f>K170+K180</f>
        <v>47119.63</v>
      </c>
    </row>
    <row r="170" spans="1:11" ht="15" customHeight="1" x14ac:dyDescent="0.25">
      <c r="A170" s="20" t="s">
        <v>381</v>
      </c>
      <c r="B170" s="42"/>
      <c r="C170" s="42" t="s">
        <v>56</v>
      </c>
      <c r="D170" s="42" t="s">
        <v>15</v>
      </c>
      <c r="E170" s="42" t="s">
        <v>380</v>
      </c>
      <c r="F170" s="42"/>
      <c r="G170" s="31">
        <f>G171+G173+G177</f>
        <v>43157.100000000006</v>
      </c>
      <c r="I170" s="49">
        <f>I171+I173+I177</f>
        <v>45281.1</v>
      </c>
      <c r="K170" s="49">
        <f>K171+K173+K177</f>
        <v>45281.1</v>
      </c>
    </row>
    <row r="171" spans="1:11" ht="30.75" customHeight="1" x14ac:dyDescent="0.25">
      <c r="A171" s="20" t="s">
        <v>382</v>
      </c>
      <c r="B171" s="42"/>
      <c r="C171" s="42" t="s">
        <v>56</v>
      </c>
      <c r="D171" s="42" t="s">
        <v>15</v>
      </c>
      <c r="E171" s="42" t="s">
        <v>379</v>
      </c>
      <c r="F171" s="42"/>
      <c r="G171" s="31">
        <f>G172</f>
        <v>104.7</v>
      </c>
      <c r="I171" s="49">
        <f>I172</f>
        <v>104.7</v>
      </c>
      <c r="K171" s="49">
        <f>K172</f>
        <v>104.7</v>
      </c>
    </row>
    <row r="172" spans="1:11" ht="31.5" customHeight="1" x14ac:dyDescent="0.25">
      <c r="A172" s="20" t="s">
        <v>270</v>
      </c>
      <c r="B172" s="42"/>
      <c r="C172" s="42" t="s">
        <v>56</v>
      </c>
      <c r="D172" s="42" t="s">
        <v>15</v>
      </c>
      <c r="E172" s="42" t="s">
        <v>379</v>
      </c>
      <c r="F172" s="42" t="s">
        <v>271</v>
      </c>
      <c r="G172" s="31">
        <v>104.7</v>
      </c>
      <c r="I172" s="49">
        <f t="shared" ref="I172:K172" si="23">G172+H172</f>
        <v>104.7</v>
      </c>
      <c r="K172" s="49">
        <f t="shared" si="23"/>
        <v>104.7</v>
      </c>
    </row>
    <row r="173" spans="1:11" ht="17.25" customHeight="1" x14ac:dyDescent="0.25">
      <c r="A173" s="20" t="s">
        <v>52</v>
      </c>
      <c r="B173" s="42"/>
      <c r="C173" s="42" t="s">
        <v>56</v>
      </c>
      <c r="D173" s="42" t="s">
        <v>15</v>
      </c>
      <c r="E173" s="42" t="s">
        <v>269</v>
      </c>
      <c r="F173" s="42"/>
      <c r="G173" s="31">
        <f>G174</f>
        <v>12457</v>
      </c>
      <c r="I173" s="49">
        <f>I174</f>
        <v>13208.9</v>
      </c>
      <c r="K173" s="49">
        <f>K174</f>
        <v>13208.9</v>
      </c>
    </row>
    <row r="174" spans="1:11" x14ac:dyDescent="0.25">
      <c r="A174" s="20" t="s">
        <v>279</v>
      </c>
      <c r="B174" s="42"/>
      <c r="C174" s="42" t="s">
        <v>56</v>
      </c>
      <c r="D174" s="42" t="s">
        <v>15</v>
      </c>
      <c r="E174" s="42" t="s">
        <v>269</v>
      </c>
      <c r="F174" s="42" t="s">
        <v>278</v>
      </c>
      <c r="G174" s="31">
        <f>G175+G176</f>
        <v>12457</v>
      </c>
      <c r="I174" s="49">
        <f>I175+I176</f>
        <v>13208.9</v>
      </c>
      <c r="K174" s="49">
        <f>K175+K176</f>
        <v>13208.9</v>
      </c>
    </row>
    <row r="175" spans="1:11" ht="28.5" customHeight="1" x14ac:dyDescent="0.25">
      <c r="A175" s="20" t="s">
        <v>270</v>
      </c>
      <c r="B175" s="42"/>
      <c r="C175" s="42" t="s">
        <v>56</v>
      </c>
      <c r="D175" s="42" t="s">
        <v>15</v>
      </c>
      <c r="E175" s="42" t="s">
        <v>269</v>
      </c>
      <c r="F175" s="42" t="s">
        <v>271</v>
      </c>
      <c r="G175" s="31">
        <v>12405</v>
      </c>
      <c r="H175" s="54">
        <f>40.8+541.3+137.8</f>
        <v>719.89999999999986</v>
      </c>
      <c r="I175" s="49">
        <f t="shared" ref="I175:K182" si="24">G175+H175</f>
        <v>13124.9</v>
      </c>
      <c r="J175" s="30">
        <v>-679.1</v>
      </c>
      <c r="K175" s="49">
        <f t="shared" si="24"/>
        <v>12445.8</v>
      </c>
    </row>
    <row r="176" spans="1:11" ht="16.5" customHeight="1" x14ac:dyDescent="0.25">
      <c r="A176" s="20" t="s">
        <v>273</v>
      </c>
      <c r="B176" s="42"/>
      <c r="C176" s="42" t="s">
        <v>56</v>
      </c>
      <c r="D176" s="42" t="s">
        <v>15</v>
      </c>
      <c r="E176" s="42" t="s">
        <v>269</v>
      </c>
      <c r="F176" s="42" t="s">
        <v>272</v>
      </c>
      <c r="G176" s="31">
        <v>52</v>
      </c>
      <c r="H176" s="54">
        <v>32</v>
      </c>
      <c r="I176" s="49">
        <f t="shared" si="24"/>
        <v>84</v>
      </c>
      <c r="J176" s="30">
        <v>679.1</v>
      </c>
      <c r="K176" s="49">
        <f t="shared" si="24"/>
        <v>763.1</v>
      </c>
    </row>
    <row r="177" spans="1:11" ht="16.5" customHeight="1" x14ac:dyDescent="0.25">
      <c r="A177" s="20" t="s">
        <v>280</v>
      </c>
      <c r="B177" s="42"/>
      <c r="C177" s="42" t="s">
        <v>56</v>
      </c>
      <c r="D177" s="42" t="s">
        <v>15</v>
      </c>
      <c r="E177" s="42" t="s">
        <v>269</v>
      </c>
      <c r="F177" s="42"/>
      <c r="G177" s="31">
        <f>G178+G179</f>
        <v>30595.4</v>
      </c>
      <c r="I177" s="49">
        <f>I178+I179</f>
        <v>31967.5</v>
      </c>
      <c r="K177" s="49">
        <f>K178+K179</f>
        <v>31967.5</v>
      </c>
    </row>
    <row r="178" spans="1:11" ht="31.5" customHeight="1" x14ac:dyDescent="0.25">
      <c r="A178" s="20" t="s">
        <v>274</v>
      </c>
      <c r="B178" s="42"/>
      <c r="C178" s="42" t="s">
        <v>56</v>
      </c>
      <c r="D178" s="42" t="s">
        <v>15</v>
      </c>
      <c r="E178" s="42" t="s">
        <v>269</v>
      </c>
      <c r="F178" s="42" t="s">
        <v>275</v>
      </c>
      <c r="G178" s="31">
        <v>29317.9</v>
      </c>
      <c r="H178" s="54">
        <f>-371.2+72.7+1224.4+446.2</f>
        <v>1372.1000000000001</v>
      </c>
      <c r="I178" s="49">
        <f t="shared" si="24"/>
        <v>30690</v>
      </c>
      <c r="J178" s="30">
        <v>-1670.7</v>
      </c>
      <c r="K178" s="49">
        <f t="shared" si="24"/>
        <v>29019.3</v>
      </c>
    </row>
    <row r="179" spans="1:11" x14ac:dyDescent="0.25">
      <c r="A179" s="20" t="s">
        <v>277</v>
      </c>
      <c r="B179" s="42"/>
      <c r="C179" s="42" t="s">
        <v>56</v>
      </c>
      <c r="D179" s="42" t="s">
        <v>15</v>
      </c>
      <c r="E179" s="42" t="s">
        <v>269</v>
      </c>
      <c r="F179" s="42" t="s">
        <v>276</v>
      </c>
      <c r="G179" s="31">
        <v>1277.5</v>
      </c>
      <c r="I179" s="49">
        <f t="shared" si="24"/>
        <v>1277.5</v>
      </c>
      <c r="J179" s="30">
        <v>1670.7</v>
      </c>
      <c r="K179" s="49">
        <f t="shared" si="24"/>
        <v>2948.2</v>
      </c>
    </row>
    <row r="180" spans="1:11" ht="33.75" customHeight="1" x14ac:dyDescent="0.25">
      <c r="A180" s="20" t="s">
        <v>428</v>
      </c>
      <c r="B180" s="42"/>
      <c r="C180" s="42" t="s">
        <v>56</v>
      </c>
      <c r="D180" s="42" t="s">
        <v>15</v>
      </c>
      <c r="E180" s="42" t="s">
        <v>427</v>
      </c>
      <c r="F180" s="42"/>
      <c r="G180" s="31"/>
      <c r="I180" s="49"/>
      <c r="K180" s="49">
        <f>K181+K182</f>
        <v>1838.5300000000002</v>
      </c>
    </row>
    <row r="181" spans="1:11" ht="31.5" x14ac:dyDescent="0.25">
      <c r="A181" s="20" t="s">
        <v>270</v>
      </c>
      <c r="B181" s="42"/>
      <c r="C181" s="42" t="s">
        <v>56</v>
      </c>
      <c r="D181" s="42" t="s">
        <v>15</v>
      </c>
      <c r="E181" s="42" t="s">
        <v>427</v>
      </c>
      <c r="F181" s="42" t="s">
        <v>271</v>
      </c>
      <c r="G181" s="31"/>
      <c r="I181" s="49"/>
      <c r="J181" s="30">
        <v>546.15</v>
      </c>
      <c r="K181" s="49">
        <f t="shared" si="24"/>
        <v>546.15</v>
      </c>
    </row>
    <row r="182" spans="1:11" ht="31.5" x14ac:dyDescent="0.25">
      <c r="A182" s="20" t="s">
        <v>274</v>
      </c>
      <c r="B182" s="42"/>
      <c r="C182" s="42" t="s">
        <v>56</v>
      </c>
      <c r="D182" s="42" t="s">
        <v>15</v>
      </c>
      <c r="E182" s="42" t="s">
        <v>427</v>
      </c>
      <c r="F182" s="42" t="s">
        <v>275</v>
      </c>
      <c r="G182" s="31"/>
      <c r="I182" s="49"/>
      <c r="J182" s="30">
        <v>1292.3800000000001</v>
      </c>
      <c r="K182" s="49">
        <f t="shared" si="24"/>
        <v>1292.3800000000001</v>
      </c>
    </row>
    <row r="183" spans="1:11" x14ac:dyDescent="0.25">
      <c r="A183" s="44" t="s">
        <v>80</v>
      </c>
      <c r="B183" s="37"/>
      <c r="C183" s="37" t="s">
        <v>56</v>
      </c>
      <c r="D183" s="37" t="s">
        <v>17</v>
      </c>
      <c r="E183" s="37"/>
      <c r="F183" s="37"/>
      <c r="G183" s="38" t="e">
        <f>G186+G193+G200</f>
        <v>#REF!</v>
      </c>
      <c r="I183" s="50">
        <f>I186+I193+I200</f>
        <v>80403.7</v>
      </c>
      <c r="K183" s="50">
        <f>K186+K193+K200+K204+K206+K209+K211+K214+K184</f>
        <v>84939.93</v>
      </c>
    </row>
    <row r="184" spans="1:11" ht="47.25" x14ac:dyDescent="0.25">
      <c r="A184" s="20" t="s">
        <v>450</v>
      </c>
      <c r="B184" s="42"/>
      <c r="C184" s="42" t="s">
        <v>56</v>
      </c>
      <c r="D184" s="42" t="s">
        <v>17</v>
      </c>
      <c r="E184" s="42" t="s">
        <v>423</v>
      </c>
      <c r="F184" s="42"/>
      <c r="G184" s="31"/>
      <c r="I184" s="49"/>
      <c r="K184" s="49">
        <f>K185</f>
        <v>7.01</v>
      </c>
    </row>
    <row r="185" spans="1:11" ht="15.75" customHeight="1" x14ac:dyDescent="0.25">
      <c r="A185" s="20" t="s">
        <v>452</v>
      </c>
      <c r="B185" s="42"/>
      <c r="C185" s="42" t="s">
        <v>56</v>
      </c>
      <c r="D185" s="42" t="s">
        <v>17</v>
      </c>
      <c r="E185" s="42" t="s">
        <v>423</v>
      </c>
      <c r="F185" s="42" t="s">
        <v>451</v>
      </c>
      <c r="G185" s="31"/>
      <c r="I185" s="49"/>
      <c r="J185" s="30">
        <v>7.01</v>
      </c>
      <c r="K185" s="49">
        <f>J185+I185</f>
        <v>7.01</v>
      </c>
    </row>
    <row r="186" spans="1:11" ht="15" customHeight="1" x14ac:dyDescent="0.25">
      <c r="A186" s="20" t="s">
        <v>121</v>
      </c>
      <c r="B186" s="42"/>
      <c r="C186" s="42" t="s">
        <v>56</v>
      </c>
      <c r="D186" s="42" t="s">
        <v>17</v>
      </c>
      <c r="E186" s="42" t="s">
        <v>281</v>
      </c>
      <c r="F186" s="42"/>
      <c r="G186" s="31">
        <f>G187+G190</f>
        <v>10494.8</v>
      </c>
      <c r="I186" s="49">
        <f>I187+I190</f>
        <v>10716.4</v>
      </c>
      <c r="K186" s="49">
        <f>K187+K190</f>
        <v>11537.67</v>
      </c>
    </row>
    <row r="187" spans="1:11" x14ac:dyDescent="0.25">
      <c r="A187" s="20" t="s">
        <v>279</v>
      </c>
      <c r="B187" s="42"/>
      <c r="C187" s="42" t="s">
        <v>56</v>
      </c>
      <c r="D187" s="42" t="s">
        <v>17</v>
      </c>
      <c r="E187" s="42" t="s">
        <v>281</v>
      </c>
      <c r="F187" s="42" t="s">
        <v>278</v>
      </c>
      <c r="G187" s="31">
        <f>G188+G189</f>
        <v>2019.3</v>
      </c>
      <c r="I187" s="49">
        <f>I188+I189</f>
        <v>2087.1</v>
      </c>
      <c r="K187" s="49">
        <f>K188+K189</f>
        <v>2087.1</v>
      </c>
    </row>
    <row r="188" spans="1:11" ht="29.25" customHeight="1" x14ac:dyDescent="0.25">
      <c r="A188" s="20" t="s">
        <v>270</v>
      </c>
      <c r="B188" s="42"/>
      <c r="C188" s="42" t="s">
        <v>56</v>
      </c>
      <c r="D188" s="42" t="s">
        <v>17</v>
      </c>
      <c r="E188" s="42" t="s">
        <v>281</v>
      </c>
      <c r="F188" s="42" t="s">
        <v>271</v>
      </c>
      <c r="G188" s="31">
        <v>1867.3</v>
      </c>
      <c r="H188" s="54">
        <f>-48.5+16.3</f>
        <v>-32.200000000000003</v>
      </c>
      <c r="I188" s="49">
        <f t="shared" ref="I188:K192" si="25">G188+H188</f>
        <v>1835.1</v>
      </c>
      <c r="J188" s="30">
        <v>-683.2</v>
      </c>
      <c r="K188" s="49">
        <f t="shared" si="25"/>
        <v>1151.8999999999999</v>
      </c>
    </row>
    <row r="189" spans="1:11" x14ac:dyDescent="0.25">
      <c r="A189" s="20" t="s">
        <v>273</v>
      </c>
      <c r="B189" s="42"/>
      <c r="C189" s="42" t="s">
        <v>56</v>
      </c>
      <c r="D189" s="42" t="s">
        <v>17</v>
      </c>
      <c r="E189" s="42" t="s">
        <v>281</v>
      </c>
      <c r="F189" s="42" t="s">
        <v>272</v>
      </c>
      <c r="G189" s="31">
        <v>152</v>
      </c>
      <c r="H189" s="54">
        <v>100</v>
      </c>
      <c r="I189" s="49">
        <f t="shared" si="25"/>
        <v>252</v>
      </c>
      <c r="J189" s="30">
        <v>683.2</v>
      </c>
      <c r="K189" s="49">
        <f t="shared" si="25"/>
        <v>935.2</v>
      </c>
    </row>
    <row r="190" spans="1:11" x14ac:dyDescent="0.25">
      <c r="A190" s="20" t="s">
        <v>280</v>
      </c>
      <c r="B190" s="42"/>
      <c r="C190" s="42" t="s">
        <v>56</v>
      </c>
      <c r="D190" s="42" t="s">
        <v>17</v>
      </c>
      <c r="E190" s="42" t="s">
        <v>281</v>
      </c>
      <c r="F190" s="42" t="s">
        <v>282</v>
      </c>
      <c r="G190" s="31">
        <f>G191+G192</f>
        <v>8475.5</v>
      </c>
      <c r="I190" s="49">
        <f>I191+I192</f>
        <v>8629.2999999999993</v>
      </c>
      <c r="K190" s="49">
        <f>K191+K192</f>
        <v>9450.57</v>
      </c>
    </row>
    <row r="191" spans="1:11" ht="31.5" customHeight="1" x14ac:dyDescent="0.25">
      <c r="A191" s="20" t="s">
        <v>274</v>
      </c>
      <c r="B191" s="42"/>
      <c r="C191" s="42" t="s">
        <v>56</v>
      </c>
      <c r="D191" s="42" t="s">
        <v>17</v>
      </c>
      <c r="E191" s="42" t="s">
        <v>281</v>
      </c>
      <c r="F191" s="42" t="s">
        <v>275</v>
      </c>
      <c r="G191" s="31">
        <v>8475.5</v>
      </c>
      <c r="H191" s="54">
        <f>-379.7+417.8+115.7</f>
        <v>153.80000000000001</v>
      </c>
      <c r="I191" s="49">
        <f t="shared" si="25"/>
        <v>8629.2999999999993</v>
      </c>
      <c r="J191" s="30">
        <v>-2429.5</v>
      </c>
      <c r="K191" s="49">
        <f t="shared" si="25"/>
        <v>6199.7999999999993</v>
      </c>
    </row>
    <row r="192" spans="1:11" x14ac:dyDescent="0.25">
      <c r="A192" s="20" t="s">
        <v>277</v>
      </c>
      <c r="B192" s="42"/>
      <c r="C192" s="42" t="s">
        <v>56</v>
      </c>
      <c r="D192" s="42" t="s">
        <v>17</v>
      </c>
      <c r="E192" s="42" t="s">
        <v>281</v>
      </c>
      <c r="F192" s="42" t="s">
        <v>276</v>
      </c>
      <c r="G192" s="31"/>
      <c r="I192" s="49">
        <f t="shared" si="25"/>
        <v>0</v>
      </c>
      <c r="J192" s="30">
        <f>2429.5+821.27</f>
        <v>3250.77</v>
      </c>
      <c r="K192" s="49">
        <f t="shared" si="25"/>
        <v>3250.77</v>
      </c>
    </row>
    <row r="193" spans="1:11" ht="31.5" x14ac:dyDescent="0.25">
      <c r="A193" s="20" t="s">
        <v>351</v>
      </c>
      <c r="B193" s="42"/>
      <c r="C193" s="42" t="s">
        <v>56</v>
      </c>
      <c r="D193" s="42" t="s">
        <v>17</v>
      </c>
      <c r="E193" s="42" t="s">
        <v>283</v>
      </c>
      <c r="F193" s="42"/>
      <c r="G193" s="31">
        <f>G194+G197</f>
        <v>44426.400000000001</v>
      </c>
      <c r="I193" s="49">
        <f>I194+I197</f>
        <v>44426.400000000001</v>
      </c>
      <c r="K193" s="49">
        <f>K194+K197</f>
        <v>0</v>
      </c>
    </row>
    <row r="194" spans="1:11" x14ac:dyDescent="0.25">
      <c r="A194" s="20" t="s">
        <v>279</v>
      </c>
      <c r="B194" s="42"/>
      <c r="C194" s="42" t="s">
        <v>56</v>
      </c>
      <c r="D194" s="42" t="s">
        <v>17</v>
      </c>
      <c r="E194" s="42" t="s">
        <v>283</v>
      </c>
      <c r="F194" s="42" t="s">
        <v>278</v>
      </c>
      <c r="G194" s="31">
        <f>G195+G196</f>
        <v>4560</v>
      </c>
      <c r="I194" s="49">
        <f>I195+I196</f>
        <v>4560</v>
      </c>
      <c r="K194" s="49">
        <f>K195+K196</f>
        <v>0</v>
      </c>
    </row>
    <row r="195" spans="1:11" ht="30.75" customHeight="1" x14ac:dyDescent="0.25">
      <c r="A195" s="20" t="s">
        <v>270</v>
      </c>
      <c r="B195" s="42"/>
      <c r="C195" s="42" t="s">
        <v>56</v>
      </c>
      <c r="D195" s="42" t="s">
        <v>17</v>
      </c>
      <c r="E195" s="42" t="s">
        <v>283</v>
      </c>
      <c r="F195" s="42" t="s">
        <v>271</v>
      </c>
      <c r="G195" s="31">
        <v>4560</v>
      </c>
      <c r="I195" s="49">
        <f t="shared" ref="I195:K199" si="26">G195+H195</f>
        <v>4560</v>
      </c>
      <c r="J195" s="30">
        <v>-4560</v>
      </c>
      <c r="K195" s="49">
        <f t="shared" si="26"/>
        <v>0</v>
      </c>
    </row>
    <row r="196" spans="1:11" x14ac:dyDescent="0.25">
      <c r="A196" s="20" t="s">
        <v>273</v>
      </c>
      <c r="B196" s="42"/>
      <c r="C196" s="42" t="s">
        <v>56</v>
      </c>
      <c r="D196" s="42" t="s">
        <v>17</v>
      </c>
      <c r="E196" s="42" t="s">
        <v>283</v>
      </c>
      <c r="F196" s="42" t="s">
        <v>272</v>
      </c>
      <c r="G196" s="31"/>
      <c r="I196" s="49">
        <f t="shared" si="26"/>
        <v>0</v>
      </c>
      <c r="K196" s="49">
        <f t="shared" si="26"/>
        <v>0</v>
      </c>
    </row>
    <row r="197" spans="1:11" x14ac:dyDescent="0.25">
      <c r="A197" s="20" t="s">
        <v>280</v>
      </c>
      <c r="B197" s="42"/>
      <c r="C197" s="42" t="s">
        <v>56</v>
      </c>
      <c r="D197" s="42" t="s">
        <v>17</v>
      </c>
      <c r="E197" s="42" t="s">
        <v>283</v>
      </c>
      <c r="F197" s="42" t="s">
        <v>282</v>
      </c>
      <c r="G197" s="31">
        <f>G198+G199</f>
        <v>39866.400000000001</v>
      </c>
      <c r="I197" s="49">
        <f>I198+I199</f>
        <v>39866.400000000001</v>
      </c>
      <c r="K197" s="49">
        <f>K198+K199</f>
        <v>0</v>
      </c>
    </row>
    <row r="198" spans="1:11" ht="32.25" customHeight="1" x14ac:dyDescent="0.25">
      <c r="A198" s="20" t="s">
        <v>274</v>
      </c>
      <c r="B198" s="42"/>
      <c r="C198" s="42" t="s">
        <v>56</v>
      </c>
      <c r="D198" s="42" t="s">
        <v>17</v>
      </c>
      <c r="E198" s="42" t="s">
        <v>283</v>
      </c>
      <c r="F198" s="42" t="s">
        <v>275</v>
      </c>
      <c r="G198" s="31">
        <f>42006.4-2140</f>
        <v>39866.400000000001</v>
      </c>
      <c r="I198" s="49">
        <f t="shared" si="26"/>
        <v>39866.400000000001</v>
      </c>
      <c r="J198" s="30">
        <v>-39866.400000000001</v>
      </c>
      <c r="K198" s="49">
        <f t="shared" si="26"/>
        <v>0</v>
      </c>
    </row>
    <row r="199" spans="1:11" x14ac:dyDescent="0.25">
      <c r="A199" s="20" t="s">
        <v>277</v>
      </c>
      <c r="B199" s="42"/>
      <c r="C199" s="42" t="s">
        <v>56</v>
      </c>
      <c r="D199" s="42" t="s">
        <v>17</v>
      </c>
      <c r="E199" s="42" t="s">
        <v>283</v>
      </c>
      <c r="F199" s="42" t="s">
        <v>276</v>
      </c>
      <c r="G199" s="31"/>
      <c r="I199" s="49">
        <f t="shared" si="26"/>
        <v>0</v>
      </c>
      <c r="K199" s="49">
        <f t="shared" si="26"/>
        <v>0</v>
      </c>
    </row>
    <row r="200" spans="1:11" x14ac:dyDescent="0.25">
      <c r="A200" s="20" t="s">
        <v>81</v>
      </c>
      <c r="B200" s="42"/>
      <c r="C200" s="42" t="s">
        <v>56</v>
      </c>
      <c r="D200" s="42" t="s">
        <v>17</v>
      </c>
      <c r="E200" s="42" t="s">
        <v>284</v>
      </c>
      <c r="F200" s="42"/>
      <c r="G200" s="31" t="e">
        <f>G201+#REF!</f>
        <v>#REF!</v>
      </c>
      <c r="I200" s="49">
        <f>I201</f>
        <v>25260.899999999998</v>
      </c>
      <c r="K200" s="49">
        <f>K201</f>
        <v>25260.899999999998</v>
      </c>
    </row>
    <row r="201" spans="1:11" x14ac:dyDescent="0.25">
      <c r="A201" s="20" t="s">
        <v>279</v>
      </c>
      <c r="B201" s="42"/>
      <c r="C201" s="42" t="s">
        <v>56</v>
      </c>
      <c r="D201" s="42" t="s">
        <v>17</v>
      </c>
      <c r="E201" s="42" t="s">
        <v>284</v>
      </c>
      <c r="F201" s="42" t="s">
        <v>278</v>
      </c>
      <c r="G201" s="31">
        <f>G202+G203</f>
        <v>24070.1</v>
      </c>
      <c r="I201" s="49">
        <f>I202+I203</f>
        <v>25260.899999999998</v>
      </c>
      <c r="K201" s="49">
        <f>K202+K203</f>
        <v>25260.899999999998</v>
      </c>
    </row>
    <row r="202" spans="1:11" ht="30.75" customHeight="1" x14ac:dyDescent="0.25">
      <c r="A202" s="20" t="s">
        <v>270</v>
      </c>
      <c r="B202" s="42"/>
      <c r="C202" s="42" t="s">
        <v>56</v>
      </c>
      <c r="D202" s="42" t="s">
        <v>17</v>
      </c>
      <c r="E202" s="42" t="s">
        <v>284</v>
      </c>
      <c r="F202" s="42" t="s">
        <v>271</v>
      </c>
      <c r="G202" s="31">
        <v>23657</v>
      </c>
      <c r="H202" s="54">
        <f>13.3+518.1+270.7+388.7</f>
        <v>1190.8</v>
      </c>
      <c r="I202" s="49">
        <f t="shared" ref="I202:K215" si="27">G202+H202</f>
        <v>24847.8</v>
      </c>
      <c r="J202" s="30">
        <v>-1177.5</v>
      </c>
      <c r="K202" s="49">
        <f t="shared" si="27"/>
        <v>23670.3</v>
      </c>
    </row>
    <row r="203" spans="1:11" x14ac:dyDescent="0.25">
      <c r="A203" s="20" t="s">
        <v>273</v>
      </c>
      <c r="B203" s="42"/>
      <c r="C203" s="42" t="s">
        <v>56</v>
      </c>
      <c r="D203" s="42" t="s">
        <v>17</v>
      </c>
      <c r="E203" s="42" t="s">
        <v>284</v>
      </c>
      <c r="F203" s="42" t="s">
        <v>272</v>
      </c>
      <c r="G203" s="31">
        <v>413.1</v>
      </c>
      <c r="I203" s="49">
        <f t="shared" si="27"/>
        <v>413.1</v>
      </c>
      <c r="J203" s="30">
        <v>1177.5</v>
      </c>
      <c r="K203" s="49">
        <f t="shared" si="27"/>
        <v>1590.6</v>
      </c>
    </row>
    <row r="204" spans="1:11" ht="15.75" customHeight="1" x14ac:dyDescent="0.25">
      <c r="A204" s="20" t="s">
        <v>426</v>
      </c>
      <c r="B204" s="42"/>
      <c r="C204" s="42" t="s">
        <v>56</v>
      </c>
      <c r="D204" s="42" t="s">
        <v>17</v>
      </c>
      <c r="E204" s="42" t="s">
        <v>425</v>
      </c>
      <c r="F204" s="42"/>
      <c r="G204" s="31"/>
      <c r="I204" s="49"/>
      <c r="K204" s="49">
        <f>K205</f>
        <v>223</v>
      </c>
    </row>
    <row r="205" spans="1:11" x14ac:dyDescent="0.25">
      <c r="A205" s="20" t="s">
        <v>277</v>
      </c>
      <c r="B205" s="42"/>
      <c r="C205" s="42" t="s">
        <v>56</v>
      </c>
      <c r="D205" s="42" t="s">
        <v>17</v>
      </c>
      <c r="E205" s="42" t="s">
        <v>425</v>
      </c>
      <c r="F205" s="42" t="s">
        <v>276</v>
      </c>
      <c r="G205" s="31"/>
      <c r="I205" s="49"/>
      <c r="J205" s="30">
        <v>223</v>
      </c>
      <c r="K205" s="49">
        <f t="shared" si="27"/>
        <v>223</v>
      </c>
    </row>
    <row r="206" spans="1:11" x14ac:dyDescent="0.25">
      <c r="A206" s="20" t="s">
        <v>430</v>
      </c>
      <c r="B206" s="42"/>
      <c r="C206" s="42" t="s">
        <v>56</v>
      </c>
      <c r="D206" s="42" t="s">
        <v>17</v>
      </c>
      <c r="E206" s="42" t="s">
        <v>429</v>
      </c>
      <c r="F206" s="42"/>
      <c r="G206" s="31"/>
      <c r="I206" s="49"/>
      <c r="K206" s="49">
        <f>K207+K208</f>
        <v>867.19999999999993</v>
      </c>
    </row>
    <row r="207" spans="1:11" x14ac:dyDescent="0.25">
      <c r="A207" s="20" t="s">
        <v>273</v>
      </c>
      <c r="B207" s="42"/>
      <c r="C207" s="42" t="s">
        <v>56</v>
      </c>
      <c r="D207" s="42" t="s">
        <v>17</v>
      </c>
      <c r="E207" s="42" t="s">
        <v>429</v>
      </c>
      <c r="F207" s="42" t="s">
        <v>272</v>
      </c>
      <c r="G207" s="31"/>
      <c r="I207" s="49"/>
      <c r="J207" s="30">
        <v>116.4</v>
      </c>
      <c r="K207" s="49">
        <f t="shared" si="27"/>
        <v>116.4</v>
      </c>
    </row>
    <row r="208" spans="1:11" x14ac:dyDescent="0.25">
      <c r="A208" s="20" t="s">
        <v>277</v>
      </c>
      <c r="B208" s="42"/>
      <c r="C208" s="42" t="s">
        <v>56</v>
      </c>
      <c r="D208" s="42" t="s">
        <v>17</v>
      </c>
      <c r="E208" s="42" t="s">
        <v>429</v>
      </c>
      <c r="F208" s="42" t="s">
        <v>276</v>
      </c>
      <c r="G208" s="31"/>
      <c r="I208" s="49"/>
      <c r="J208" s="30">
        <v>750.8</v>
      </c>
      <c r="K208" s="49">
        <f t="shared" si="27"/>
        <v>750.8</v>
      </c>
    </row>
    <row r="209" spans="1:11" ht="32.25" customHeight="1" x14ac:dyDescent="0.25">
      <c r="A209" s="20" t="s">
        <v>428</v>
      </c>
      <c r="B209" s="42"/>
      <c r="C209" s="42" t="s">
        <v>56</v>
      </c>
      <c r="D209" s="42" t="s">
        <v>17</v>
      </c>
      <c r="E209" s="42" t="s">
        <v>427</v>
      </c>
      <c r="F209" s="42"/>
      <c r="G209" s="31"/>
      <c r="I209" s="49"/>
      <c r="K209" s="49">
        <f>K210</f>
        <v>515.54999999999995</v>
      </c>
    </row>
    <row r="210" spans="1:11" ht="31.5" x14ac:dyDescent="0.25">
      <c r="A210" s="20" t="s">
        <v>270</v>
      </c>
      <c r="B210" s="42"/>
      <c r="C210" s="42" t="s">
        <v>56</v>
      </c>
      <c r="D210" s="42" t="s">
        <v>17</v>
      </c>
      <c r="E210" s="42" t="s">
        <v>427</v>
      </c>
      <c r="F210" s="42" t="s">
        <v>271</v>
      </c>
      <c r="G210" s="31"/>
      <c r="I210" s="49"/>
      <c r="J210" s="30">
        <v>515.54999999999995</v>
      </c>
      <c r="K210" s="49">
        <f t="shared" si="27"/>
        <v>515.54999999999995</v>
      </c>
    </row>
    <row r="211" spans="1:11" ht="79.5" customHeight="1" x14ac:dyDescent="0.25">
      <c r="A211" s="20" t="s">
        <v>432</v>
      </c>
      <c r="B211" s="42"/>
      <c r="C211" s="42" t="s">
        <v>56</v>
      </c>
      <c r="D211" s="42" t="s">
        <v>17</v>
      </c>
      <c r="E211" s="42" t="s">
        <v>431</v>
      </c>
      <c r="F211" s="42"/>
      <c r="G211" s="31"/>
      <c r="I211" s="49"/>
      <c r="K211" s="49">
        <f>K212+K213</f>
        <v>44426.400000000001</v>
      </c>
    </row>
    <row r="212" spans="1:11" ht="31.5" x14ac:dyDescent="0.25">
      <c r="A212" s="20" t="s">
        <v>270</v>
      </c>
      <c r="B212" s="42"/>
      <c r="C212" s="42" t="s">
        <v>56</v>
      </c>
      <c r="D212" s="42" t="s">
        <v>17</v>
      </c>
      <c r="E212" s="42" t="s">
        <v>431</v>
      </c>
      <c r="F212" s="42" t="s">
        <v>271</v>
      </c>
      <c r="G212" s="31"/>
      <c r="I212" s="49"/>
      <c r="J212" s="30">
        <v>4560</v>
      </c>
      <c r="K212" s="49">
        <f t="shared" si="27"/>
        <v>4560</v>
      </c>
    </row>
    <row r="213" spans="1:11" ht="31.5" x14ac:dyDescent="0.25">
      <c r="A213" s="20" t="s">
        <v>274</v>
      </c>
      <c r="B213" s="42"/>
      <c r="C213" s="42" t="s">
        <v>56</v>
      </c>
      <c r="D213" s="42" t="s">
        <v>17</v>
      </c>
      <c r="E213" s="42" t="s">
        <v>431</v>
      </c>
      <c r="F213" s="42" t="s">
        <v>275</v>
      </c>
      <c r="G213" s="31"/>
      <c r="I213" s="49"/>
      <c r="J213" s="30">
        <v>39866.400000000001</v>
      </c>
      <c r="K213" s="49">
        <f t="shared" si="27"/>
        <v>39866.400000000001</v>
      </c>
    </row>
    <row r="214" spans="1:11" ht="16.5" customHeight="1" x14ac:dyDescent="0.25">
      <c r="A214" s="20" t="s">
        <v>434</v>
      </c>
      <c r="B214" s="42"/>
      <c r="C214" s="42" t="s">
        <v>56</v>
      </c>
      <c r="D214" s="42" t="s">
        <v>17</v>
      </c>
      <c r="E214" s="42" t="s">
        <v>433</v>
      </c>
      <c r="F214" s="42"/>
      <c r="G214" s="31"/>
      <c r="I214" s="49"/>
      <c r="K214" s="49">
        <f>K215</f>
        <v>2102.1999999999998</v>
      </c>
    </row>
    <row r="215" spans="1:11" x14ac:dyDescent="0.25">
      <c r="A215" s="20" t="s">
        <v>277</v>
      </c>
      <c r="B215" s="42"/>
      <c r="C215" s="42" t="s">
        <v>56</v>
      </c>
      <c r="D215" s="42" t="s">
        <v>17</v>
      </c>
      <c r="E215" s="42" t="s">
        <v>433</v>
      </c>
      <c r="F215" s="42" t="s">
        <v>276</v>
      </c>
      <c r="G215" s="31"/>
      <c r="I215" s="49"/>
      <c r="J215" s="30">
        <v>2102.1999999999998</v>
      </c>
      <c r="K215" s="49">
        <f t="shared" si="27"/>
        <v>2102.1999999999998</v>
      </c>
    </row>
    <row r="216" spans="1:11" ht="14.25" customHeight="1" x14ac:dyDescent="0.25">
      <c r="A216" s="44" t="s">
        <v>76</v>
      </c>
      <c r="B216" s="37"/>
      <c r="C216" s="37" t="s">
        <v>56</v>
      </c>
      <c r="D216" s="37" t="s">
        <v>46</v>
      </c>
      <c r="E216" s="37"/>
      <c r="F216" s="37"/>
      <c r="G216" s="38">
        <f>G217</f>
        <v>45</v>
      </c>
      <c r="I216" s="50">
        <f>I217</f>
        <v>45</v>
      </c>
      <c r="K216" s="50">
        <f>K217</f>
        <v>45</v>
      </c>
    </row>
    <row r="217" spans="1:11" ht="17.25" customHeight="1" x14ac:dyDescent="0.25">
      <c r="A217" s="20" t="s">
        <v>77</v>
      </c>
      <c r="B217" s="42"/>
      <c r="C217" s="42" t="s">
        <v>56</v>
      </c>
      <c r="D217" s="42" t="s">
        <v>46</v>
      </c>
      <c r="E217" s="42" t="s">
        <v>285</v>
      </c>
      <c r="F217" s="42"/>
      <c r="G217" s="31">
        <f>G218</f>
        <v>45</v>
      </c>
      <c r="I217" s="49">
        <f>I218</f>
        <v>45</v>
      </c>
      <c r="K217" s="49">
        <f>K218</f>
        <v>45</v>
      </c>
    </row>
    <row r="218" spans="1:11" x14ac:dyDescent="0.25">
      <c r="A218" s="45" t="s">
        <v>250</v>
      </c>
      <c r="B218" s="42"/>
      <c r="C218" s="42" t="s">
        <v>56</v>
      </c>
      <c r="D218" s="42" t="s">
        <v>46</v>
      </c>
      <c r="E218" s="42" t="s">
        <v>285</v>
      </c>
      <c r="F218" s="42" t="s">
        <v>230</v>
      </c>
      <c r="G218" s="31">
        <v>45</v>
      </c>
      <c r="I218" s="49">
        <f t="shared" ref="I218:K218" si="28">G218+H218</f>
        <v>45</v>
      </c>
      <c r="K218" s="49">
        <f t="shared" si="28"/>
        <v>45</v>
      </c>
    </row>
    <row r="219" spans="1:11" x14ac:dyDescent="0.25">
      <c r="A219" s="44" t="s">
        <v>287</v>
      </c>
      <c r="B219" s="37"/>
      <c r="C219" s="37" t="s">
        <v>56</v>
      </c>
      <c r="D219" s="37" t="s">
        <v>56</v>
      </c>
      <c r="E219" s="37"/>
      <c r="F219" s="37"/>
      <c r="G219" s="38">
        <f>G220</f>
        <v>1000</v>
      </c>
      <c r="I219" s="50">
        <f>I220</f>
        <v>1000</v>
      </c>
      <c r="K219" s="50">
        <f>K220</f>
        <v>1000</v>
      </c>
    </row>
    <row r="220" spans="1:11" x14ac:dyDescent="0.25">
      <c r="A220" s="20" t="s">
        <v>288</v>
      </c>
      <c r="B220" s="42"/>
      <c r="C220" s="42" t="s">
        <v>56</v>
      </c>
      <c r="D220" s="42" t="s">
        <v>56</v>
      </c>
      <c r="E220" s="42" t="s">
        <v>286</v>
      </c>
      <c r="F220" s="42"/>
      <c r="G220" s="31">
        <f>G221</f>
        <v>1000</v>
      </c>
      <c r="I220" s="49">
        <f>I221</f>
        <v>1000</v>
      </c>
      <c r="K220" s="49">
        <f>K221</f>
        <v>1000</v>
      </c>
    </row>
    <row r="221" spans="1:11" x14ac:dyDescent="0.25">
      <c r="A221" s="45" t="s">
        <v>250</v>
      </c>
      <c r="B221" s="42"/>
      <c r="C221" s="42" t="s">
        <v>56</v>
      </c>
      <c r="D221" s="42" t="s">
        <v>56</v>
      </c>
      <c r="E221" s="42" t="s">
        <v>286</v>
      </c>
      <c r="F221" s="42" t="s">
        <v>306</v>
      </c>
      <c r="G221" s="31">
        <v>1000</v>
      </c>
      <c r="I221" s="49">
        <f t="shared" ref="I221:K221" si="29">G221+H221</f>
        <v>1000</v>
      </c>
      <c r="K221" s="49">
        <f t="shared" si="29"/>
        <v>1000</v>
      </c>
    </row>
    <row r="222" spans="1:11" x14ac:dyDescent="0.25">
      <c r="A222" s="11" t="s">
        <v>62</v>
      </c>
      <c r="B222" s="42"/>
      <c r="C222" s="37" t="s">
        <v>56</v>
      </c>
      <c r="D222" s="37" t="s">
        <v>63</v>
      </c>
      <c r="E222" s="37"/>
      <c r="F222" s="37"/>
      <c r="G222" s="38">
        <f>G223</f>
        <v>2140</v>
      </c>
      <c r="H222" s="58"/>
      <c r="I222" s="50">
        <f>I223</f>
        <v>2140</v>
      </c>
      <c r="J222" s="59"/>
      <c r="K222" s="50">
        <f>K223+K225</f>
        <v>2140</v>
      </c>
    </row>
    <row r="223" spans="1:11" ht="33.75" customHeight="1" x14ac:dyDescent="0.25">
      <c r="A223" s="14" t="s">
        <v>181</v>
      </c>
      <c r="B223" s="42"/>
      <c r="C223" s="42" t="s">
        <v>56</v>
      </c>
      <c r="D223" s="42" t="s">
        <v>63</v>
      </c>
      <c r="E223" s="42" t="s">
        <v>369</v>
      </c>
      <c r="F223" s="42"/>
      <c r="G223" s="31">
        <f>G224</f>
        <v>2140</v>
      </c>
      <c r="I223" s="49">
        <f>I224</f>
        <v>2140</v>
      </c>
      <c r="K223" s="49">
        <f>K224</f>
        <v>0</v>
      </c>
    </row>
    <row r="224" spans="1:11" ht="33" customHeight="1" x14ac:dyDescent="0.25">
      <c r="A224" s="20" t="s">
        <v>274</v>
      </c>
      <c r="B224" s="42"/>
      <c r="C224" s="42" t="s">
        <v>56</v>
      </c>
      <c r="D224" s="42" t="s">
        <v>63</v>
      </c>
      <c r="E224" s="42" t="s">
        <v>369</v>
      </c>
      <c r="F224" s="42" t="s">
        <v>275</v>
      </c>
      <c r="G224" s="31">
        <v>2140</v>
      </c>
      <c r="I224" s="49">
        <f t="shared" ref="I224:K226" si="30">G224+H224</f>
        <v>2140</v>
      </c>
      <c r="J224" s="30">
        <v>-2140</v>
      </c>
      <c r="K224" s="49">
        <f t="shared" si="30"/>
        <v>0</v>
      </c>
    </row>
    <row r="225" spans="1:11" ht="75.75" customHeight="1" x14ac:dyDescent="0.25">
      <c r="A225" s="20" t="s">
        <v>432</v>
      </c>
      <c r="B225" s="42"/>
      <c r="C225" s="42" t="s">
        <v>56</v>
      </c>
      <c r="D225" s="42" t="s">
        <v>63</v>
      </c>
      <c r="E225" s="42" t="s">
        <v>431</v>
      </c>
      <c r="F225" s="42"/>
      <c r="G225" s="31"/>
      <c r="I225" s="49"/>
      <c r="K225" s="49">
        <f>K226</f>
        <v>2140</v>
      </c>
    </row>
    <row r="226" spans="1:11" ht="33" customHeight="1" x14ac:dyDescent="0.25">
      <c r="A226" s="20" t="s">
        <v>274</v>
      </c>
      <c r="B226" s="42"/>
      <c r="C226" s="42" t="s">
        <v>56</v>
      </c>
      <c r="D226" s="42" t="s">
        <v>63</v>
      </c>
      <c r="E226" s="42" t="s">
        <v>431</v>
      </c>
      <c r="F226" s="42" t="s">
        <v>275</v>
      </c>
      <c r="G226" s="31"/>
      <c r="I226" s="49"/>
      <c r="J226" s="30">
        <v>2140</v>
      </c>
      <c r="K226" s="49">
        <f t="shared" si="30"/>
        <v>2140</v>
      </c>
    </row>
    <row r="227" spans="1:11" x14ac:dyDescent="0.25">
      <c r="A227" s="44" t="s">
        <v>208</v>
      </c>
      <c r="B227" s="37"/>
      <c r="C227" s="37" t="s">
        <v>63</v>
      </c>
      <c r="D227" s="37"/>
      <c r="E227" s="37"/>
      <c r="F227" s="37"/>
      <c r="G227" s="38">
        <f>G228</f>
        <v>306.5</v>
      </c>
      <c r="I227" s="50">
        <f>I228</f>
        <v>306.5</v>
      </c>
      <c r="K227" s="50">
        <f>K228</f>
        <v>306.5</v>
      </c>
    </row>
    <row r="228" spans="1:11" x14ac:dyDescent="0.25">
      <c r="A228" s="20" t="s">
        <v>213</v>
      </c>
      <c r="B228" s="42"/>
      <c r="C228" s="42" t="s">
        <v>63</v>
      </c>
      <c r="D228" s="42" t="s">
        <v>63</v>
      </c>
      <c r="E228" s="42"/>
      <c r="F228" s="42"/>
      <c r="G228" s="31">
        <f>G229+G231</f>
        <v>306.5</v>
      </c>
      <c r="I228" s="49">
        <f>I229+I231</f>
        <v>306.5</v>
      </c>
      <c r="K228" s="49">
        <f>K229+K231</f>
        <v>306.5</v>
      </c>
    </row>
    <row r="229" spans="1:11" ht="28.5" customHeight="1" x14ac:dyDescent="0.25">
      <c r="A229" s="20" t="s">
        <v>347</v>
      </c>
      <c r="B229" s="42"/>
      <c r="C229" s="42" t="s">
        <v>63</v>
      </c>
      <c r="D229" s="42" t="s">
        <v>63</v>
      </c>
      <c r="E229" s="42" t="s">
        <v>311</v>
      </c>
      <c r="F229" s="42"/>
      <c r="G229" s="31">
        <f>G230</f>
        <v>114</v>
      </c>
      <c r="I229" s="49">
        <f>I230</f>
        <v>114</v>
      </c>
      <c r="K229" s="49">
        <f>K230</f>
        <v>114</v>
      </c>
    </row>
    <row r="230" spans="1:11" x14ac:dyDescent="0.25">
      <c r="A230" s="20" t="s">
        <v>273</v>
      </c>
      <c r="B230" s="42"/>
      <c r="C230" s="42" t="s">
        <v>63</v>
      </c>
      <c r="D230" s="42" t="s">
        <v>63</v>
      </c>
      <c r="E230" s="42" t="s">
        <v>311</v>
      </c>
      <c r="F230" s="42" t="s">
        <v>272</v>
      </c>
      <c r="G230" s="31">
        <v>114</v>
      </c>
      <c r="I230" s="49">
        <f t="shared" ref="I230:K232" si="31">G230+H230</f>
        <v>114</v>
      </c>
      <c r="K230" s="49">
        <f t="shared" si="31"/>
        <v>114</v>
      </c>
    </row>
    <row r="231" spans="1:11" ht="13.5" customHeight="1" x14ac:dyDescent="0.25">
      <c r="A231" s="20" t="s">
        <v>348</v>
      </c>
      <c r="B231" s="42"/>
      <c r="C231" s="42" t="s">
        <v>63</v>
      </c>
      <c r="D231" s="42" t="s">
        <v>63</v>
      </c>
      <c r="E231" s="42" t="s">
        <v>349</v>
      </c>
      <c r="F231" s="42"/>
      <c r="G231" s="31">
        <f>G232</f>
        <v>192.5</v>
      </c>
      <c r="I231" s="49">
        <f>I232</f>
        <v>192.5</v>
      </c>
      <c r="K231" s="49">
        <f>K232</f>
        <v>192.5</v>
      </c>
    </row>
    <row r="232" spans="1:11" x14ac:dyDescent="0.25">
      <c r="A232" s="20" t="s">
        <v>273</v>
      </c>
      <c r="B232" s="42"/>
      <c r="C232" s="42" t="s">
        <v>63</v>
      </c>
      <c r="D232" s="42" t="s">
        <v>63</v>
      </c>
      <c r="E232" s="42" t="s">
        <v>349</v>
      </c>
      <c r="F232" s="42" t="s">
        <v>272</v>
      </c>
      <c r="G232" s="31">
        <v>192.5</v>
      </c>
      <c r="I232" s="49">
        <f t="shared" si="31"/>
        <v>192.5</v>
      </c>
      <c r="K232" s="49">
        <f t="shared" si="31"/>
        <v>192.5</v>
      </c>
    </row>
    <row r="233" spans="1:11" x14ac:dyDescent="0.25">
      <c r="A233" s="36" t="s">
        <v>67</v>
      </c>
      <c r="B233" s="37"/>
      <c r="C233" s="37" t="s">
        <v>68</v>
      </c>
      <c r="D233" s="37"/>
      <c r="E233" s="37"/>
      <c r="F233" s="37"/>
      <c r="G233" s="31"/>
      <c r="I233" s="50">
        <f>I234</f>
        <v>3745.6</v>
      </c>
      <c r="K233" s="50">
        <f>K234</f>
        <v>3745.6</v>
      </c>
    </row>
    <row r="234" spans="1:11" x14ac:dyDescent="0.25">
      <c r="A234" s="36" t="s">
        <v>90</v>
      </c>
      <c r="B234" s="37"/>
      <c r="C234" s="37" t="s">
        <v>68</v>
      </c>
      <c r="D234" s="37" t="s">
        <v>17</v>
      </c>
      <c r="E234" s="37"/>
      <c r="F234" s="37"/>
      <c r="G234" s="38">
        <f>G235</f>
        <v>0</v>
      </c>
      <c r="I234" s="50">
        <f>I235</f>
        <v>3745.6</v>
      </c>
      <c r="K234" s="50">
        <f>K235</f>
        <v>3745.6</v>
      </c>
    </row>
    <row r="235" spans="1:11" ht="16.5" customHeight="1" x14ac:dyDescent="0.25">
      <c r="A235" s="20" t="s">
        <v>371</v>
      </c>
      <c r="B235" s="37"/>
      <c r="C235" s="42" t="s">
        <v>68</v>
      </c>
      <c r="D235" s="42" t="s">
        <v>17</v>
      </c>
      <c r="E235" s="42" t="s">
        <v>435</v>
      </c>
      <c r="F235" s="42"/>
      <c r="G235" s="31">
        <f>G236</f>
        <v>0</v>
      </c>
      <c r="I235" s="49">
        <f>I236</f>
        <v>3745.6</v>
      </c>
      <c r="K235" s="49">
        <f>K236</f>
        <v>3745.6</v>
      </c>
    </row>
    <row r="236" spans="1:11" ht="30.75" customHeight="1" x14ac:dyDescent="0.25">
      <c r="A236" s="20" t="s">
        <v>270</v>
      </c>
      <c r="B236" s="37"/>
      <c r="C236" s="42" t="s">
        <v>68</v>
      </c>
      <c r="D236" s="42" t="s">
        <v>17</v>
      </c>
      <c r="E236" s="42" t="s">
        <v>435</v>
      </c>
      <c r="F236" s="42" t="s">
        <v>271</v>
      </c>
      <c r="G236" s="31"/>
      <c r="H236" s="54">
        <v>3745.6</v>
      </c>
      <c r="I236" s="49">
        <f t="shared" ref="I236:K236" si="32">G236+H236</f>
        <v>3745.6</v>
      </c>
      <c r="K236" s="49">
        <f t="shared" si="32"/>
        <v>3745.6</v>
      </c>
    </row>
    <row r="237" spans="1:11" x14ac:dyDescent="0.25">
      <c r="A237" s="36" t="s">
        <v>257</v>
      </c>
      <c r="B237" s="37"/>
      <c r="C237" s="37" t="s">
        <v>109</v>
      </c>
      <c r="D237" s="37"/>
      <c r="E237" s="37"/>
      <c r="F237" s="37"/>
      <c r="G237" s="38">
        <f>G238</f>
        <v>3500</v>
      </c>
      <c r="I237" s="50">
        <f>I238</f>
        <v>3500</v>
      </c>
      <c r="K237" s="50">
        <f>K238</f>
        <v>3500</v>
      </c>
    </row>
    <row r="238" spans="1:11" x14ac:dyDescent="0.25">
      <c r="A238" s="36" t="s">
        <v>212</v>
      </c>
      <c r="B238" s="37"/>
      <c r="C238" s="37" t="s">
        <v>109</v>
      </c>
      <c r="D238" s="37" t="s">
        <v>15</v>
      </c>
      <c r="E238" s="37"/>
      <c r="F238" s="37"/>
      <c r="G238" s="38">
        <f>G239</f>
        <v>3500</v>
      </c>
      <c r="I238" s="50">
        <f>I239</f>
        <v>3500</v>
      </c>
      <c r="K238" s="50">
        <f>K239</f>
        <v>3500</v>
      </c>
    </row>
    <row r="239" spans="1:11" x14ac:dyDescent="0.25">
      <c r="A239" s="43" t="s">
        <v>52</v>
      </c>
      <c r="B239" s="42"/>
      <c r="C239" s="42" t="s">
        <v>109</v>
      </c>
      <c r="D239" s="42" t="s">
        <v>15</v>
      </c>
      <c r="E239" s="42" t="s">
        <v>291</v>
      </c>
      <c r="F239" s="42"/>
      <c r="G239" s="31">
        <f>G240</f>
        <v>3500</v>
      </c>
      <c r="I239" s="49">
        <f>I240</f>
        <v>3500</v>
      </c>
      <c r="K239" s="49">
        <f>K240</f>
        <v>3500</v>
      </c>
    </row>
    <row r="240" spans="1:11" x14ac:dyDescent="0.25">
      <c r="A240" s="45" t="s">
        <v>280</v>
      </c>
      <c r="B240" s="42"/>
      <c r="C240" s="42" t="s">
        <v>109</v>
      </c>
      <c r="D240" s="42" t="s">
        <v>15</v>
      </c>
      <c r="E240" s="42" t="s">
        <v>291</v>
      </c>
      <c r="F240" s="42" t="s">
        <v>282</v>
      </c>
      <c r="G240" s="31">
        <f>G241+G242</f>
        <v>3500</v>
      </c>
      <c r="I240" s="49">
        <f>I241+I242</f>
        <v>3500</v>
      </c>
      <c r="K240" s="49">
        <f>K241+K242</f>
        <v>3500</v>
      </c>
    </row>
    <row r="241" spans="1:11" ht="30" customHeight="1" x14ac:dyDescent="0.25">
      <c r="A241" s="20" t="s">
        <v>274</v>
      </c>
      <c r="B241" s="42"/>
      <c r="C241" s="42" t="s">
        <v>109</v>
      </c>
      <c r="D241" s="42" t="s">
        <v>15</v>
      </c>
      <c r="E241" s="42" t="s">
        <v>291</v>
      </c>
      <c r="F241" s="42" t="s">
        <v>275</v>
      </c>
      <c r="G241" s="31">
        <v>3500</v>
      </c>
      <c r="I241" s="49">
        <f t="shared" ref="I241:K242" si="33">G241+H241</f>
        <v>3500</v>
      </c>
      <c r="K241" s="49">
        <f t="shared" si="33"/>
        <v>3500</v>
      </c>
    </row>
    <row r="242" spans="1:11" x14ac:dyDescent="0.25">
      <c r="A242" s="20" t="s">
        <v>277</v>
      </c>
      <c r="B242" s="42"/>
      <c r="C242" s="42" t="s">
        <v>109</v>
      </c>
      <c r="D242" s="42" t="s">
        <v>15</v>
      </c>
      <c r="E242" s="42" t="s">
        <v>291</v>
      </c>
      <c r="F242" s="42" t="s">
        <v>276</v>
      </c>
      <c r="G242" s="31"/>
      <c r="I242" s="49">
        <f t="shared" si="33"/>
        <v>0</v>
      </c>
      <c r="K242" s="49">
        <f t="shared" si="33"/>
        <v>0</v>
      </c>
    </row>
    <row r="243" spans="1:11" x14ac:dyDescent="0.25">
      <c r="A243" s="36" t="s">
        <v>206</v>
      </c>
      <c r="B243" s="37"/>
      <c r="C243" s="37" t="s">
        <v>27</v>
      </c>
      <c r="D243" s="37"/>
      <c r="E243" s="37"/>
      <c r="F243" s="37"/>
      <c r="G243" s="38">
        <f>G244</f>
        <v>640</v>
      </c>
      <c r="I243" s="50">
        <f>I244</f>
        <v>640</v>
      </c>
      <c r="K243" s="50">
        <f>K244</f>
        <v>841</v>
      </c>
    </row>
    <row r="244" spans="1:11" x14ac:dyDescent="0.25">
      <c r="A244" s="36" t="s">
        <v>158</v>
      </c>
      <c r="B244" s="37"/>
      <c r="C244" s="37" t="s">
        <v>27</v>
      </c>
      <c r="D244" s="37" t="s">
        <v>17</v>
      </c>
      <c r="E244" s="37"/>
      <c r="F244" s="37"/>
      <c r="G244" s="38">
        <f>G245</f>
        <v>640</v>
      </c>
      <c r="I244" s="50">
        <f>I245</f>
        <v>640</v>
      </c>
      <c r="K244" s="50">
        <f>K245</f>
        <v>841</v>
      </c>
    </row>
    <row r="245" spans="1:11" x14ac:dyDescent="0.25">
      <c r="A245" s="47" t="s">
        <v>292</v>
      </c>
      <c r="B245" s="42"/>
      <c r="C245" s="42" t="s">
        <v>27</v>
      </c>
      <c r="D245" s="42" t="s">
        <v>17</v>
      </c>
      <c r="E245" s="42" t="s">
        <v>293</v>
      </c>
      <c r="F245" s="42"/>
      <c r="G245" s="31">
        <f>G246</f>
        <v>640</v>
      </c>
      <c r="I245" s="49">
        <f>I246</f>
        <v>640</v>
      </c>
      <c r="K245" s="49">
        <f>K246</f>
        <v>841</v>
      </c>
    </row>
    <row r="246" spans="1:11" ht="29.25" customHeight="1" x14ac:dyDescent="0.25">
      <c r="A246" s="20" t="s">
        <v>303</v>
      </c>
      <c r="B246" s="42"/>
      <c r="C246" s="42" t="s">
        <v>27</v>
      </c>
      <c r="D246" s="42" t="s">
        <v>17</v>
      </c>
      <c r="E246" s="42" t="s">
        <v>293</v>
      </c>
      <c r="F246" s="42" t="s">
        <v>302</v>
      </c>
      <c r="G246" s="31">
        <v>640</v>
      </c>
      <c r="I246" s="49">
        <f t="shared" ref="I246:K246" si="34">G246+H246</f>
        <v>640</v>
      </c>
      <c r="J246" s="30">
        <f>106+95</f>
        <v>201</v>
      </c>
      <c r="K246" s="49">
        <f t="shared" si="34"/>
        <v>841</v>
      </c>
    </row>
    <row r="247" spans="1:11" ht="15.75" customHeight="1" x14ac:dyDescent="0.25">
      <c r="A247" s="51" t="s">
        <v>201</v>
      </c>
      <c r="B247" s="37"/>
      <c r="C247" s="37" t="s">
        <v>200</v>
      </c>
      <c r="D247" s="37"/>
      <c r="E247" s="37"/>
      <c r="F247" s="37"/>
      <c r="G247" s="38">
        <f>G248</f>
        <v>4008</v>
      </c>
      <c r="I247" s="50">
        <f>I248</f>
        <v>4008</v>
      </c>
      <c r="K247" s="50">
        <f>K248</f>
        <v>4008</v>
      </c>
    </row>
    <row r="248" spans="1:11" ht="14.25" customHeight="1" x14ac:dyDescent="0.25">
      <c r="A248" s="44" t="s">
        <v>295</v>
      </c>
      <c r="B248" s="37"/>
      <c r="C248" s="37" t="s">
        <v>200</v>
      </c>
      <c r="D248" s="37" t="s">
        <v>15</v>
      </c>
      <c r="E248" s="37"/>
      <c r="F248" s="37"/>
      <c r="G248" s="38">
        <f>G249</f>
        <v>4008</v>
      </c>
      <c r="I248" s="50">
        <f>I249</f>
        <v>4008</v>
      </c>
      <c r="K248" s="50">
        <f>K249</f>
        <v>4008</v>
      </c>
    </row>
    <row r="249" spans="1:11" x14ac:dyDescent="0.25">
      <c r="A249" s="43" t="s">
        <v>111</v>
      </c>
      <c r="B249" s="42"/>
      <c r="C249" s="42" t="s">
        <v>200</v>
      </c>
      <c r="D249" s="42" t="s">
        <v>15</v>
      </c>
      <c r="E249" s="42" t="s">
        <v>294</v>
      </c>
      <c r="F249" s="42"/>
      <c r="G249" s="31">
        <f>G250</f>
        <v>4008</v>
      </c>
      <c r="I249" s="49">
        <f>I250</f>
        <v>4008</v>
      </c>
      <c r="K249" s="49">
        <f>K250</f>
        <v>4008</v>
      </c>
    </row>
    <row r="250" spans="1:11" x14ac:dyDescent="0.25">
      <c r="A250" s="43" t="s">
        <v>296</v>
      </c>
      <c r="B250" s="42"/>
      <c r="C250" s="42" t="s">
        <v>200</v>
      </c>
      <c r="D250" s="42" t="s">
        <v>15</v>
      </c>
      <c r="E250" s="42" t="s">
        <v>294</v>
      </c>
      <c r="F250" s="42" t="s">
        <v>297</v>
      </c>
      <c r="G250" s="31">
        <v>4008</v>
      </c>
      <c r="I250" s="49">
        <f t="shared" ref="I250:K250" si="35">G250+H250</f>
        <v>4008</v>
      </c>
      <c r="K250" s="49">
        <f t="shared" si="35"/>
        <v>4008</v>
      </c>
    </row>
    <row r="251" spans="1:11" ht="31.5" customHeight="1" x14ac:dyDescent="0.25">
      <c r="A251" s="51" t="s">
        <v>203</v>
      </c>
      <c r="B251" s="37"/>
      <c r="C251" s="37" t="s">
        <v>30</v>
      </c>
      <c r="D251" s="37"/>
      <c r="E251" s="37"/>
      <c r="F251" s="37"/>
      <c r="G251" s="38">
        <f>G252</f>
        <v>17324.3</v>
      </c>
      <c r="I251" s="50">
        <f>I252+I255</f>
        <v>18061.099999999999</v>
      </c>
      <c r="K251" s="50">
        <f>K252+K255+K257</f>
        <v>18437.099999999999</v>
      </c>
    </row>
    <row r="252" spans="1:11" ht="30" customHeight="1" x14ac:dyDescent="0.25">
      <c r="A252" s="20" t="s">
        <v>204</v>
      </c>
      <c r="B252" s="42"/>
      <c r="C252" s="42" t="s">
        <v>30</v>
      </c>
      <c r="D252" s="42" t="s">
        <v>15</v>
      </c>
      <c r="E252" s="42"/>
      <c r="F252" s="42"/>
      <c r="G252" s="31">
        <f>G253</f>
        <v>17324.3</v>
      </c>
      <c r="I252" s="49">
        <f>I253</f>
        <v>16461.099999999999</v>
      </c>
      <c r="K252" s="49">
        <f>K253</f>
        <v>16461.099999999999</v>
      </c>
    </row>
    <row r="253" spans="1:11" ht="31.5" x14ac:dyDescent="0.25">
      <c r="A253" s="20" t="s">
        <v>299</v>
      </c>
      <c r="B253" s="42"/>
      <c r="C253" s="42" t="s">
        <v>30</v>
      </c>
      <c r="D253" s="42" t="s">
        <v>15</v>
      </c>
      <c r="E253" s="42" t="s">
        <v>298</v>
      </c>
      <c r="F253" s="42"/>
      <c r="G253" s="31">
        <f>G254</f>
        <v>17324.3</v>
      </c>
      <c r="I253" s="49">
        <f>I254</f>
        <v>16461.099999999999</v>
      </c>
      <c r="K253" s="49">
        <f>K254</f>
        <v>16461.099999999999</v>
      </c>
    </row>
    <row r="254" spans="1:11" x14ac:dyDescent="0.25">
      <c r="A254" s="43" t="s">
        <v>301</v>
      </c>
      <c r="B254" s="42"/>
      <c r="C254" s="42" t="s">
        <v>30</v>
      </c>
      <c r="D254" s="42" t="s">
        <v>15</v>
      </c>
      <c r="E254" s="42" t="s">
        <v>298</v>
      </c>
      <c r="F254" s="42" t="s">
        <v>300</v>
      </c>
      <c r="G254" s="31">
        <v>17324.3</v>
      </c>
      <c r="H254" s="54">
        <v>-863.2</v>
      </c>
      <c r="I254" s="49">
        <f t="shared" ref="I254:K256" si="36">G254+H254</f>
        <v>16461.099999999999</v>
      </c>
      <c r="K254" s="49">
        <f t="shared" si="36"/>
        <v>16461.099999999999</v>
      </c>
    </row>
    <row r="255" spans="1:11" x14ac:dyDescent="0.25">
      <c r="A255" s="43" t="s">
        <v>205</v>
      </c>
      <c r="B255" s="42"/>
      <c r="C255" s="42" t="s">
        <v>30</v>
      </c>
      <c r="D255" s="42" t="s">
        <v>17</v>
      </c>
      <c r="E255" s="42"/>
      <c r="F255" s="42"/>
      <c r="G255" s="31"/>
      <c r="I255" s="49">
        <f>I256</f>
        <v>1600</v>
      </c>
      <c r="K255" s="49">
        <f>K256</f>
        <v>1600</v>
      </c>
    </row>
    <row r="256" spans="1:11" x14ac:dyDescent="0.25">
      <c r="A256" s="43" t="s">
        <v>389</v>
      </c>
      <c r="B256" s="42"/>
      <c r="C256" s="42" t="s">
        <v>30</v>
      </c>
      <c r="D256" s="42" t="s">
        <v>17</v>
      </c>
      <c r="E256" s="42" t="s">
        <v>390</v>
      </c>
      <c r="F256" s="42" t="s">
        <v>391</v>
      </c>
      <c r="G256" s="31"/>
      <c r="H256" s="54">
        <v>1600</v>
      </c>
      <c r="I256" s="49">
        <f t="shared" si="36"/>
        <v>1600</v>
      </c>
      <c r="K256" s="49">
        <f t="shared" si="36"/>
        <v>1600</v>
      </c>
    </row>
    <row r="257" spans="1:11" x14ac:dyDescent="0.25">
      <c r="A257" s="43" t="s">
        <v>436</v>
      </c>
      <c r="B257" s="42"/>
      <c r="C257" s="42" t="s">
        <v>30</v>
      </c>
      <c r="D257" s="42" t="s">
        <v>20</v>
      </c>
      <c r="E257" s="42"/>
      <c r="F257" s="42"/>
      <c r="G257" s="31"/>
      <c r="I257" s="49"/>
      <c r="K257" s="49">
        <f>K258</f>
        <v>376</v>
      </c>
    </row>
    <row r="258" spans="1:11" ht="31.5" x14ac:dyDescent="0.25">
      <c r="A258" s="47" t="s">
        <v>439</v>
      </c>
      <c r="B258" s="42"/>
      <c r="C258" s="42" t="s">
        <v>30</v>
      </c>
      <c r="D258" s="42" t="s">
        <v>20</v>
      </c>
      <c r="E258" s="42" t="s">
        <v>437</v>
      </c>
      <c r="F258" s="42"/>
      <c r="G258" s="31"/>
      <c r="I258" s="49"/>
      <c r="K258" s="49">
        <f>K259</f>
        <v>376</v>
      </c>
    </row>
    <row r="259" spans="1:11" x14ac:dyDescent="0.25">
      <c r="A259" s="43" t="s">
        <v>440</v>
      </c>
      <c r="B259" s="42"/>
      <c r="C259" s="42" t="s">
        <v>30</v>
      </c>
      <c r="D259" s="42" t="s">
        <v>20</v>
      </c>
      <c r="E259" s="42" t="s">
        <v>437</v>
      </c>
      <c r="F259" s="42" t="s">
        <v>438</v>
      </c>
      <c r="G259" s="31"/>
      <c r="I259" s="49"/>
      <c r="J259" s="30">
        <v>376</v>
      </c>
      <c r="K259" s="49">
        <f t="shared" ref="K259" si="37">I259+J259</f>
        <v>376</v>
      </c>
    </row>
    <row r="260" spans="1:11" ht="30" customHeight="1" x14ac:dyDescent="0.25">
      <c r="A260" s="86" t="s">
        <v>485</v>
      </c>
      <c r="B260" s="37" t="s">
        <v>101</v>
      </c>
      <c r="C260" s="37"/>
      <c r="D260" s="37"/>
      <c r="E260" s="37"/>
      <c r="F260" s="37"/>
      <c r="G260" s="38">
        <f>G265+G269+G261</f>
        <v>13030.6</v>
      </c>
      <c r="I260" s="50">
        <f>I265+I269+I261</f>
        <v>9642.4</v>
      </c>
      <c r="K260" s="50">
        <f>K265+K269+K261</f>
        <v>10038.98</v>
      </c>
    </row>
    <row r="261" spans="1:11" x14ac:dyDescent="0.25">
      <c r="A261" s="41" t="s">
        <v>42</v>
      </c>
      <c r="B261" s="37"/>
      <c r="C261" s="37" t="s">
        <v>24</v>
      </c>
      <c r="D261" s="37"/>
      <c r="E261" s="37"/>
      <c r="F261" s="37"/>
      <c r="G261" s="38">
        <f>G262</f>
        <v>120</v>
      </c>
      <c r="I261" s="50">
        <f>I262</f>
        <v>120</v>
      </c>
      <c r="K261" s="50">
        <f>K262</f>
        <v>120</v>
      </c>
    </row>
    <row r="262" spans="1:11" x14ac:dyDescent="0.25">
      <c r="A262" s="48" t="s">
        <v>314</v>
      </c>
      <c r="B262" s="37"/>
      <c r="C262" s="37" t="s">
        <v>24</v>
      </c>
      <c r="D262" s="37" t="s">
        <v>15</v>
      </c>
      <c r="E262" s="37"/>
      <c r="F262" s="37"/>
      <c r="G262" s="38">
        <f>G263</f>
        <v>120</v>
      </c>
      <c r="I262" s="50">
        <f>I263</f>
        <v>120</v>
      </c>
      <c r="K262" s="50">
        <f>K263</f>
        <v>120</v>
      </c>
    </row>
    <row r="263" spans="1:11" ht="31.5" x14ac:dyDescent="0.25">
      <c r="A263" s="47" t="s">
        <v>315</v>
      </c>
      <c r="B263" s="42"/>
      <c r="C263" s="42" t="s">
        <v>24</v>
      </c>
      <c r="D263" s="42" t="s">
        <v>15</v>
      </c>
      <c r="E263" s="42" t="s">
        <v>316</v>
      </c>
      <c r="F263" s="42"/>
      <c r="G263" s="31">
        <f>G264</f>
        <v>120</v>
      </c>
      <c r="I263" s="49">
        <f>I264</f>
        <v>120</v>
      </c>
      <c r="K263" s="49">
        <f>K264</f>
        <v>120</v>
      </c>
    </row>
    <row r="264" spans="1:11" x14ac:dyDescent="0.25">
      <c r="A264" s="45" t="s">
        <v>250</v>
      </c>
      <c r="B264" s="42"/>
      <c r="C264" s="42" t="s">
        <v>24</v>
      </c>
      <c r="D264" s="42" t="s">
        <v>15</v>
      </c>
      <c r="E264" s="42" t="s">
        <v>316</v>
      </c>
      <c r="F264" s="42" t="s">
        <v>230</v>
      </c>
      <c r="G264" s="31">
        <v>120</v>
      </c>
      <c r="I264" s="49">
        <f t="shared" ref="I264:K264" si="38">G264+H264</f>
        <v>120</v>
      </c>
      <c r="K264" s="49">
        <f t="shared" si="38"/>
        <v>120</v>
      </c>
    </row>
    <row r="265" spans="1:11" x14ac:dyDescent="0.25">
      <c r="A265" s="41" t="s">
        <v>310</v>
      </c>
      <c r="B265" s="37"/>
      <c r="C265" s="37" t="s">
        <v>63</v>
      </c>
      <c r="D265" s="37"/>
      <c r="E265" s="37"/>
      <c r="F265" s="37"/>
      <c r="G265" s="38">
        <f>G266</f>
        <v>40</v>
      </c>
      <c r="I265" s="50">
        <f>I266</f>
        <v>40</v>
      </c>
      <c r="K265" s="50">
        <f>K266</f>
        <v>40</v>
      </c>
    </row>
    <row r="266" spans="1:11" x14ac:dyDescent="0.25">
      <c r="A266" s="41" t="s">
        <v>213</v>
      </c>
      <c r="B266" s="37"/>
      <c r="C266" s="37" t="s">
        <v>63</v>
      </c>
      <c r="D266" s="37" t="s">
        <v>63</v>
      </c>
      <c r="E266" s="37"/>
      <c r="F266" s="37"/>
      <c r="G266" s="38">
        <f>G267</f>
        <v>40</v>
      </c>
      <c r="I266" s="50">
        <f>I267</f>
        <v>40</v>
      </c>
      <c r="K266" s="50">
        <f>K267</f>
        <v>40</v>
      </c>
    </row>
    <row r="267" spans="1:11" ht="17.25" customHeight="1" x14ac:dyDescent="0.25">
      <c r="A267" s="47" t="s">
        <v>383</v>
      </c>
      <c r="B267" s="42"/>
      <c r="C267" s="42" t="s">
        <v>63</v>
      </c>
      <c r="D267" s="42" t="s">
        <v>63</v>
      </c>
      <c r="E267" s="42" t="s">
        <v>311</v>
      </c>
      <c r="F267" s="42"/>
      <c r="G267" s="31">
        <f>G268</f>
        <v>40</v>
      </c>
      <c r="I267" s="49">
        <f>I268</f>
        <v>40</v>
      </c>
      <c r="K267" s="49">
        <f>K268</f>
        <v>40</v>
      </c>
    </row>
    <row r="268" spans="1:11" x14ac:dyDescent="0.25">
      <c r="A268" s="45" t="s">
        <v>250</v>
      </c>
      <c r="B268" s="42"/>
      <c r="C268" s="42" t="s">
        <v>63</v>
      </c>
      <c r="D268" s="42" t="s">
        <v>63</v>
      </c>
      <c r="E268" s="42" t="s">
        <v>311</v>
      </c>
      <c r="F268" s="42" t="s">
        <v>230</v>
      </c>
      <c r="G268" s="31">
        <v>40</v>
      </c>
      <c r="I268" s="49">
        <f t="shared" ref="I268:K268" si="39">G268+H268</f>
        <v>40</v>
      </c>
      <c r="K268" s="49">
        <f t="shared" si="39"/>
        <v>40</v>
      </c>
    </row>
    <row r="269" spans="1:11" x14ac:dyDescent="0.25">
      <c r="A269" s="36" t="s">
        <v>67</v>
      </c>
      <c r="B269" s="37"/>
      <c r="C269" s="37" t="s">
        <v>68</v>
      </c>
      <c r="D269" s="37"/>
      <c r="E269" s="37"/>
      <c r="F269" s="37"/>
      <c r="G269" s="38">
        <f>G273+G285+G270</f>
        <v>12870.6</v>
      </c>
      <c r="I269" s="50">
        <f>I273+I285+I270</f>
        <v>9482.4</v>
      </c>
      <c r="K269" s="50">
        <f>K273+K285+K270+K282</f>
        <v>9878.98</v>
      </c>
    </row>
    <row r="270" spans="1:11" x14ac:dyDescent="0.25">
      <c r="A270" s="36" t="s">
        <v>90</v>
      </c>
      <c r="B270" s="37"/>
      <c r="C270" s="37" t="s">
        <v>68</v>
      </c>
      <c r="D270" s="37" t="s">
        <v>17</v>
      </c>
      <c r="E270" s="37"/>
      <c r="F270" s="37"/>
      <c r="G270" s="38">
        <f>G271</f>
        <v>3745.6</v>
      </c>
      <c r="I270" s="50">
        <f>I271</f>
        <v>0</v>
      </c>
      <c r="K270" s="50">
        <f>K271</f>
        <v>0</v>
      </c>
    </row>
    <row r="271" spans="1:11" ht="13.5" customHeight="1" x14ac:dyDescent="0.25">
      <c r="A271" s="20" t="s">
        <v>371</v>
      </c>
      <c r="B271" s="37"/>
      <c r="C271" s="42" t="s">
        <v>68</v>
      </c>
      <c r="D271" s="42" t="s">
        <v>17</v>
      </c>
      <c r="E271" s="42" t="s">
        <v>370</v>
      </c>
      <c r="F271" s="42"/>
      <c r="G271" s="31">
        <f>G272</f>
        <v>3745.6</v>
      </c>
      <c r="I271" s="49">
        <f>I272</f>
        <v>0</v>
      </c>
      <c r="K271" s="49">
        <f>K272</f>
        <v>0</v>
      </c>
    </row>
    <row r="272" spans="1:11" ht="30" customHeight="1" x14ac:dyDescent="0.25">
      <c r="A272" s="20" t="s">
        <v>270</v>
      </c>
      <c r="B272" s="37"/>
      <c r="C272" s="42" t="s">
        <v>68</v>
      </c>
      <c r="D272" s="42" t="s">
        <v>17</v>
      </c>
      <c r="E272" s="42" t="s">
        <v>370</v>
      </c>
      <c r="F272" s="42" t="s">
        <v>271</v>
      </c>
      <c r="G272" s="31">
        <v>3745.6</v>
      </c>
      <c r="H272" s="54">
        <v>-3745.6</v>
      </c>
      <c r="I272" s="49">
        <f t="shared" ref="I272:K272" si="40">G272+H272</f>
        <v>0</v>
      </c>
      <c r="K272" s="49">
        <f t="shared" si="40"/>
        <v>0</v>
      </c>
    </row>
    <row r="273" spans="1:11" x14ac:dyDescent="0.25">
      <c r="A273" s="36" t="s">
        <v>69</v>
      </c>
      <c r="B273" s="37"/>
      <c r="C273" s="37" t="s">
        <v>68</v>
      </c>
      <c r="D273" s="37" t="s">
        <v>20</v>
      </c>
      <c r="E273" s="37"/>
      <c r="F273" s="37"/>
      <c r="G273" s="38">
        <f>G274+G276+G280</f>
        <v>3637.2999999999997</v>
      </c>
      <c r="I273" s="50">
        <f>I274+I276+I280</f>
        <v>3837.2999999999997</v>
      </c>
      <c r="K273" s="50">
        <f>K274+K276+K280+K278</f>
        <v>3870.18</v>
      </c>
    </row>
    <row r="274" spans="1:11" x14ac:dyDescent="0.25">
      <c r="A274" s="43" t="s">
        <v>104</v>
      </c>
      <c r="B274" s="42"/>
      <c r="C274" s="42" t="s">
        <v>68</v>
      </c>
      <c r="D274" s="42" t="s">
        <v>20</v>
      </c>
      <c r="E274" s="42" t="s">
        <v>304</v>
      </c>
      <c r="F274" s="42"/>
      <c r="G274" s="31">
        <f>G275</f>
        <v>1258.4000000000001</v>
      </c>
      <c r="I274" s="49">
        <f>I275</f>
        <v>1258.4000000000001</v>
      </c>
      <c r="K274" s="49">
        <f>K275</f>
        <v>1258.4000000000001</v>
      </c>
    </row>
    <row r="275" spans="1:11" x14ac:dyDescent="0.25">
      <c r="A275" s="43" t="s">
        <v>305</v>
      </c>
      <c r="B275" s="42"/>
      <c r="C275" s="42" t="s">
        <v>68</v>
      </c>
      <c r="D275" s="42" t="s">
        <v>20</v>
      </c>
      <c r="E275" s="42" t="s">
        <v>304</v>
      </c>
      <c r="F275" s="42" t="s">
        <v>306</v>
      </c>
      <c r="G275" s="31">
        <f>1128.4+130</f>
        <v>1258.4000000000001</v>
      </c>
      <c r="I275" s="49">
        <f t="shared" ref="I275:K281" si="41">G275+H275</f>
        <v>1258.4000000000001</v>
      </c>
      <c r="K275" s="49">
        <f t="shared" si="41"/>
        <v>1258.4000000000001</v>
      </c>
    </row>
    <row r="276" spans="1:11" x14ac:dyDescent="0.25">
      <c r="A276" s="43" t="s">
        <v>72</v>
      </c>
      <c r="B276" s="42"/>
      <c r="C276" s="42" t="s">
        <v>68</v>
      </c>
      <c r="D276" s="42" t="s">
        <v>20</v>
      </c>
      <c r="E276" s="42" t="s">
        <v>255</v>
      </c>
      <c r="F276" s="42"/>
      <c r="G276" s="31">
        <f>G277</f>
        <v>953.3</v>
      </c>
      <c r="I276" s="49">
        <f>I277</f>
        <v>1153.3</v>
      </c>
      <c r="K276" s="49">
        <f>K277</f>
        <v>823.3</v>
      </c>
    </row>
    <row r="277" spans="1:11" x14ac:dyDescent="0.25">
      <c r="A277" s="45" t="s">
        <v>250</v>
      </c>
      <c r="B277" s="42"/>
      <c r="C277" s="42" t="s">
        <v>68</v>
      </c>
      <c r="D277" s="42" t="s">
        <v>20</v>
      </c>
      <c r="E277" s="42" t="s">
        <v>255</v>
      </c>
      <c r="F277" s="42" t="s">
        <v>230</v>
      </c>
      <c r="G277" s="31">
        <f>671.5+281.8</f>
        <v>953.3</v>
      </c>
      <c r="I277" s="49">
        <f>G277+H277+200</f>
        <v>1153.3</v>
      </c>
      <c r="J277" s="30">
        <f>-200-130</f>
        <v>-330</v>
      </c>
      <c r="K277" s="49">
        <f>I277+J277</f>
        <v>823.3</v>
      </c>
    </row>
    <row r="278" spans="1:11" ht="31.5" customHeight="1" x14ac:dyDescent="0.25">
      <c r="A278" s="45" t="s">
        <v>459</v>
      </c>
      <c r="B278" s="42"/>
      <c r="C278" s="42" t="s">
        <v>68</v>
      </c>
      <c r="D278" s="42" t="s">
        <v>20</v>
      </c>
      <c r="E278" s="42" t="s">
        <v>458</v>
      </c>
      <c r="F278" s="42"/>
      <c r="G278" s="31"/>
      <c r="I278" s="49"/>
      <c r="K278" s="49">
        <f>K279</f>
        <v>362.88</v>
      </c>
    </row>
    <row r="279" spans="1:11" ht="0.75" customHeight="1" x14ac:dyDescent="0.25">
      <c r="A279" s="43" t="s">
        <v>305</v>
      </c>
      <c r="B279" s="42"/>
      <c r="C279" s="42" t="s">
        <v>68</v>
      </c>
      <c r="D279" s="42" t="s">
        <v>20</v>
      </c>
      <c r="E279" s="42" t="s">
        <v>458</v>
      </c>
      <c r="F279" s="42" t="s">
        <v>306</v>
      </c>
      <c r="G279" s="31"/>
      <c r="I279" s="49"/>
      <c r="J279" s="30">
        <v>362.88</v>
      </c>
      <c r="K279" s="49">
        <f>I279+J279</f>
        <v>362.88</v>
      </c>
    </row>
    <row r="280" spans="1:11" ht="18.75" customHeight="1" x14ac:dyDescent="0.25">
      <c r="A280" s="20" t="s">
        <v>417</v>
      </c>
      <c r="B280" s="42"/>
      <c r="C280" s="42" t="s">
        <v>68</v>
      </c>
      <c r="D280" s="42" t="s">
        <v>20</v>
      </c>
      <c r="E280" s="42" t="s">
        <v>307</v>
      </c>
      <c r="F280" s="42"/>
      <c r="G280" s="31">
        <f>G281</f>
        <v>1425.6</v>
      </c>
      <c r="I280" s="49">
        <f>I281</f>
        <v>1425.6</v>
      </c>
      <c r="K280" s="49">
        <f>K281</f>
        <v>1425.6</v>
      </c>
    </row>
    <row r="281" spans="1:11" x14ac:dyDescent="0.25">
      <c r="A281" s="43" t="s">
        <v>309</v>
      </c>
      <c r="B281" s="42"/>
      <c r="C281" s="42" t="s">
        <v>68</v>
      </c>
      <c r="D281" s="42" t="s">
        <v>20</v>
      </c>
      <c r="E281" s="42" t="s">
        <v>307</v>
      </c>
      <c r="F281" s="42" t="s">
        <v>308</v>
      </c>
      <c r="G281" s="31">
        <v>1425.6</v>
      </c>
      <c r="I281" s="49">
        <f t="shared" si="41"/>
        <v>1425.6</v>
      </c>
      <c r="K281" s="49">
        <f t="shared" si="41"/>
        <v>1425.6</v>
      </c>
    </row>
    <row r="282" spans="1:11" x14ac:dyDescent="0.25">
      <c r="A282" s="44" t="s">
        <v>74</v>
      </c>
      <c r="B282" s="42"/>
      <c r="C282" s="42" t="s">
        <v>68</v>
      </c>
      <c r="D282" s="42" t="s">
        <v>24</v>
      </c>
      <c r="E282" s="42"/>
      <c r="F282" s="42"/>
      <c r="G282" s="31"/>
      <c r="I282" s="49"/>
      <c r="K282" s="49">
        <f>K283</f>
        <v>487</v>
      </c>
    </row>
    <row r="283" spans="1:11" ht="31.5" x14ac:dyDescent="0.25">
      <c r="A283" s="20" t="s">
        <v>448</v>
      </c>
      <c r="B283" s="42"/>
      <c r="C283" s="42" t="s">
        <v>68</v>
      </c>
      <c r="D283" s="42" t="s">
        <v>24</v>
      </c>
      <c r="E283" s="42" t="s">
        <v>447</v>
      </c>
      <c r="F283" s="42"/>
      <c r="G283" s="31"/>
      <c r="I283" s="49"/>
      <c r="K283" s="49">
        <f>K284</f>
        <v>487</v>
      </c>
    </row>
    <row r="284" spans="1:11" ht="17.25" customHeight="1" x14ac:dyDescent="0.25">
      <c r="A284" s="20" t="s">
        <v>336</v>
      </c>
      <c r="B284" s="42"/>
      <c r="C284" s="42" t="s">
        <v>68</v>
      </c>
      <c r="D284" s="42" t="s">
        <v>24</v>
      </c>
      <c r="E284" s="42" t="s">
        <v>447</v>
      </c>
      <c r="F284" s="42" t="s">
        <v>332</v>
      </c>
      <c r="G284" s="31"/>
      <c r="I284" s="49"/>
      <c r="J284" s="30">
        <v>487</v>
      </c>
      <c r="K284" s="49">
        <f t="shared" ref="K284" si="42">I284+J284</f>
        <v>487</v>
      </c>
    </row>
    <row r="285" spans="1:11" x14ac:dyDescent="0.25">
      <c r="A285" s="36" t="s">
        <v>105</v>
      </c>
      <c r="B285" s="37"/>
      <c r="C285" s="37" t="s">
        <v>68</v>
      </c>
      <c r="D285" s="37" t="s">
        <v>98</v>
      </c>
      <c r="E285" s="37"/>
      <c r="F285" s="37"/>
      <c r="G285" s="38">
        <f>G286+G295+G291+G299</f>
        <v>5487.7</v>
      </c>
      <c r="I285" s="50">
        <f>I286+I295+I291+I299</f>
        <v>5645.0999999999995</v>
      </c>
      <c r="K285" s="50">
        <f>K286+K295+K291+K299</f>
        <v>5521.8</v>
      </c>
    </row>
    <row r="286" spans="1:11" x14ac:dyDescent="0.25">
      <c r="A286" s="43" t="s">
        <v>260</v>
      </c>
      <c r="B286" s="42"/>
      <c r="C286" s="42" t="s">
        <v>68</v>
      </c>
      <c r="D286" s="42" t="s">
        <v>98</v>
      </c>
      <c r="E286" s="42" t="s">
        <v>23</v>
      </c>
      <c r="F286" s="42"/>
      <c r="G286" s="31">
        <f>G287+G288+G289</f>
        <v>3430</v>
      </c>
      <c r="I286" s="49">
        <f>I287+I288+I289</f>
        <v>3587.4</v>
      </c>
      <c r="K286" s="49">
        <f>K287+K288+K289+K290</f>
        <v>3464.1</v>
      </c>
    </row>
    <row r="287" spans="1:11" x14ac:dyDescent="0.25">
      <c r="A287" s="20" t="s">
        <v>222</v>
      </c>
      <c r="B287" s="42"/>
      <c r="C287" s="42" t="s">
        <v>68</v>
      </c>
      <c r="D287" s="42" t="s">
        <v>98</v>
      </c>
      <c r="E287" s="42" t="s">
        <v>23</v>
      </c>
      <c r="F287" s="42" t="s">
        <v>223</v>
      </c>
      <c r="G287" s="31">
        <f>2225.5+761.1+209.4</f>
        <v>3196</v>
      </c>
      <c r="H287" s="54">
        <v>157.4</v>
      </c>
      <c r="I287" s="49">
        <f t="shared" ref="I287:K300" si="43">G287+H287</f>
        <v>3353.4</v>
      </c>
      <c r="J287" s="32">
        <v>-123.3</v>
      </c>
      <c r="K287" s="49">
        <f t="shared" si="43"/>
        <v>3230.1</v>
      </c>
    </row>
    <row r="288" spans="1:11" ht="15.75" customHeight="1" x14ac:dyDescent="0.25">
      <c r="A288" s="20" t="s">
        <v>228</v>
      </c>
      <c r="B288" s="42"/>
      <c r="C288" s="42" t="s">
        <v>68</v>
      </c>
      <c r="D288" s="42" t="s">
        <v>98</v>
      </c>
      <c r="E288" s="42" t="s">
        <v>23</v>
      </c>
      <c r="F288" s="42" t="s">
        <v>229</v>
      </c>
      <c r="G288" s="31">
        <f>6+30+15+0.4</f>
        <v>51.4</v>
      </c>
      <c r="I288" s="49">
        <f t="shared" si="43"/>
        <v>51.4</v>
      </c>
      <c r="K288" s="49">
        <f t="shared" si="43"/>
        <v>51.4</v>
      </c>
    </row>
    <row r="289" spans="1:11" x14ac:dyDescent="0.25">
      <c r="A289" s="45" t="s">
        <v>250</v>
      </c>
      <c r="B289" s="42"/>
      <c r="C289" s="42" t="s">
        <v>68</v>
      </c>
      <c r="D289" s="42" t="s">
        <v>98</v>
      </c>
      <c r="E289" s="42" t="s">
        <v>23</v>
      </c>
      <c r="F289" s="42" t="s">
        <v>230</v>
      </c>
      <c r="G289" s="31">
        <f>1+8.4+19.6+153.6</f>
        <v>182.6</v>
      </c>
      <c r="I289" s="49">
        <f t="shared" si="43"/>
        <v>182.6</v>
      </c>
      <c r="J289" s="30">
        <v>-16</v>
      </c>
      <c r="K289" s="49">
        <f t="shared" si="43"/>
        <v>166.6</v>
      </c>
    </row>
    <row r="290" spans="1:11" ht="15.75" customHeight="1" x14ac:dyDescent="0.25">
      <c r="A290" s="20" t="s">
        <v>336</v>
      </c>
      <c r="B290" s="42"/>
      <c r="C290" s="42" t="s">
        <v>68</v>
      </c>
      <c r="D290" s="42" t="s">
        <v>98</v>
      </c>
      <c r="E290" s="42" t="s">
        <v>23</v>
      </c>
      <c r="F290" s="42" t="s">
        <v>332</v>
      </c>
      <c r="G290" s="31"/>
      <c r="I290" s="49"/>
      <c r="J290" s="30">
        <v>16</v>
      </c>
      <c r="K290" s="49">
        <f t="shared" si="43"/>
        <v>16</v>
      </c>
    </row>
    <row r="291" spans="1:11" ht="31.5" x14ac:dyDescent="0.25">
      <c r="A291" s="20" t="s">
        <v>313</v>
      </c>
      <c r="B291" s="42"/>
      <c r="C291" s="42" t="s">
        <v>68</v>
      </c>
      <c r="D291" s="42" t="s">
        <v>98</v>
      </c>
      <c r="E291" s="42" t="s">
        <v>362</v>
      </c>
      <c r="F291" s="42"/>
      <c r="G291" s="31">
        <f>G292+G294+G293</f>
        <v>864</v>
      </c>
      <c r="I291" s="49">
        <f>I292+I294+I293</f>
        <v>864</v>
      </c>
      <c r="K291" s="49">
        <f>K292+K294+K293</f>
        <v>864</v>
      </c>
    </row>
    <row r="292" spans="1:11" x14ac:dyDescent="0.25">
      <c r="A292" s="20" t="s">
        <v>222</v>
      </c>
      <c r="B292" s="42"/>
      <c r="C292" s="42" t="s">
        <v>68</v>
      </c>
      <c r="D292" s="42" t="s">
        <v>98</v>
      </c>
      <c r="E292" s="42" t="s">
        <v>362</v>
      </c>
      <c r="F292" s="42" t="s">
        <v>223</v>
      </c>
      <c r="G292" s="31">
        <v>805.2</v>
      </c>
      <c r="I292" s="49">
        <f t="shared" si="43"/>
        <v>805.2</v>
      </c>
      <c r="K292" s="49">
        <f t="shared" si="43"/>
        <v>805.2</v>
      </c>
    </row>
    <row r="293" spans="1:11" ht="15" customHeight="1" x14ac:dyDescent="0.25">
      <c r="A293" s="20" t="s">
        <v>228</v>
      </c>
      <c r="B293" s="42"/>
      <c r="C293" s="42" t="s">
        <v>68</v>
      </c>
      <c r="D293" s="42" t="s">
        <v>98</v>
      </c>
      <c r="E293" s="42" t="s">
        <v>362</v>
      </c>
      <c r="F293" s="42" t="s">
        <v>229</v>
      </c>
      <c r="G293" s="31">
        <v>19</v>
      </c>
      <c r="I293" s="49">
        <f t="shared" si="43"/>
        <v>19</v>
      </c>
      <c r="K293" s="49">
        <f t="shared" si="43"/>
        <v>19</v>
      </c>
    </row>
    <row r="294" spans="1:11" x14ac:dyDescent="0.25">
      <c r="A294" s="45" t="s">
        <v>250</v>
      </c>
      <c r="B294" s="42"/>
      <c r="C294" s="42" t="s">
        <v>68</v>
      </c>
      <c r="D294" s="42" t="s">
        <v>98</v>
      </c>
      <c r="E294" s="42" t="s">
        <v>363</v>
      </c>
      <c r="F294" s="42" t="s">
        <v>230</v>
      </c>
      <c r="G294" s="31">
        <v>39.799999999999997</v>
      </c>
      <c r="I294" s="49">
        <f t="shared" si="43"/>
        <v>39.799999999999997</v>
      </c>
      <c r="K294" s="49">
        <f t="shared" si="43"/>
        <v>39.799999999999997</v>
      </c>
    </row>
    <row r="295" spans="1:11" ht="27.75" customHeight="1" x14ac:dyDescent="0.25">
      <c r="A295" s="20" t="s">
        <v>312</v>
      </c>
      <c r="B295" s="42"/>
      <c r="C295" s="42" t="s">
        <v>68</v>
      </c>
      <c r="D295" s="42" t="s">
        <v>98</v>
      </c>
      <c r="E295" s="42" t="s">
        <v>361</v>
      </c>
      <c r="F295" s="42"/>
      <c r="G295" s="31">
        <f>G296+G298+G297</f>
        <v>92</v>
      </c>
      <c r="I295" s="49">
        <f>I296+I298+I297</f>
        <v>92</v>
      </c>
      <c r="K295" s="49">
        <f>K296+K298+K297</f>
        <v>92</v>
      </c>
    </row>
    <row r="296" spans="1:11" x14ac:dyDescent="0.25">
      <c r="A296" s="20" t="s">
        <v>222</v>
      </c>
      <c r="B296" s="42"/>
      <c r="C296" s="42" t="s">
        <v>68</v>
      </c>
      <c r="D296" s="42" t="s">
        <v>98</v>
      </c>
      <c r="E296" s="42" t="s">
        <v>361</v>
      </c>
      <c r="F296" s="42" t="s">
        <v>223</v>
      </c>
      <c r="G296" s="31">
        <v>77</v>
      </c>
      <c r="I296" s="49">
        <f t="shared" si="43"/>
        <v>77</v>
      </c>
      <c r="K296" s="49">
        <f t="shared" si="43"/>
        <v>77</v>
      </c>
    </row>
    <row r="297" spans="1:11" ht="15" customHeight="1" x14ac:dyDescent="0.25">
      <c r="A297" s="20" t="s">
        <v>228</v>
      </c>
      <c r="B297" s="42"/>
      <c r="C297" s="42" t="s">
        <v>68</v>
      </c>
      <c r="D297" s="42" t="s">
        <v>98</v>
      </c>
      <c r="E297" s="42" t="s">
        <v>361</v>
      </c>
      <c r="F297" s="42" t="s">
        <v>229</v>
      </c>
      <c r="G297" s="31">
        <v>4</v>
      </c>
      <c r="I297" s="49">
        <f t="shared" si="43"/>
        <v>4</v>
      </c>
      <c r="K297" s="49">
        <f t="shared" si="43"/>
        <v>4</v>
      </c>
    </row>
    <row r="298" spans="1:11" x14ac:dyDescent="0.25">
      <c r="A298" s="45" t="s">
        <v>250</v>
      </c>
      <c r="B298" s="42"/>
      <c r="C298" s="42" t="s">
        <v>68</v>
      </c>
      <c r="D298" s="42" t="s">
        <v>98</v>
      </c>
      <c r="E298" s="42" t="s">
        <v>361</v>
      </c>
      <c r="F298" s="42" t="s">
        <v>230</v>
      </c>
      <c r="G298" s="31">
        <v>11</v>
      </c>
      <c r="I298" s="49">
        <f t="shared" si="43"/>
        <v>11</v>
      </c>
      <c r="K298" s="49">
        <f t="shared" si="43"/>
        <v>11</v>
      </c>
    </row>
    <row r="299" spans="1:11" ht="31.5" x14ac:dyDescent="0.25">
      <c r="A299" s="20" t="s">
        <v>416</v>
      </c>
      <c r="B299" s="42"/>
      <c r="C299" s="42" t="s">
        <v>68</v>
      </c>
      <c r="D299" s="42" t="s">
        <v>98</v>
      </c>
      <c r="E299" s="42" t="s">
        <v>319</v>
      </c>
      <c r="F299" s="42"/>
      <c r="G299" s="31">
        <f>G300</f>
        <v>1101.7</v>
      </c>
      <c r="I299" s="49">
        <f>I300</f>
        <v>1101.7</v>
      </c>
      <c r="K299" s="49">
        <f>K300</f>
        <v>1101.7</v>
      </c>
    </row>
    <row r="300" spans="1:11" x14ac:dyDescent="0.25">
      <c r="A300" s="45" t="s">
        <v>250</v>
      </c>
      <c r="B300" s="42"/>
      <c r="C300" s="42" t="s">
        <v>68</v>
      </c>
      <c r="D300" s="42" t="s">
        <v>98</v>
      </c>
      <c r="E300" s="42" t="s">
        <v>319</v>
      </c>
      <c r="F300" s="42" t="s">
        <v>230</v>
      </c>
      <c r="G300" s="31">
        <v>1101.7</v>
      </c>
      <c r="I300" s="49">
        <f t="shared" si="43"/>
        <v>1101.7</v>
      </c>
      <c r="K300" s="49">
        <f t="shared" si="43"/>
        <v>1101.7</v>
      </c>
    </row>
    <row r="301" spans="1:11" ht="16.5" customHeight="1" x14ac:dyDescent="0.25">
      <c r="A301" s="46" t="s">
        <v>441</v>
      </c>
      <c r="B301" s="37" t="s">
        <v>8</v>
      </c>
      <c r="C301" s="37"/>
      <c r="D301" s="37"/>
      <c r="E301" s="37"/>
      <c r="F301" s="37"/>
      <c r="G301" s="38">
        <f>G302+G310</f>
        <v>9275.1</v>
      </c>
      <c r="I301" s="50">
        <f>I302+I310</f>
        <v>10718.699999999999</v>
      </c>
      <c r="K301" s="50">
        <f>K302+K310</f>
        <v>10718.7</v>
      </c>
    </row>
    <row r="302" spans="1:11" x14ac:dyDescent="0.25">
      <c r="A302" s="44" t="s">
        <v>134</v>
      </c>
      <c r="B302" s="37"/>
      <c r="C302" s="37" t="s">
        <v>15</v>
      </c>
      <c r="D302" s="37"/>
      <c r="E302" s="42"/>
      <c r="F302" s="42"/>
      <c r="G302" s="31">
        <f>G303</f>
        <v>7600</v>
      </c>
      <c r="I302" s="49">
        <f>I303</f>
        <v>9043.5999999999985</v>
      </c>
      <c r="K302" s="49">
        <f>K303</f>
        <v>9043.6</v>
      </c>
    </row>
    <row r="303" spans="1:11" x14ac:dyDescent="0.25">
      <c r="A303" s="44" t="s">
        <v>29</v>
      </c>
      <c r="B303" s="37"/>
      <c r="C303" s="37" t="s">
        <v>15</v>
      </c>
      <c r="D303" s="37" t="s">
        <v>200</v>
      </c>
      <c r="E303" s="42"/>
      <c r="F303" s="42"/>
      <c r="G303" s="31">
        <f>G304</f>
        <v>7600</v>
      </c>
      <c r="I303" s="49">
        <f>I304</f>
        <v>9043.5999999999985</v>
      </c>
      <c r="K303" s="49">
        <f>K304</f>
        <v>9043.6</v>
      </c>
    </row>
    <row r="304" spans="1:11" x14ac:dyDescent="0.25">
      <c r="A304" s="43" t="s">
        <v>290</v>
      </c>
      <c r="B304" s="42"/>
      <c r="C304" s="42" t="s">
        <v>15</v>
      </c>
      <c r="D304" s="42" t="s">
        <v>200</v>
      </c>
      <c r="E304" s="42" t="s">
        <v>289</v>
      </c>
      <c r="F304" s="42"/>
      <c r="G304" s="31">
        <f>G305+G307</f>
        <v>7600</v>
      </c>
      <c r="I304" s="49">
        <f>I305+I307+I306</f>
        <v>9043.5999999999985</v>
      </c>
      <c r="K304" s="49">
        <f>K305+K307+K306+K309+K308</f>
        <v>9043.6</v>
      </c>
    </row>
    <row r="305" spans="1:11" x14ac:dyDescent="0.25">
      <c r="A305" s="20" t="s">
        <v>222</v>
      </c>
      <c r="B305" s="42"/>
      <c r="C305" s="42" t="s">
        <v>15</v>
      </c>
      <c r="D305" s="42" t="s">
        <v>200</v>
      </c>
      <c r="E305" s="42" t="s">
        <v>289</v>
      </c>
      <c r="F305" s="42" t="s">
        <v>223</v>
      </c>
      <c r="G305" s="31">
        <f>4699.2+1539</f>
        <v>6238.2</v>
      </c>
      <c r="H305" s="54">
        <f>622.2+529.9</f>
        <v>1152.0999999999999</v>
      </c>
      <c r="I305" s="49">
        <f t="shared" ref="I305:K309" si="44">G305+H305</f>
        <v>7390.2999999999993</v>
      </c>
      <c r="K305" s="49">
        <f t="shared" si="44"/>
        <v>7390.2999999999993</v>
      </c>
    </row>
    <row r="306" spans="1:11" ht="15" customHeight="1" x14ac:dyDescent="0.25">
      <c r="A306" s="20" t="s">
        <v>228</v>
      </c>
      <c r="B306" s="42"/>
      <c r="C306" s="42" t="s">
        <v>15</v>
      </c>
      <c r="D306" s="42" t="s">
        <v>200</v>
      </c>
      <c r="E306" s="42" t="s">
        <v>289</v>
      </c>
      <c r="F306" s="42" t="s">
        <v>229</v>
      </c>
      <c r="G306" s="31"/>
      <c r="H306" s="54">
        <v>100</v>
      </c>
      <c r="I306" s="49">
        <f t="shared" si="44"/>
        <v>100</v>
      </c>
      <c r="K306" s="49">
        <f t="shared" si="44"/>
        <v>100</v>
      </c>
    </row>
    <row r="307" spans="1:11" x14ac:dyDescent="0.25">
      <c r="A307" s="45" t="s">
        <v>250</v>
      </c>
      <c r="B307" s="42"/>
      <c r="C307" s="42" t="s">
        <v>15</v>
      </c>
      <c r="D307" s="42" t="s">
        <v>200</v>
      </c>
      <c r="E307" s="42" t="s">
        <v>289</v>
      </c>
      <c r="F307" s="42" t="s">
        <v>230</v>
      </c>
      <c r="G307" s="31">
        <v>1361.8</v>
      </c>
      <c r="H307" s="54">
        <f>145.8+45.7</f>
        <v>191.5</v>
      </c>
      <c r="I307" s="49">
        <f t="shared" si="44"/>
        <v>1553.3</v>
      </c>
      <c r="J307" s="30">
        <f>-13-145.78</f>
        <v>-158.78</v>
      </c>
      <c r="K307" s="49">
        <f t="shared" si="44"/>
        <v>1394.52</v>
      </c>
    </row>
    <row r="308" spans="1:11" ht="60.75" customHeight="1" x14ac:dyDescent="0.25">
      <c r="A308" s="20" t="s">
        <v>267</v>
      </c>
      <c r="B308" s="42"/>
      <c r="C308" s="42" t="s">
        <v>15</v>
      </c>
      <c r="D308" s="42" t="s">
        <v>200</v>
      </c>
      <c r="E308" s="42" t="s">
        <v>289</v>
      </c>
      <c r="F308" s="42" t="s">
        <v>266</v>
      </c>
      <c r="G308" s="31"/>
      <c r="I308" s="49"/>
      <c r="J308" s="30">
        <v>145.78</v>
      </c>
      <c r="K308" s="49">
        <f t="shared" si="44"/>
        <v>145.78</v>
      </c>
    </row>
    <row r="309" spans="1:11" x14ac:dyDescent="0.25">
      <c r="A309" s="45" t="s">
        <v>331</v>
      </c>
      <c r="B309" s="42"/>
      <c r="C309" s="42" t="s">
        <v>15</v>
      </c>
      <c r="D309" s="42" t="s">
        <v>200</v>
      </c>
      <c r="E309" s="42" t="s">
        <v>289</v>
      </c>
      <c r="F309" s="42" t="s">
        <v>330</v>
      </c>
      <c r="G309" s="31"/>
      <c r="I309" s="49"/>
      <c r="J309" s="30">
        <v>13</v>
      </c>
      <c r="K309" s="49">
        <f t="shared" si="44"/>
        <v>13</v>
      </c>
    </row>
    <row r="310" spans="1:11" x14ac:dyDescent="0.25">
      <c r="A310" s="36" t="s">
        <v>67</v>
      </c>
      <c r="B310" s="37"/>
      <c r="C310" s="37" t="s">
        <v>68</v>
      </c>
      <c r="D310" s="37"/>
      <c r="E310" s="37"/>
      <c r="F310" s="37"/>
      <c r="G310" s="38">
        <f>G311</f>
        <v>1675.1</v>
      </c>
      <c r="I310" s="50">
        <f>I311</f>
        <v>1675.1</v>
      </c>
      <c r="K310" s="50">
        <f>K311</f>
        <v>1675.1</v>
      </c>
    </row>
    <row r="311" spans="1:11" x14ac:dyDescent="0.25">
      <c r="A311" s="36" t="s">
        <v>74</v>
      </c>
      <c r="B311" s="37"/>
      <c r="C311" s="37" t="s">
        <v>68</v>
      </c>
      <c r="D311" s="37" t="s">
        <v>24</v>
      </c>
      <c r="E311" s="37"/>
      <c r="F311" s="37"/>
      <c r="G311" s="38">
        <f>G312</f>
        <v>1675.1</v>
      </c>
      <c r="I311" s="50">
        <f>I312</f>
        <v>1675.1</v>
      </c>
      <c r="K311" s="50">
        <f>K312</f>
        <v>1675.1</v>
      </c>
    </row>
    <row r="312" spans="1:11" ht="59.25" customHeight="1" x14ac:dyDescent="0.25">
      <c r="A312" s="20" t="s">
        <v>321</v>
      </c>
      <c r="B312" s="42"/>
      <c r="C312" s="42" t="s">
        <v>68</v>
      </c>
      <c r="D312" s="42" t="s">
        <v>24</v>
      </c>
      <c r="E312" s="42" t="s">
        <v>322</v>
      </c>
      <c r="F312" s="42"/>
      <c r="G312" s="31">
        <f>G313</f>
        <v>1675.1</v>
      </c>
      <c r="I312" s="49">
        <f>I313</f>
        <v>1675.1</v>
      </c>
      <c r="K312" s="49">
        <f>K313</f>
        <v>1675.1</v>
      </c>
    </row>
    <row r="313" spans="1:11" ht="31.5" x14ac:dyDescent="0.25">
      <c r="A313" s="20" t="s">
        <v>318</v>
      </c>
      <c r="B313" s="42"/>
      <c r="C313" s="42" t="s">
        <v>68</v>
      </c>
      <c r="D313" s="42" t="s">
        <v>24</v>
      </c>
      <c r="E313" s="42" t="s">
        <v>322</v>
      </c>
      <c r="F313" s="42" t="s">
        <v>317</v>
      </c>
      <c r="G313" s="31">
        <v>1675.1</v>
      </c>
      <c r="I313" s="49">
        <f t="shared" ref="I313:K313" si="45">G313+H313</f>
        <v>1675.1</v>
      </c>
      <c r="K313" s="49">
        <f t="shared" si="45"/>
        <v>1675.1</v>
      </c>
    </row>
    <row r="314" spans="1:11" ht="31.5" x14ac:dyDescent="0.25">
      <c r="A314" s="46" t="s">
        <v>444</v>
      </c>
      <c r="B314" s="37" t="s">
        <v>118</v>
      </c>
      <c r="C314" s="37"/>
      <c r="D314" s="37"/>
      <c r="E314" s="37"/>
      <c r="F314" s="37"/>
      <c r="G314" s="38">
        <f>G315</f>
        <v>3575.1000000000004</v>
      </c>
      <c r="I314" s="50">
        <f>I315</f>
        <v>3611.3</v>
      </c>
      <c r="K314" s="50">
        <f>K315</f>
        <v>3611.3</v>
      </c>
    </row>
    <row r="315" spans="1:11" x14ac:dyDescent="0.25">
      <c r="A315" s="36" t="s">
        <v>253</v>
      </c>
      <c r="B315" s="37"/>
      <c r="C315" s="37" t="s">
        <v>43</v>
      </c>
      <c r="D315" s="37"/>
      <c r="E315" s="37"/>
      <c r="F315" s="37"/>
      <c r="G315" s="38">
        <f>G316</f>
        <v>3575.1000000000004</v>
      </c>
      <c r="I315" s="50">
        <f>I316</f>
        <v>3611.3</v>
      </c>
      <c r="K315" s="50">
        <f>K316</f>
        <v>3611.3</v>
      </c>
    </row>
    <row r="316" spans="1:11" x14ac:dyDescent="0.25">
      <c r="A316" s="36" t="s">
        <v>154</v>
      </c>
      <c r="B316" s="37"/>
      <c r="C316" s="37" t="s">
        <v>43</v>
      </c>
      <c r="D316" s="37" t="s">
        <v>15</v>
      </c>
      <c r="E316" s="37"/>
      <c r="F316" s="37"/>
      <c r="G316" s="38">
        <f>G317</f>
        <v>3575.1000000000004</v>
      </c>
      <c r="I316" s="50">
        <f>I317</f>
        <v>3611.3</v>
      </c>
      <c r="K316" s="50">
        <f>K317</f>
        <v>3611.3</v>
      </c>
    </row>
    <row r="317" spans="1:11" x14ac:dyDescent="0.25">
      <c r="A317" s="43" t="s">
        <v>119</v>
      </c>
      <c r="B317" s="42"/>
      <c r="C317" s="42" t="s">
        <v>43</v>
      </c>
      <c r="D317" s="42" t="s">
        <v>15</v>
      </c>
      <c r="E317" s="42" t="s">
        <v>327</v>
      </c>
      <c r="F317" s="42"/>
      <c r="G317" s="31">
        <f>G318</f>
        <v>3575.1000000000004</v>
      </c>
      <c r="I317" s="49">
        <f>I318</f>
        <v>3611.3</v>
      </c>
      <c r="K317" s="49">
        <f>K318</f>
        <v>3611.3</v>
      </c>
    </row>
    <row r="318" spans="1:11" x14ac:dyDescent="0.25">
      <c r="A318" s="43" t="s">
        <v>52</v>
      </c>
      <c r="B318" s="42"/>
      <c r="C318" s="42" t="s">
        <v>43</v>
      </c>
      <c r="D318" s="42" t="s">
        <v>15</v>
      </c>
      <c r="E318" s="42" t="s">
        <v>323</v>
      </c>
      <c r="F318" s="42"/>
      <c r="G318" s="31">
        <f>G319+G320+G321</f>
        <v>3575.1000000000004</v>
      </c>
      <c r="I318" s="49">
        <f>I319+I320+I321</f>
        <v>3611.3</v>
      </c>
      <c r="K318" s="49">
        <f>K319+K320+K321</f>
        <v>3611.3</v>
      </c>
    </row>
    <row r="319" spans="1:11" x14ac:dyDescent="0.25">
      <c r="A319" s="20" t="s">
        <v>222</v>
      </c>
      <c r="B319" s="42"/>
      <c r="C319" s="42" t="s">
        <v>43</v>
      </c>
      <c r="D319" s="42" t="s">
        <v>15</v>
      </c>
      <c r="E319" s="42" t="s">
        <v>323</v>
      </c>
      <c r="F319" s="42" t="s">
        <v>223</v>
      </c>
      <c r="G319" s="31">
        <f>1713+586+111.3+117+38+40</f>
        <v>2605.3000000000002</v>
      </c>
      <c r="H319" s="54">
        <v>31.7</v>
      </c>
      <c r="I319" s="49">
        <f t="shared" ref="I319:K321" si="46">G319+H319</f>
        <v>2637</v>
      </c>
      <c r="K319" s="49">
        <f t="shared" si="46"/>
        <v>2637</v>
      </c>
    </row>
    <row r="320" spans="1:11" ht="16.5" customHeight="1" x14ac:dyDescent="0.25">
      <c r="A320" s="20" t="s">
        <v>228</v>
      </c>
      <c r="B320" s="42"/>
      <c r="C320" s="42" t="s">
        <v>43</v>
      </c>
      <c r="D320" s="42" t="s">
        <v>15</v>
      </c>
      <c r="E320" s="42" t="s">
        <v>323</v>
      </c>
      <c r="F320" s="42" t="s">
        <v>229</v>
      </c>
      <c r="G320" s="31">
        <v>291</v>
      </c>
      <c r="I320" s="49">
        <f t="shared" si="46"/>
        <v>291</v>
      </c>
      <c r="K320" s="49">
        <f t="shared" si="46"/>
        <v>291</v>
      </c>
    </row>
    <row r="321" spans="1:11" x14ac:dyDescent="0.25">
      <c r="A321" s="45" t="s">
        <v>250</v>
      </c>
      <c r="B321" s="42"/>
      <c r="C321" s="42" t="s">
        <v>43</v>
      </c>
      <c r="D321" s="42" t="s">
        <v>15</v>
      </c>
      <c r="E321" s="42" t="s">
        <v>323</v>
      </c>
      <c r="F321" s="42" t="s">
        <v>230</v>
      </c>
      <c r="G321" s="31">
        <v>678.8</v>
      </c>
      <c r="H321" s="54">
        <v>4.5</v>
      </c>
      <c r="I321" s="49">
        <f t="shared" si="46"/>
        <v>683.3</v>
      </c>
      <c r="K321" s="49">
        <f t="shared" si="46"/>
        <v>683.3</v>
      </c>
    </row>
    <row r="322" spans="1:11" ht="15" customHeight="1" x14ac:dyDescent="0.25">
      <c r="A322" s="46" t="s">
        <v>445</v>
      </c>
      <c r="B322" s="37" t="s">
        <v>87</v>
      </c>
      <c r="C322" s="37"/>
      <c r="D322" s="37"/>
      <c r="E322" s="37"/>
      <c r="F322" s="37"/>
      <c r="G322" s="38">
        <f>G323</f>
        <v>1561.8999999999999</v>
      </c>
      <c r="I322" s="50">
        <f>I323</f>
        <v>1639.3999999999999</v>
      </c>
      <c r="K322" s="50">
        <f>K323</f>
        <v>1639.3999999999999</v>
      </c>
    </row>
    <row r="323" spans="1:11" x14ac:dyDescent="0.25">
      <c r="A323" s="36" t="s">
        <v>253</v>
      </c>
      <c r="B323" s="37"/>
      <c r="C323" s="37" t="s">
        <v>43</v>
      </c>
      <c r="D323" s="37"/>
      <c r="E323" s="37"/>
      <c r="F323" s="37"/>
      <c r="G323" s="38">
        <f>G324</f>
        <v>1561.8999999999999</v>
      </c>
      <c r="I323" s="50">
        <f>I324</f>
        <v>1639.3999999999999</v>
      </c>
      <c r="K323" s="50">
        <f>K324</f>
        <v>1639.3999999999999</v>
      </c>
    </row>
    <row r="324" spans="1:11" x14ac:dyDescent="0.25">
      <c r="A324" s="36" t="s">
        <v>154</v>
      </c>
      <c r="B324" s="37"/>
      <c r="C324" s="37" t="s">
        <v>43</v>
      </c>
      <c r="D324" s="37" t="s">
        <v>15</v>
      </c>
      <c r="E324" s="37"/>
      <c r="F324" s="37"/>
      <c r="G324" s="38">
        <f>G325</f>
        <v>1561.8999999999999</v>
      </c>
      <c r="I324" s="50">
        <f>I325</f>
        <v>1639.3999999999999</v>
      </c>
      <c r="K324" s="50">
        <f>K325</f>
        <v>1639.3999999999999</v>
      </c>
    </row>
    <row r="325" spans="1:11" x14ac:dyDescent="0.25">
      <c r="A325" s="20" t="s">
        <v>325</v>
      </c>
      <c r="B325" s="42"/>
      <c r="C325" s="42" t="s">
        <v>43</v>
      </c>
      <c r="D325" s="42" t="s">
        <v>15</v>
      </c>
      <c r="E325" s="42" t="s">
        <v>326</v>
      </c>
      <c r="F325" s="42"/>
      <c r="G325" s="31">
        <f>G326</f>
        <v>1561.8999999999999</v>
      </c>
      <c r="I325" s="49">
        <f>I326</f>
        <v>1639.3999999999999</v>
      </c>
      <c r="K325" s="49">
        <f>K326</f>
        <v>1639.3999999999999</v>
      </c>
    </row>
    <row r="326" spans="1:11" x14ac:dyDescent="0.25">
      <c r="A326" s="43" t="s">
        <v>52</v>
      </c>
      <c r="B326" s="42"/>
      <c r="C326" s="42" t="s">
        <v>43</v>
      </c>
      <c r="D326" s="42" t="s">
        <v>15</v>
      </c>
      <c r="E326" s="42" t="s">
        <v>324</v>
      </c>
      <c r="F326" s="42"/>
      <c r="G326" s="31">
        <f>G327+G328+G329</f>
        <v>1561.8999999999999</v>
      </c>
      <c r="I326" s="49">
        <f>I327+I328+I329</f>
        <v>1639.3999999999999</v>
      </c>
      <c r="K326" s="49">
        <f>K327+K328+K329</f>
        <v>1639.3999999999999</v>
      </c>
    </row>
    <row r="327" spans="1:11" x14ac:dyDescent="0.25">
      <c r="A327" s="20" t="s">
        <v>222</v>
      </c>
      <c r="B327" s="42"/>
      <c r="C327" s="42" t="s">
        <v>43</v>
      </c>
      <c r="D327" s="42" t="s">
        <v>15</v>
      </c>
      <c r="E327" s="42" t="s">
        <v>324</v>
      </c>
      <c r="F327" s="42" t="s">
        <v>223</v>
      </c>
      <c r="G327" s="31">
        <f>1089.6+70.8</f>
        <v>1160.3999999999999</v>
      </c>
      <c r="H327" s="54">
        <v>76.5</v>
      </c>
      <c r="I327" s="49">
        <f t="shared" ref="I327:K329" si="47">G327+H327</f>
        <v>1236.8999999999999</v>
      </c>
      <c r="K327" s="49">
        <f t="shared" si="47"/>
        <v>1236.8999999999999</v>
      </c>
    </row>
    <row r="328" spans="1:11" ht="15" customHeight="1" x14ac:dyDescent="0.25">
      <c r="A328" s="20" t="s">
        <v>228</v>
      </c>
      <c r="B328" s="42"/>
      <c r="C328" s="42" t="s">
        <v>43</v>
      </c>
      <c r="D328" s="42" t="s">
        <v>15</v>
      </c>
      <c r="E328" s="42" t="s">
        <v>324</v>
      </c>
      <c r="F328" s="42" t="s">
        <v>229</v>
      </c>
      <c r="G328" s="31">
        <v>79.8</v>
      </c>
      <c r="I328" s="49">
        <f t="shared" si="47"/>
        <v>79.8</v>
      </c>
      <c r="K328" s="49">
        <f t="shared" si="47"/>
        <v>79.8</v>
      </c>
    </row>
    <row r="329" spans="1:11" x14ac:dyDescent="0.25">
      <c r="A329" s="45" t="s">
        <v>250</v>
      </c>
      <c r="B329" s="42"/>
      <c r="C329" s="42" t="s">
        <v>43</v>
      </c>
      <c r="D329" s="42" t="s">
        <v>15</v>
      </c>
      <c r="E329" s="42" t="s">
        <v>324</v>
      </c>
      <c r="F329" s="42" t="s">
        <v>230</v>
      </c>
      <c r="G329" s="31">
        <v>321.7</v>
      </c>
      <c r="H329" s="54">
        <v>1</v>
      </c>
      <c r="I329" s="49">
        <f t="shared" si="47"/>
        <v>322.7</v>
      </c>
      <c r="K329" s="49">
        <f t="shared" si="47"/>
        <v>322.7</v>
      </c>
    </row>
    <row r="330" spans="1:11" ht="30" customHeight="1" x14ac:dyDescent="0.25">
      <c r="A330" s="46" t="s">
        <v>386</v>
      </c>
      <c r="B330" s="37" t="s">
        <v>446</v>
      </c>
      <c r="C330" s="37"/>
      <c r="D330" s="37"/>
      <c r="E330" s="37"/>
      <c r="F330" s="37"/>
      <c r="G330" s="38">
        <f>G331+G359</f>
        <v>16819.3</v>
      </c>
      <c r="H330" s="54">
        <f>SUM(H331:H365)</f>
        <v>16180.099999999999</v>
      </c>
      <c r="I330" s="50">
        <f>I331+I359+I349</f>
        <v>32999.4</v>
      </c>
      <c r="K330" s="50">
        <f>K331+K359+K349</f>
        <v>30226.74</v>
      </c>
    </row>
    <row r="331" spans="1:11" x14ac:dyDescent="0.25">
      <c r="A331" s="41" t="s">
        <v>42</v>
      </c>
      <c r="B331" s="42"/>
      <c r="C331" s="42" t="s">
        <v>24</v>
      </c>
      <c r="D331" s="42"/>
      <c r="E331" s="42"/>
      <c r="F331" s="42"/>
      <c r="G331" s="31">
        <f>G336+G332</f>
        <v>6819.3</v>
      </c>
      <c r="I331" s="49">
        <f>I336+I332</f>
        <v>10588.310000000001</v>
      </c>
      <c r="K331" s="49">
        <f>K336+K332</f>
        <v>10718.310000000001</v>
      </c>
    </row>
    <row r="332" spans="1:11" x14ac:dyDescent="0.25">
      <c r="A332" s="48" t="s">
        <v>340</v>
      </c>
      <c r="B332" s="42"/>
      <c r="C332" s="42" t="s">
        <v>24</v>
      </c>
      <c r="D332" s="42" t="s">
        <v>63</v>
      </c>
      <c r="E332" s="42"/>
      <c r="F332" s="42"/>
      <c r="G332" s="31">
        <f>G333</f>
        <v>2405.6999999999998</v>
      </c>
      <c r="I332" s="49">
        <f>I333</f>
        <v>4811.3</v>
      </c>
      <c r="K332" s="49">
        <f>K333</f>
        <v>4811.3</v>
      </c>
    </row>
    <row r="333" spans="1:11" ht="31.5" x14ac:dyDescent="0.25">
      <c r="A333" s="47" t="s">
        <v>341</v>
      </c>
      <c r="B333" s="42"/>
      <c r="C333" s="42" t="s">
        <v>24</v>
      </c>
      <c r="D333" s="42" t="s">
        <v>63</v>
      </c>
      <c r="E333" s="42" t="s">
        <v>342</v>
      </c>
      <c r="F333" s="42"/>
      <c r="G333" s="31">
        <f>G334+G335</f>
        <v>2405.6999999999998</v>
      </c>
      <c r="I333" s="49">
        <f>I334+I335</f>
        <v>4811.3</v>
      </c>
      <c r="K333" s="49">
        <f>K334+K335</f>
        <v>4811.3</v>
      </c>
    </row>
    <row r="334" spans="1:11" ht="14.25" customHeight="1" x14ac:dyDescent="0.25">
      <c r="A334" s="47" t="s">
        <v>409</v>
      </c>
      <c r="B334" s="42"/>
      <c r="C334" s="42" t="s">
        <v>24</v>
      </c>
      <c r="D334" s="42" t="s">
        <v>63</v>
      </c>
      <c r="E334" s="42" t="s">
        <v>342</v>
      </c>
      <c r="F334" s="42" t="s">
        <v>332</v>
      </c>
      <c r="G334" s="31">
        <v>1222.2</v>
      </c>
      <c r="H334" s="54">
        <v>1222.0999999999999</v>
      </c>
      <c r="I334" s="49">
        <f t="shared" ref="I334:K335" si="48">G334+H334</f>
        <v>2444.3000000000002</v>
      </c>
      <c r="K334" s="49">
        <f t="shared" si="48"/>
        <v>2444.3000000000002</v>
      </c>
    </row>
    <row r="335" spans="1:11" x14ac:dyDescent="0.25">
      <c r="A335" s="47" t="s">
        <v>408</v>
      </c>
      <c r="B335" s="42"/>
      <c r="C335" s="42" t="s">
        <v>24</v>
      </c>
      <c r="D335" s="42" t="s">
        <v>63</v>
      </c>
      <c r="E335" s="42" t="s">
        <v>342</v>
      </c>
      <c r="F335" s="42" t="s">
        <v>332</v>
      </c>
      <c r="G335" s="31">
        <v>1183.5</v>
      </c>
      <c r="H335" s="54">
        <v>1183.5</v>
      </c>
      <c r="I335" s="49">
        <f t="shared" si="48"/>
        <v>2367</v>
      </c>
      <c r="K335" s="49">
        <f t="shared" si="48"/>
        <v>2367</v>
      </c>
    </row>
    <row r="336" spans="1:11" x14ac:dyDescent="0.25">
      <c r="A336" s="43" t="s">
        <v>172</v>
      </c>
      <c r="B336" s="42"/>
      <c r="C336" s="42" t="s">
        <v>24</v>
      </c>
      <c r="D336" s="42" t="s">
        <v>27</v>
      </c>
      <c r="E336" s="42"/>
      <c r="F336" s="42"/>
      <c r="G336" s="31">
        <f>G337+G344</f>
        <v>4413.6000000000004</v>
      </c>
      <c r="I336" s="49">
        <f>I337+I344</f>
        <v>5777.01</v>
      </c>
      <c r="K336" s="49">
        <f>K337+K344</f>
        <v>5907.01</v>
      </c>
    </row>
    <row r="337" spans="1:11" ht="15.75" customHeight="1" x14ac:dyDescent="0.25">
      <c r="A337" s="20" t="s">
        <v>36</v>
      </c>
      <c r="B337" s="42"/>
      <c r="C337" s="42" t="s">
        <v>24</v>
      </c>
      <c r="D337" s="42" t="s">
        <v>27</v>
      </c>
      <c r="E337" s="42" t="s">
        <v>328</v>
      </c>
      <c r="F337" s="42"/>
      <c r="G337" s="31">
        <f>G338</f>
        <v>3271.4000000000005</v>
      </c>
      <c r="I337" s="49">
        <f>I338</f>
        <v>3492.6000000000004</v>
      </c>
      <c r="K337" s="49">
        <f>K338</f>
        <v>3622.6000000000004</v>
      </c>
    </row>
    <row r="338" spans="1:11" x14ac:dyDescent="0.25">
      <c r="A338" s="43" t="s">
        <v>52</v>
      </c>
      <c r="B338" s="42"/>
      <c r="C338" s="42" t="s">
        <v>24</v>
      </c>
      <c r="D338" s="42" t="s">
        <v>27</v>
      </c>
      <c r="E338" s="42" t="s">
        <v>329</v>
      </c>
      <c r="F338" s="42"/>
      <c r="G338" s="31">
        <f>SUM(G339:G343)</f>
        <v>3271.4000000000005</v>
      </c>
      <c r="I338" s="49">
        <f>SUM(I339:I343)</f>
        <v>3492.6000000000004</v>
      </c>
      <c r="K338" s="49">
        <f>SUM(K339:K343)</f>
        <v>3622.6000000000004</v>
      </c>
    </row>
    <row r="339" spans="1:11" x14ac:dyDescent="0.25">
      <c r="A339" s="20" t="s">
        <v>222</v>
      </c>
      <c r="B339" s="42"/>
      <c r="C339" s="42" t="s">
        <v>24</v>
      </c>
      <c r="D339" s="42" t="s">
        <v>27</v>
      </c>
      <c r="E339" s="42" t="s">
        <v>329</v>
      </c>
      <c r="F339" s="42" t="s">
        <v>223</v>
      </c>
      <c r="G339" s="31">
        <f>1988.4+680</f>
        <v>2668.4</v>
      </c>
      <c r="H339" s="54">
        <v>221.2</v>
      </c>
      <c r="I339" s="49">
        <f t="shared" ref="I339:K343" si="49">G339+H339</f>
        <v>2889.6</v>
      </c>
      <c r="K339" s="49">
        <f t="shared" si="49"/>
        <v>2889.6</v>
      </c>
    </row>
    <row r="340" spans="1:11" x14ac:dyDescent="0.25">
      <c r="A340" s="45" t="s">
        <v>331</v>
      </c>
      <c r="B340" s="42"/>
      <c r="C340" s="42" t="s">
        <v>24</v>
      </c>
      <c r="D340" s="42" t="s">
        <v>27</v>
      </c>
      <c r="E340" s="42" t="s">
        <v>329</v>
      </c>
      <c r="F340" s="42" t="s">
        <v>225</v>
      </c>
      <c r="G340" s="31"/>
      <c r="I340" s="49"/>
      <c r="J340" s="30">
        <v>115.8</v>
      </c>
      <c r="K340" s="49">
        <f t="shared" si="49"/>
        <v>115.8</v>
      </c>
    </row>
    <row r="341" spans="1:11" ht="16.5" customHeight="1" x14ac:dyDescent="0.25">
      <c r="A341" s="20" t="s">
        <v>228</v>
      </c>
      <c r="B341" s="42"/>
      <c r="C341" s="42" t="s">
        <v>24</v>
      </c>
      <c r="D341" s="42" t="s">
        <v>27</v>
      </c>
      <c r="E341" s="42" t="s">
        <v>329</v>
      </c>
      <c r="F341" s="42" t="s">
        <v>229</v>
      </c>
      <c r="G341" s="31">
        <v>23.3</v>
      </c>
      <c r="I341" s="49">
        <f t="shared" si="49"/>
        <v>23.3</v>
      </c>
      <c r="K341" s="49">
        <f t="shared" si="49"/>
        <v>23.3</v>
      </c>
    </row>
    <row r="342" spans="1:11" x14ac:dyDescent="0.25">
      <c r="A342" s="45" t="s">
        <v>250</v>
      </c>
      <c r="B342" s="42"/>
      <c r="C342" s="42" t="s">
        <v>24</v>
      </c>
      <c r="D342" s="42" t="s">
        <v>27</v>
      </c>
      <c r="E342" s="42" t="s">
        <v>329</v>
      </c>
      <c r="F342" s="42" t="s">
        <v>230</v>
      </c>
      <c r="G342" s="31">
        <v>577.70000000000005</v>
      </c>
      <c r="I342" s="49">
        <f t="shared" si="49"/>
        <v>577.70000000000005</v>
      </c>
      <c r="J342" s="30">
        <f>-115.8+130</f>
        <v>14.200000000000003</v>
      </c>
      <c r="K342" s="49">
        <f t="shared" si="49"/>
        <v>591.90000000000009</v>
      </c>
    </row>
    <row r="343" spans="1:11" x14ac:dyDescent="0.25">
      <c r="A343" s="43" t="s">
        <v>331</v>
      </c>
      <c r="B343" s="42"/>
      <c r="C343" s="42" t="s">
        <v>24</v>
      </c>
      <c r="D343" s="42" t="s">
        <v>27</v>
      </c>
      <c r="E343" s="42" t="s">
        <v>329</v>
      </c>
      <c r="F343" s="42" t="s">
        <v>330</v>
      </c>
      <c r="G343" s="31">
        <v>2</v>
      </c>
      <c r="I343" s="49">
        <f t="shared" si="49"/>
        <v>2</v>
      </c>
      <c r="K343" s="49">
        <f t="shared" si="49"/>
        <v>2</v>
      </c>
    </row>
    <row r="344" spans="1:11" ht="31.5" x14ac:dyDescent="0.25">
      <c r="A344" s="20" t="s">
        <v>333</v>
      </c>
      <c r="B344" s="42"/>
      <c r="C344" s="42" t="s">
        <v>24</v>
      </c>
      <c r="D344" s="42" t="s">
        <v>27</v>
      </c>
      <c r="E344" s="42" t="s">
        <v>316</v>
      </c>
      <c r="F344" s="42"/>
      <c r="G344" s="31">
        <f>G345+G347</f>
        <v>1142.2</v>
      </c>
      <c r="I344" s="49">
        <f>I345+I347</f>
        <v>2284.41</v>
      </c>
      <c r="K344" s="49">
        <f>K345+K347</f>
        <v>2284.41</v>
      </c>
    </row>
    <row r="345" spans="1:11" ht="13.5" customHeight="1" x14ac:dyDescent="0.25">
      <c r="A345" s="20" t="s">
        <v>334</v>
      </c>
      <c r="B345" s="42"/>
      <c r="C345" s="42" t="s">
        <v>24</v>
      </c>
      <c r="D345" s="42" t="s">
        <v>27</v>
      </c>
      <c r="E345" s="42" t="s">
        <v>335</v>
      </c>
      <c r="F345" s="42"/>
      <c r="G345" s="31">
        <f>G346</f>
        <v>250.1</v>
      </c>
      <c r="I345" s="49">
        <f>I346</f>
        <v>500.19</v>
      </c>
      <c r="K345" s="49">
        <f>K346</f>
        <v>500.19</v>
      </c>
    </row>
    <row r="346" spans="1:11" ht="17.25" customHeight="1" x14ac:dyDescent="0.25">
      <c r="A346" s="20" t="s">
        <v>336</v>
      </c>
      <c r="B346" s="42"/>
      <c r="C346" s="42" t="s">
        <v>24</v>
      </c>
      <c r="D346" s="42" t="s">
        <v>27</v>
      </c>
      <c r="E346" s="42" t="s">
        <v>335</v>
      </c>
      <c r="F346" s="42" t="s">
        <v>332</v>
      </c>
      <c r="G346" s="31">
        <v>250.1</v>
      </c>
      <c r="H346" s="54">
        <v>250.09</v>
      </c>
      <c r="I346" s="49">
        <f t="shared" ref="I346:K348" si="50">G346+H346</f>
        <v>500.19</v>
      </c>
      <c r="K346" s="49">
        <f t="shared" si="50"/>
        <v>500.19</v>
      </c>
    </row>
    <row r="347" spans="1:11" ht="19.5" customHeight="1" x14ac:dyDescent="0.25">
      <c r="A347" s="20" t="s">
        <v>338</v>
      </c>
      <c r="B347" s="42"/>
      <c r="C347" s="42" t="s">
        <v>24</v>
      </c>
      <c r="D347" s="42" t="s">
        <v>27</v>
      </c>
      <c r="E347" s="42" t="s">
        <v>337</v>
      </c>
      <c r="F347" s="42"/>
      <c r="G347" s="31">
        <f>G348</f>
        <v>892.1</v>
      </c>
      <c r="I347" s="49">
        <f>I348</f>
        <v>1784.22</v>
      </c>
      <c r="K347" s="49">
        <f>K348</f>
        <v>1784.22</v>
      </c>
    </row>
    <row r="348" spans="1:11" ht="16.5" customHeight="1" x14ac:dyDescent="0.25">
      <c r="A348" s="20" t="s">
        <v>336</v>
      </c>
      <c r="B348" s="42"/>
      <c r="C348" s="42" t="s">
        <v>24</v>
      </c>
      <c r="D348" s="42" t="s">
        <v>27</v>
      </c>
      <c r="E348" s="42" t="s">
        <v>337</v>
      </c>
      <c r="F348" s="42" t="s">
        <v>332</v>
      </c>
      <c r="G348" s="31">
        <v>892.1</v>
      </c>
      <c r="H348" s="54">
        <v>892.12</v>
      </c>
      <c r="I348" s="49">
        <f t="shared" si="50"/>
        <v>1784.22</v>
      </c>
      <c r="K348" s="49">
        <f t="shared" si="50"/>
        <v>1784.22</v>
      </c>
    </row>
    <row r="349" spans="1:11" x14ac:dyDescent="0.25">
      <c r="A349" s="29" t="s">
        <v>45</v>
      </c>
      <c r="B349" s="42"/>
      <c r="C349" s="42" t="s">
        <v>46</v>
      </c>
      <c r="D349" s="42"/>
      <c r="E349" s="42"/>
      <c r="F349" s="42"/>
      <c r="G349" s="31"/>
      <c r="I349" s="49">
        <f>I350</f>
        <v>9560.09</v>
      </c>
      <c r="K349" s="49">
        <f>K350</f>
        <v>6657.43</v>
      </c>
    </row>
    <row r="350" spans="1:11" x14ac:dyDescent="0.25">
      <c r="A350" s="11" t="s">
        <v>47</v>
      </c>
      <c r="B350" s="42"/>
      <c r="C350" s="42" t="s">
        <v>46</v>
      </c>
      <c r="D350" s="42" t="s">
        <v>17</v>
      </c>
      <c r="E350" s="42"/>
      <c r="F350" s="42"/>
      <c r="G350" s="31"/>
      <c r="I350" s="49">
        <f>I351+I353+I355+I357</f>
        <v>9560.09</v>
      </c>
      <c r="K350" s="49">
        <f>K351+K353+K355+K357</f>
        <v>6657.43</v>
      </c>
    </row>
    <row r="351" spans="1:11" ht="18.75" customHeight="1" x14ac:dyDescent="0.25">
      <c r="A351" s="21" t="s">
        <v>385</v>
      </c>
      <c r="B351" s="42"/>
      <c r="C351" s="42" t="s">
        <v>46</v>
      </c>
      <c r="D351" s="42" t="s">
        <v>17</v>
      </c>
      <c r="E351" s="42" t="s">
        <v>384</v>
      </c>
      <c r="F351" s="42"/>
      <c r="G351" s="31"/>
      <c r="I351" s="49">
        <f>I352</f>
        <v>1916.8000000000002</v>
      </c>
      <c r="K351" s="49">
        <f>K352</f>
        <v>1916.8000000000002</v>
      </c>
    </row>
    <row r="352" spans="1:11" x14ac:dyDescent="0.25">
      <c r="A352" s="45" t="s">
        <v>250</v>
      </c>
      <c r="B352" s="42"/>
      <c r="C352" s="42" t="s">
        <v>46</v>
      </c>
      <c r="D352" s="42" t="s">
        <v>17</v>
      </c>
      <c r="E352" s="42" t="s">
        <v>384</v>
      </c>
      <c r="F352" s="42" t="s">
        <v>230</v>
      </c>
      <c r="G352" s="31"/>
      <c r="H352" s="54">
        <f>1195.9+720.9</f>
        <v>1916.8000000000002</v>
      </c>
      <c r="I352" s="49">
        <f t="shared" ref="I352:K358" si="51">G352+H352</f>
        <v>1916.8000000000002</v>
      </c>
      <c r="K352" s="49">
        <f t="shared" si="51"/>
        <v>1916.8000000000002</v>
      </c>
    </row>
    <row r="353" spans="1:11" ht="15" customHeight="1" x14ac:dyDescent="0.25">
      <c r="A353" s="45" t="s">
        <v>388</v>
      </c>
      <c r="B353" s="42"/>
      <c r="C353" s="42" t="s">
        <v>46</v>
      </c>
      <c r="D353" s="42" t="s">
        <v>17</v>
      </c>
      <c r="E353" s="42" t="s">
        <v>399</v>
      </c>
      <c r="F353" s="42"/>
      <c r="G353" s="31"/>
      <c r="I353" s="49">
        <f>I354</f>
        <v>493.5</v>
      </c>
      <c r="K353" s="49">
        <f>K354</f>
        <v>493.5</v>
      </c>
    </row>
    <row r="354" spans="1:11" ht="14.25" customHeight="1" x14ac:dyDescent="0.25">
      <c r="A354" s="20" t="s">
        <v>336</v>
      </c>
      <c r="B354" s="42"/>
      <c r="C354" s="42" t="s">
        <v>46</v>
      </c>
      <c r="D354" s="42" t="s">
        <v>17</v>
      </c>
      <c r="E354" s="42" t="s">
        <v>399</v>
      </c>
      <c r="F354" s="42" t="s">
        <v>332</v>
      </c>
      <c r="G354" s="31"/>
      <c r="H354" s="54">
        <v>493.5</v>
      </c>
      <c r="I354" s="49">
        <f t="shared" si="51"/>
        <v>493.5</v>
      </c>
      <c r="K354" s="49">
        <f t="shared" si="51"/>
        <v>493.5</v>
      </c>
    </row>
    <row r="355" spans="1:11" ht="32.25" customHeight="1" x14ac:dyDescent="0.25">
      <c r="A355" s="20" t="s">
        <v>401</v>
      </c>
      <c r="B355" s="42"/>
      <c r="C355" s="42" t="s">
        <v>46</v>
      </c>
      <c r="D355" s="42" t="s">
        <v>17</v>
      </c>
      <c r="E355" s="42" t="s">
        <v>397</v>
      </c>
      <c r="F355" s="42"/>
      <c r="G355" s="31"/>
      <c r="I355" s="49">
        <f>I356</f>
        <v>4247.13</v>
      </c>
      <c r="K355" s="49">
        <f>K356</f>
        <v>4247.13</v>
      </c>
    </row>
    <row r="356" spans="1:11" ht="15" customHeight="1" x14ac:dyDescent="0.25">
      <c r="A356" s="20" t="s">
        <v>336</v>
      </c>
      <c r="B356" s="42"/>
      <c r="C356" s="42" t="s">
        <v>46</v>
      </c>
      <c r="D356" s="42" t="s">
        <v>17</v>
      </c>
      <c r="E356" s="42" t="s">
        <v>397</v>
      </c>
      <c r="F356" s="42" t="s">
        <v>332</v>
      </c>
      <c r="G356" s="31"/>
      <c r="H356" s="54">
        <v>4247.13</v>
      </c>
      <c r="I356" s="49">
        <f t="shared" si="51"/>
        <v>4247.13</v>
      </c>
      <c r="K356" s="49">
        <f t="shared" si="51"/>
        <v>4247.13</v>
      </c>
    </row>
    <row r="357" spans="1:11" ht="30" customHeight="1" x14ac:dyDescent="0.25">
      <c r="A357" s="20" t="s">
        <v>402</v>
      </c>
      <c r="B357" s="42"/>
      <c r="C357" s="42" t="s">
        <v>46</v>
      </c>
      <c r="D357" s="42" t="s">
        <v>17</v>
      </c>
      <c r="E357" s="42" t="s">
        <v>400</v>
      </c>
      <c r="F357" s="42"/>
      <c r="G357" s="31"/>
      <c r="I357" s="49">
        <f>I358</f>
        <v>2902.66</v>
      </c>
      <c r="K357" s="49">
        <f>K358</f>
        <v>0</v>
      </c>
    </row>
    <row r="358" spans="1:11" ht="15" customHeight="1" x14ac:dyDescent="0.25">
      <c r="A358" s="20" t="s">
        <v>336</v>
      </c>
      <c r="B358" s="42"/>
      <c r="C358" s="42" t="s">
        <v>46</v>
      </c>
      <c r="D358" s="42" t="s">
        <v>17</v>
      </c>
      <c r="E358" s="42" t="s">
        <v>400</v>
      </c>
      <c r="F358" s="42" t="s">
        <v>332</v>
      </c>
      <c r="G358" s="31"/>
      <c r="H358" s="54">
        <v>2902.66</v>
      </c>
      <c r="I358" s="49">
        <f t="shared" si="51"/>
        <v>2902.66</v>
      </c>
      <c r="J358" s="30">
        <v>-2902.66</v>
      </c>
      <c r="K358" s="49">
        <f t="shared" si="51"/>
        <v>0</v>
      </c>
    </row>
    <row r="359" spans="1:11" x14ac:dyDescent="0.25">
      <c r="A359" s="44" t="s">
        <v>55</v>
      </c>
      <c r="B359" s="42"/>
      <c r="C359" s="42" t="s">
        <v>56</v>
      </c>
      <c r="D359" s="42"/>
      <c r="E359" s="42"/>
      <c r="F359" s="42"/>
      <c r="G359" s="31">
        <f>G360</f>
        <v>10000</v>
      </c>
      <c r="I359" s="49">
        <f>I360+I363</f>
        <v>12851</v>
      </c>
      <c r="K359" s="49">
        <f>K360+K363</f>
        <v>12851</v>
      </c>
    </row>
    <row r="360" spans="1:11" x14ac:dyDescent="0.25">
      <c r="A360" s="44" t="s">
        <v>57</v>
      </c>
      <c r="B360" s="42"/>
      <c r="C360" s="42" t="s">
        <v>56</v>
      </c>
      <c r="D360" s="42" t="s">
        <v>15</v>
      </c>
      <c r="E360" s="42"/>
      <c r="F360" s="42"/>
      <c r="G360" s="31">
        <f>G361</f>
        <v>10000</v>
      </c>
      <c r="I360" s="49">
        <f>I361</f>
        <v>10000</v>
      </c>
      <c r="K360" s="49">
        <f>K361</f>
        <v>10000</v>
      </c>
    </row>
    <row r="361" spans="1:11" x14ac:dyDescent="0.25">
      <c r="A361" s="43" t="s">
        <v>339</v>
      </c>
      <c r="B361" s="42"/>
      <c r="C361" s="42" t="s">
        <v>56</v>
      </c>
      <c r="D361" s="42" t="s">
        <v>15</v>
      </c>
      <c r="E361" s="42" t="s">
        <v>394</v>
      </c>
      <c r="F361" s="42"/>
      <c r="G361" s="31">
        <f>G362</f>
        <v>10000</v>
      </c>
      <c r="I361" s="49">
        <f>I362</f>
        <v>10000</v>
      </c>
      <c r="K361" s="49">
        <f>K362</f>
        <v>10000</v>
      </c>
    </row>
    <row r="362" spans="1:11" ht="17.25" customHeight="1" x14ac:dyDescent="0.25">
      <c r="A362" s="20" t="s">
        <v>336</v>
      </c>
      <c r="B362" s="42"/>
      <c r="C362" s="42" t="s">
        <v>56</v>
      </c>
      <c r="D362" s="42" t="s">
        <v>15</v>
      </c>
      <c r="E362" s="42" t="s">
        <v>394</v>
      </c>
      <c r="F362" s="42" t="s">
        <v>332</v>
      </c>
      <c r="G362" s="31">
        <v>10000</v>
      </c>
      <c r="I362" s="49">
        <f t="shared" ref="I362:K365" si="52">G362+H362</f>
        <v>10000</v>
      </c>
      <c r="K362" s="49">
        <f t="shared" si="52"/>
        <v>10000</v>
      </c>
    </row>
    <row r="363" spans="1:11" x14ac:dyDescent="0.25">
      <c r="A363" s="11" t="s">
        <v>80</v>
      </c>
      <c r="B363" s="42"/>
      <c r="C363" s="42" t="s">
        <v>56</v>
      </c>
      <c r="D363" s="42" t="s">
        <v>17</v>
      </c>
      <c r="E363" s="42"/>
      <c r="F363" s="42"/>
      <c r="G363" s="31"/>
      <c r="I363" s="49">
        <f>I364+I365</f>
        <v>2851</v>
      </c>
      <c r="K363" s="49">
        <f>K364+K365</f>
        <v>2851</v>
      </c>
    </row>
    <row r="364" spans="1:11" x14ac:dyDescent="0.25">
      <c r="A364" s="45" t="s">
        <v>250</v>
      </c>
      <c r="B364" s="42"/>
      <c r="C364" s="42" t="s">
        <v>56</v>
      </c>
      <c r="D364" s="42" t="s">
        <v>17</v>
      </c>
      <c r="E364" s="42" t="s">
        <v>387</v>
      </c>
      <c r="F364" s="42" t="s">
        <v>230</v>
      </c>
      <c r="G364" s="31"/>
      <c r="H364" s="54">
        <v>951</v>
      </c>
      <c r="I364" s="49">
        <f t="shared" si="52"/>
        <v>951</v>
      </c>
      <c r="K364" s="49">
        <f t="shared" si="52"/>
        <v>951</v>
      </c>
    </row>
    <row r="365" spans="1:11" ht="19.5" customHeight="1" x14ac:dyDescent="0.25">
      <c r="A365" s="20" t="s">
        <v>336</v>
      </c>
      <c r="B365" s="42"/>
      <c r="C365" s="42" t="s">
        <v>56</v>
      </c>
      <c r="D365" s="42" t="s">
        <v>17</v>
      </c>
      <c r="E365" s="42" t="s">
        <v>387</v>
      </c>
      <c r="F365" s="42" t="s">
        <v>332</v>
      </c>
      <c r="G365" s="31"/>
      <c r="H365" s="54">
        <v>1900</v>
      </c>
      <c r="I365" s="49">
        <f t="shared" si="52"/>
        <v>1900</v>
      </c>
      <c r="K365" s="49">
        <f t="shared" si="52"/>
        <v>1900</v>
      </c>
    </row>
    <row r="366" spans="1:11" ht="15" customHeight="1" x14ac:dyDescent="0.25">
      <c r="A366" s="39" t="s">
        <v>352</v>
      </c>
      <c r="B366" s="37" t="s">
        <v>7</v>
      </c>
      <c r="C366" s="37"/>
      <c r="D366" s="37"/>
      <c r="E366" s="37"/>
      <c r="F366" s="37"/>
      <c r="G366" s="38">
        <f>G367</f>
        <v>1420</v>
      </c>
      <c r="I366" s="50">
        <f>I367</f>
        <v>1420</v>
      </c>
      <c r="K366" s="50">
        <f>K367</f>
        <v>1420</v>
      </c>
    </row>
    <row r="367" spans="1:11" x14ac:dyDescent="0.25">
      <c r="A367" s="44" t="s">
        <v>134</v>
      </c>
      <c r="B367" s="37"/>
      <c r="C367" s="37" t="s">
        <v>15</v>
      </c>
      <c r="D367" s="37"/>
      <c r="E367" s="42"/>
      <c r="F367" s="42"/>
      <c r="G367" s="31">
        <f>G368</f>
        <v>1420</v>
      </c>
      <c r="I367" s="49">
        <f>I368</f>
        <v>1420</v>
      </c>
      <c r="K367" s="49">
        <f>K368</f>
        <v>1420</v>
      </c>
    </row>
    <row r="368" spans="1:11" x14ac:dyDescent="0.25">
      <c r="A368" s="44" t="s">
        <v>29</v>
      </c>
      <c r="B368" s="37"/>
      <c r="C368" s="37" t="s">
        <v>15</v>
      </c>
      <c r="D368" s="37" t="s">
        <v>200</v>
      </c>
      <c r="E368" s="42"/>
      <c r="F368" s="42"/>
      <c r="G368" s="31">
        <f>G369</f>
        <v>1420</v>
      </c>
      <c r="I368" s="49">
        <f>I369</f>
        <v>1420</v>
      </c>
      <c r="K368" s="49">
        <f>K369</f>
        <v>1420</v>
      </c>
    </row>
    <row r="369" spans="1:11" x14ac:dyDescent="0.25">
      <c r="A369" s="43" t="s">
        <v>52</v>
      </c>
      <c r="B369" s="42"/>
      <c r="C369" s="42" t="s">
        <v>15</v>
      </c>
      <c r="D369" s="42" t="s">
        <v>200</v>
      </c>
      <c r="E369" s="42" t="s">
        <v>324</v>
      </c>
      <c r="F369" s="42"/>
      <c r="G369" s="31">
        <f>G370+G371+G372</f>
        <v>1420</v>
      </c>
      <c r="I369" s="49">
        <f>I370+I371+I372</f>
        <v>1420</v>
      </c>
      <c r="K369" s="49">
        <f>K370+K371+K372</f>
        <v>1420</v>
      </c>
    </row>
    <row r="370" spans="1:11" x14ac:dyDescent="0.25">
      <c r="A370" s="20" t="s">
        <v>222</v>
      </c>
      <c r="B370" s="42"/>
      <c r="C370" s="42" t="s">
        <v>15</v>
      </c>
      <c r="D370" s="42" t="s">
        <v>200</v>
      </c>
      <c r="E370" s="42" t="s">
        <v>324</v>
      </c>
      <c r="F370" s="42" t="s">
        <v>223</v>
      </c>
      <c r="G370" s="31">
        <v>1007.7</v>
      </c>
      <c r="I370" s="49">
        <f t="shared" ref="I370:K372" si="53">G370+H370</f>
        <v>1007.7</v>
      </c>
      <c r="K370" s="49">
        <f t="shared" si="53"/>
        <v>1007.7</v>
      </c>
    </row>
    <row r="371" spans="1:11" ht="16.5" customHeight="1" x14ac:dyDescent="0.25">
      <c r="A371" s="20" t="s">
        <v>228</v>
      </c>
      <c r="B371" s="42"/>
      <c r="C371" s="42" t="s">
        <v>15</v>
      </c>
      <c r="D371" s="42" t="s">
        <v>200</v>
      </c>
      <c r="E371" s="42" t="s">
        <v>324</v>
      </c>
      <c r="F371" s="42" t="s">
        <v>229</v>
      </c>
      <c r="G371" s="31">
        <v>193.3</v>
      </c>
      <c r="I371" s="49">
        <f t="shared" si="53"/>
        <v>193.3</v>
      </c>
      <c r="K371" s="49">
        <f t="shared" si="53"/>
        <v>193.3</v>
      </c>
    </row>
    <row r="372" spans="1:11" x14ac:dyDescent="0.25">
      <c r="A372" s="45" t="s">
        <v>250</v>
      </c>
      <c r="B372" s="42"/>
      <c r="C372" s="42" t="s">
        <v>15</v>
      </c>
      <c r="D372" s="42" t="s">
        <v>200</v>
      </c>
      <c r="E372" s="42" t="s">
        <v>324</v>
      </c>
      <c r="F372" s="42" t="s">
        <v>230</v>
      </c>
      <c r="G372" s="31">
        <v>219</v>
      </c>
      <c r="I372" s="49">
        <f t="shared" si="53"/>
        <v>219</v>
      </c>
      <c r="K372" s="49">
        <f t="shared" si="53"/>
        <v>219</v>
      </c>
    </row>
    <row r="373" spans="1:11" ht="30.75" customHeight="1" x14ac:dyDescent="0.25">
      <c r="A373" s="39" t="s">
        <v>353</v>
      </c>
      <c r="B373" s="37" t="s">
        <v>354</v>
      </c>
      <c r="C373" s="37"/>
      <c r="D373" s="37"/>
      <c r="E373" s="37"/>
      <c r="F373" s="37"/>
      <c r="G373" s="38">
        <f>G374</f>
        <v>1083.1000000000001</v>
      </c>
      <c r="I373" s="50">
        <f>I374</f>
        <v>1083.1000000000001</v>
      </c>
      <c r="K373" s="50">
        <f>K374+K379</f>
        <v>1206.4000000000001</v>
      </c>
    </row>
    <row r="374" spans="1:11" x14ac:dyDescent="0.25">
      <c r="A374" s="36" t="s">
        <v>45</v>
      </c>
      <c r="B374" s="37"/>
      <c r="C374" s="37" t="s">
        <v>46</v>
      </c>
      <c r="D374" s="37"/>
      <c r="E374" s="37"/>
      <c r="F374" s="37"/>
      <c r="G374" s="38">
        <f>G375</f>
        <v>1083.1000000000001</v>
      </c>
      <c r="I374" s="50">
        <f>I375</f>
        <v>1083.1000000000001</v>
      </c>
      <c r="K374" s="50">
        <f>K375</f>
        <v>1176.6000000000001</v>
      </c>
    </row>
    <row r="375" spans="1:11" ht="15.75" customHeight="1" x14ac:dyDescent="0.25">
      <c r="A375" s="41" t="s">
        <v>51</v>
      </c>
      <c r="B375" s="37"/>
      <c r="C375" s="37" t="s">
        <v>46</v>
      </c>
      <c r="D375" s="37" t="s">
        <v>46</v>
      </c>
      <c r="E375" s="37"/>
      <c r="F375" s="37"/>
      <c r="G375" s="38">
        <f>G376</f>
        <v>1083.1000000000001</v>
      </c>
      <c r="I375" s="50">
        <f>I376</f>
        <v>1083.1000000000001</v>
      </c>
      <c r="K375" s="50">
        <f>K376</f>
        <v>1176.6000000000001</v>
      </c>
    </row>
    <row r="376" spans="1:11" x14ac:dyDescent="0.25">
      <c r="A376" s="43" t="s">
        <v>52</v>
      </c>
      <c r="B376" s="42"/>
      <c r="C376" s="42" t="s">
        <v>46</v>
      </c>
      <c r="D376" s="42" t="s">
        <v>46</v>
      </c>
      <c r="E376" s="42" t="s">
        <v>289</v>
      </c>
      <c r="F376" s="42"/>
      <c r="G376" s="31">
        <f>G377+G378</f>
        <v>1083.1000000000001</v>
      </c>
      <c r="I376" s="49">
        <f>I377+I378</f>
        <v>1083.1000000000001</v>
      </c>
      <c r="K376" s="49">
        <f>K377+K378</f>
        <v>1176.6000000000001</v>
      </c>
    </row>
    <row r="377" spans="1:11" x14ac:dyDescent="0.25">
      <c r="A377" s="20" t="s">
        <v>222</v>
      </c>
      <c r="B377" s="42"/>
      <c r="C377" s="42" t="s">
        <v>46</v>
      </c>
      <c r="D377" s="42" t="s">
        <v>46</v>
      </c>
      <c r="E377" s="42" t="s">
        <v>289</v>
      </c>
      <c r="F377" s="42" t="s">
        <v>223</v>
      </c>
      <c r="G377" s="31">
        <f>670.2+277.6</f>
        <v>947.80000000000007</v>
      </c>
      <c r="I377" s="49">
        <f t="shared" ref="I377:K378" si="54">G377+H377</f>
        <v>947.80000000000007</v>
      </c>
      <c r="J377" s="30">
        <v>123.3</v>
      </c>
      <c r="K377" s="49">
        <f t="shared" si="54"/>
        <v>1071.1000000000001</v>
      </c>
    </row>
    <row r="378" spans="1:11" x14ac:dyDescent="0.25">
      <c r="A378" s="43" t="s">
        <v>356</v>
      </c>
      <c r="B378" s="42"/>
      <c r="C378" s="42" t="s">
        <v>46</v>
      </c>
      <c r="D378" s="42" t="s">
        <v>46</v>
      </c>
      <c r="E378" s="42" t="s">
        <v>289</v>
      </c>
      <c r="F378" s="42" t="s">
        <v>355</v>
      </c>
      <c r="G378" s="31">
        <v>135.30000000000001</v>
      </c>
      <c r="I378" s="49">
        <f t="shared" si="54"/>
        <v>135.30000000000001</v>
      </c>
      <c r="J378" s="30">
        <v>-29.8</v>
      </c>
      <c r="K378" s="49">
        <f t="shared" si="54"/>
        <v>105.50000000000001</v>
      </c>
    </row>
    <row r="379" spans="1:11" x14ac:dyDescent="0.25">
      <c r="A379" s="44" t="s">
        <v>134</v>
      </c>
      <c r="B379" s="37"/>
      <c r="C379" s="37" t="s">
        <v>15</v>
      </c>
      <c r="D379" s="37"/>
      <c r="E379" s="37"/>
      <c r="F379" s="37"/>
      <c r="G379" s="38"/>
      <c r="H379" s="58"/>
      <c r="I379" s="50"/>
      <c r="J379" s="59"/>
      <c r="K379" s="50">
        <f>K380</f>
        <v>29.8</v>
      </c>
    </row>
    <row r="380" spans="1:11" x14ac:dyDescent="0.25">
      <c r="A380" s="44" t="s">
        <v>29</v>
      </c>
      <c r="B380" s="37"/>
      <c r="C380" s="37" t="s">
        <v>15</v>
      </c>
      <c r="D380" s="37" t="s">
        <v>200</v>
      </c>
      <c r="E380" s="37"/>
      <c r="F380" s="37"/>
      <c r="G380" s="38"/>
      <c r="H380" s="58"/>
      <c r="I380" s="50"/>
      <c r="J380" s="59"/>
      <c r="K380" s="50">
        <f>K381</f>
        <v>29.8</v>
      </c>
    </row>
    <row r="381" spans="1:11" x14ac:dyDescent="0.25">
      <c r="A381" s="20" t="s">
        <v>179</v>
      </c>
      <c r="B381" s="42"/>
      <c r="C381" s="42" t="s">
        <v>15</v>
      </c>
      <c r="D381" s="42" t="s">
        <v>200</v>
      </c>
      <c r="E381" s="42" t="s">
        <v>239</v>
      </c>
      <c r="F381" s="42"/>
      <c r="G381" s="31"/>
      <c r="I381" s="49"/>
      <c r="K381" s="49">
        <f>K382</f>
        <v>29.8</v>
      </c>
    </row>
    <row r="382" spans="1:11" ht="62.25" customHeight="1" x14ac:dyDescent="0.25">
      <c r="A382" s="20" t="s">
        <v>267</v>
      </c>
      <c r="B382" s="42"/>
      <c r="C382" s="42" t="s">
        <v>15</v>
      </c>
      <c r="D382" s="42" t="s">
        <v>200</v>
      </c>
      <c r="E382" s="42" t="s">
        <v>239</v>
      </c>
      <c r="F382" s="42" t="s">
        <v>266</v>
      </c>
      <c r="G382" s="31"/>
      <c r="I382" s="49"/>
      <c r="J382" s="30">
        <v>29.8</v>
      </c>
      <c r="K382" s="49">
        <f t="shared" ref="K382" si="55">I382+J382</f>
        <v>29.8</v>
      </c>
    </row>
    <row r="383" spans="1:11" x14ac:dyDescent="0.25">
      <c r="A383" s="75" t="s">
        <v>357</v>
      </c>
      <c r="B383" s="76"/>
      <c r="C383" s="76"/>
      <c r="D383" s="76"/>
      <c r="E383" s="76"/>
      <c r="F383" s="76"/>
      <c r="G383" s="50" t="e">
        <f>G16+G127+G139+G260+G301+G314+G322+G330+G366+G373</f>
        <v>#REF!</v>
      </c>
      <c r="H383" s="55">
        <f>SUM(H16:H378)</f>
        <v>46816.689999999988</v>
      </c>
      <c r="I383" s="50">
        <f>I16+I127+I139+I260+I301+I314+I322+I330+I366+I373</f>
        <v>321429.33</v>
      </c>
      <c r="J383" s="30">
        <f>SUM(J16:J382)</f>
        <v>9795.5200000000059</v>
      </c>
      <c r="K383" s="50">
        <f>K16+K127+K139+K260+K301+K314+K322+K330+K366+K373</f>
        <v>331224.84999999998</v>
      </c>
    </row>
  </sheetData>
  <mergeCells count="23">
    <mergeCell ref="A383:F383"/>
    <mergeCell ref="G13:G14"/>
    <mergeCell ref="A13:A14"/>
    <mergeCell ref="B13:B14"/>
    <mergeCell ref="C13:C14"/>
    <mergeCell ref="D13:D14"/>
    <mergeCell ref="E13:E14"/>
    <mergeCell ref="A1:K1"/>
    <mergeCell ref="A2:K2"/>
    <mergeCell ref="A3:K3"/>
    <mergeCell ref="A4:K4"/>
    <mergeCell ref="K13:K14"/>
    <mergeCell ref="J13:J14"/>
    <mergeCell ref="A10:G10"/>
    <mergeCell ref="A11:I11"/>
    <mergeCell ref="I13:I14"/>
    <mergeCell ref="F13:F14"/>
    <mergeCell ref="H13:H14"/>
    <mergeCell ref="A12:K12"/>
    <mergeCell ref="A6:K6"/>
    <mergeCell ref="A7:K7"/>
    <mergeCell ref="A8:K8"/>
    <mergeCell ref="A9:K9"/>
  </mergeCells>
  <pageMargins left="0.70866141732283472" right="0.19685039370078741" top="0.39370078740157483" bottom="0.15748031496062992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tabSelected="1" view="pageLayout" topLeftCell="A151" zoomScaleNormal="100" workbookViewId="0">
      <selection activeCell="A122" sqref="A122"/>
    </sheetView>
  </sheetViews>
  <sheetFormatPr defaultRowHeight="15.75" x14ac:dyDescent="0.25"/>
  <cols>
    <col min="1" max="1" width="62.85546875" style="4" customWidth="1"/>
    <col min="2" max="2" width="4.42578125" style="4" customWidth="1"/>
    <col min="3" max="3" width="5.28515625" style="4" customWidth="1"/>
    <col min="4" max="4" width="10.42578125" style="4" customWidth="1"/>
    <col min="5" max="5" width="11.5703125" style="17" customWidth="1"/>
    <col min="6" max="6" width="9.140625" style="3"/>
    <col min="7" max="7" width="14.5703125" style="3" customWidth="1"/>
    <col min="8" max="16384" width="9.140625" style="3"/>
  </cols>
  <sheetData>
    <row r="1" spans="1:5" x14ac:dyDescent="0.25">
      <c r="A1" s="85" t="s">
        <v>479</v>
      </c>
      <c r="B1" s="85"/>
      <c r="C1" s="85"/>
      <c r="D1" s="85"/>
      <c r="E1" s="85"/>
    </row>
    <row r="2" spans="1:5" x14ac:dyDescent="0.25">
      <c r="A2" s="81" t="s">
        <v>0</v>
      </c>
      <c r="B2" s="81"/>
      <c r="C2" s="81"/>
      <c r="D2" s="81"/>
      <c r="E2" s="81"/>
    </row>
    <row r="3" spans="1:5" x14ac:dyDescent="0.25">
      <c r="A3" s="81" t="s">
        <v>130</v>
      </c>
      <c r="B3" s="81"/>
      <c r="C3" s="81"/>
      <c r="D3" s="81"/>
      <c r="E3" s="81"/>
    </row>
    <row r="4" spans="1:5" x14ac:dyDescent="0.25">
      <c r="A4" s="82" t="s">
        <v>481</v>
      </c>
      <c r="B4" s="83"/>
      <c r="C4" s="83"/>
      <c r="D4" s="83"/>
      <c r="E4" s="83"/>
    </row>
    <row r="5" spans="1:5" ht="3.75" customHeight="1" x14ac:dyDescent="0.25"/>
    <row r="6" spans="1:5" x14ac:dyDescent="0.25">
      <c r="A6" s="85" t="s">
        <v>182</v>
      </c>
      <c r="B6" s="85"/>
      <c r="C6" s="85"/>
      <c r="D6" s="85"/>
      <c r="E6" s="85"/>
    </row>
    <row r="7" spans="1:5" x14ac:dyDescent="0.25">
      <c r="A7" s="81" t="s">
        <v>0</v>
      </c>
      <c r="B7" s="81"/>
      <c r="C7" s="81"/>
      <c r="D7" s="81"/>
      <c r="E7" s="81"/>
    </row>
    <row r="8" spans="1:5" x14ac:dyDescent="0.25">
      <c r="A8" s="81" t="s">
        <v>130</v>
      </c>
      <c r="B8" s="81"/>
      <c r="C8" s="81"/>
      <c r="D8" s="81"/>
      <c r="E8" s="81"/>
    </row>
    <row r="9" spans="1:5" ht="15" customHeight="1" x14ac:dyDescent="0.25">
      <c r="A9" s="82" t="s">
        <v>411</v>
      </c>
      <c r="B9" s="83"/>
      <c r="C9" s="83"/>
      <c r="D9" s="83"/>
      <c r="E9" s="83"/>
    </row>
    <row r="10" spans="1:5" ht="9" hidden="1" customHeight="1" x14ac:dyDescent="0.25">
      <c r="E10" s="5"/>
    </row>
    <row r="11" spans="1:5" ht="60.75" customHeight="1" x14ac:dyDescent="0.3">
      <c r="A11" s="84" t="s">
        <v>358</v>
      </c>
      <c r="B11" s="84"/>
      <c r="C11" s="84"/>
      <c r="D11" s="84"/>
      <c r="E11" s="84"/>
    </row>
    <row r="12" spans="1:5" ht="16.5" thickBot="1" x14ac:dyDescent="0.3">
      <c r="E12" s="5" t="s">
        <v>131</v>
      </c>
    </row>
    <row r="13" spans="1:5" ht="16.5" thickBot="1" x14ac:dyDescent="0.3">
      <c r="A13" s="6" t="s">
        <v>132</v>
      </c>
      <c r="B13" s="7" t="s">
        <v>133</v>
      </c>
      <c r="C13" s="7" t="s">
        <v>11</v>
      </c>
      <c r="D13" s="7" t="s">
        <v>12</v>
      </c>
      <c r="E13" s="28" t="s">
        <v>2</v>
      </c>
    </row>
    <row r="14" spans="1:5" x14ac:dyDescent="0.25">
      <c r="A14" s="8" t="s">
        <v>134</v>
      </c>
      <c r="B14" s="9" t="s">
        <v>15</v>
      </c>
      <c r="C14" s="9" t="s">
        <v>16</v>
      </c>
      <c r="D14" s="9" t="s">
        <v>135</v>
      </c>
      <c r="E14" s="10">
        <f>E15+E17+E20+E23+E29</f>
        <v>85675.319999999992</v>
      </c>
    </row>
    <row r="15" spans="1:5" ht="47.25" hidden="1" x14ac:dyDescent="0.25">
      <c r="A15" s="11" t="s">
        <v>136</v>
      </c>
      <c r="B15" s="12" t="s">
        <v>15</v>
      </c>
      <c r="C15" s="12" t="s">
        <v>17</v>
      </c>
      <c r="D15" s="12" t="s">
        <v>135</v>
      </c>
      <c r="E15" s="13">
        <f>E16</f>
        <v>0</v>
      </c>
    </row>
    <row r="16" spans="1:5" hidden="1" x14ac:dyDescent="0.25">
      <c r="A16" s="14" t="s">
        <v>18</v>
      </c>
      <c r="B16" s="15" t="s">
        <v>15</v>
      </c>
      <c r="C16" s="15" t="s">
        <v>17</v>
      </c>
      <c r="D16" s="15" t="s">
        <v>137</v>
      </c>
      <c r="E16" s="16"/>
    </row>
    <row r="17" spans="1:7" ht="46.5" customHeight="1" x14ac:dyDescent="0.25">
      <c r="A17" s="11" t="s">
        <v>19</v>
      </c>
      <c r="B17" s="12" t="s">
        <v>15</v>
      </c>
      <c r="C17" s="12" t="s">
        <v>20</v>
      </c>
      <c r="D17" s="12" t="s">
        <v>135</v>
      </c>
      <c r="E17" s="13">
        <f>E18+E19</f>
        <v>3416.7</v>
      </c>
    </row>
    <row r="18" spans="1:7" x14ac:dyDescent="0.25">
      <c r="A18" s="14" t="s">
        <v>22</v>
      </c>
      <c r="B18" s="15" t="s">
        <v>15</v>
      </c>
      <c r="C18" s="15" t="s">
        <v>20</v>
      </c>
      <c r="D18" s="15" t="s">
        <v>106</v>
      </c>
      <c r="E18" s="16">
        <f>прил.7!K130</f>
        <v>1973.3</v>
      </c>
      <c r="G18" s="27"/>
    </row>
    <row r="19" spans="1:7" ht="31.5" customHeight="1" x14ac:dyDescent="0.25">
      <c r="A19" s="14" t="s">
        <v>138</v>
      </c>
      <c r="B19" s="15" t="s">
        <v>15</v>
      </c>
      <c r="C19" s="15" t="s">
        <v>20</v>
      </c>
      <c r="D19" s="15" t="s">
        <v>139</v>
      </c>
      <c r="E19" s="16">
        <f>прил.7!K137</f>
        <v>1443.4</v>
      </c>
    </row>
    <row r="20" spans="1:7" ht="45" customHeight="1" x14ac:dyDescent="0.25">
      <c r="A20" s="11" t="s">
        <v>140</v>
      </c>
      <c r="B20" s="12" t="s">
        <v>15</v>
      </c>
      <c r="C20" s="12" t="s">
        <v>24</v>
      </c>
      <c r="D20" s="12" t="s">
        <v>135</v>
      </c>
      <c r="E20" s="13">
        <f>E21+E22</f>
        <v>36480.5</v>
      </c>
    </row>
    <row r="21" spans="1:7" x14ac:dyDescent="0.25">
      <c r="A21" s="14" t="s">
        <v>22</v>
      </c>
      <c r="B21" s="15" t="s">
        <v>15</v>
      </c>
      <c r="C21" s="15" t="s">
        <v>24</v>
      </c>
      <c r="D21" s="15" t="s">
        <v>106</v>
      </c>
      <c r="E21" s="16">
        <f>прил.7!K19</f>
        <v>34756</v>
      </c>
    </row>
    <row r="22" spans="1:7" ht="30.75" customHeight="1" x14ac:dyDescent="0.25">
      <c r="A22" s="14" t="s">
        <v>164</v>
      </c>
      <c r="B22" s="15" t="s">
        <v>15</v>
      </c>
      <c r="C22" s="15" t="s">
        <v>24</v>
      </c>
      <c r="D22" s="15" t="s">
        <v>191</v>
      </c>
      <c r="E22" s="16">
        <f>прил.7!K28</f>
        <v>1724.5</v>
      </c>
    </row>
    <row r="23" spans="1:7" x14ac:dyDescent="0.25">
      <c r="A23" s="11" t="s">
        <v>26</v>
      </c>
      <c r="B23" s="12" t="s">
        <v>15</v>
      </c>
      <c r="C23" s="12" t="s">
        <v>109</v>
      </c>
      <c r="D23" s="12" t="s">
        <v>135</v>
      </c>
      <c r="E23" s="13">
        <f>E24</f>
        <v>794</v>
      </c>
    </row>
    <row r="24" spans="1:7" x14ac:dyDescent="0.25">
      <c r="A24" s="14" t="s">
        <v>26</v>
      </c>
      <c r="B24" s="15" t="s">
        <v>15</v>
      </c>
      <c r="C24" s="15" t="s">
        <v>109</v>
      </c>
      <c r="D24" s="15" t="s">
        <v>141</v>
      </c>
      <c r="E24" s="16">
        <f>E25</f>
        <v>794</v>
      </c>
    </row>
    <row r="25" spans="1:7" ht="30.75" customHeight="1" x14ac:dyDescent="0.25">
      <c r="A25" s="14" t="s">
        <v>142</v>
      </c>
      <c r="B25" s="15" t="s">
        <v>15</v>
      </c>
      <c r="C25" s="15" t="s">
        <v>109</v>
      </c>
      <c r="D25" s="15" t="s">
        <v>28</v>
      </c>
      <c r="E25" s="16">
        <f>прил.7!K33</f>
        <v>794</v>
      </c>
    </row>
    <row r="26" spans="1:7" x14ac:dyDescent="0.25">
      <c r="A26" s="14" t="s">
        <v>143</v>
      </c>
      <c r="B26" s="15" t="s">
        <v>15</v>
      </c>
      <c r="C26" s="15" t="s">
        <v>109</v>
      </c>
      <c r="D26" s="15" t="s">
        <v>166</v>
      </c>
      <c r="E26" s="16">
        <v>500</v>
      </c>
    </row>
    <row r="27" spans="1:7" ht="30" customHeight="1" x14ac:dyDescent="0.25">
      <c r="A27" s="14" t="s">
        <v>144</v>
      </c>
      <c r="B27" s="15" t="s">
        <v>15</v>
      </c>
      <c r="C27" s="15" t="s">
        <v>109</v>
      </c>
      <c r="D27" s="15" t="s">
        <v>167</v>
      </c>
      <c r="E27" s="16">
        <f>500-376</f>
        <v>124</v>
      </c>
    </row>
    <row r="28" spans="1:7" x14ac:dyDescent="0.25">
      <c r="A28" s="14" t="s">
        <v>168</v>
      </c>
      <c r="B28" s="15" t="s">
        <v>15</v>
      </c>
      <c r="C28" s="15" t="s">
        <v>109</v>
      </c>
      <c r="D28" s="15" t="s">
        <v>169</v>
      </c>
      <c r="E28" s="16">
        <v>170</v>
      </c>
    </row>
    <row r="29" spans="1:7" x14ac:dyDescent="0.25">
      <c r="A29" s="11" t="s">
        <v>29</v>
      </c>
      <c r="B29" s="12" t="s">
        <v>15</v>
      </c>
      <c r="C29" s="12" t="s">
        <v>200</v>
      </c>
      <c r="D29" s="12" t="s">
        <v>135</v>
      </c>
      <c r="E29" s="13">
        <f>E33+E34+E37+E39++E30+E35+E36</f>
        <v>44984.119999999995</v>
      </c>
    </row>
    <row r="30" spans="1:7" ht="17.25" customHeight="1" x14ac:dyDescent="0.25">
      <c r="A30" s="11" t="s">
        <v>31</v>
      </c>
      <c r="B30" s="12" t="s">
        <v>15</v>
      </c>
      <c r="C30" s="12" t="s">
        <v>200</v>
      </c>
      <c r="D30" s="12" t="s">
        <v>192</v>
      </c>
      <c r="E30" s="13">
        <f>E31+E32</f>
        <v>629.70000000000005</v>
      </c>
    </row>
    <row r="31" spans="1:7" ht="16.5" customHeight="1" x14ac:dyDescent="0.25">
      <c r="A31" s="14" t="s">
        <v>32</v>
      </c>
      <c r="B31" s="15" t="s">
        <v>40</v>
      </c>
      <c r="C31" s="15" t="s">
        <v>200</v>
      </c>
      <c r="D31" s="15" t="s">
        <v>33</v>
      </c>
      <c r="E31" s="16">
        <f>прил.7!K36</f>
        <v>629.70000000000005</v>
      </c>
    </row>
    <row r="32" spans="1:7" hidden="1" x14ac:dyDescent="0.25">
      <c r="A32" s="1"/>
      <c r="B32" s="15"/>
      <c r="C32" s="15"/>
      <c r="D32" s="18"/>
      <c r="E32" s="16"/>
    </row>
    <row r="33" spans="1:5" x14ac:dyDescent="0.25">
      <c r="A33" s="14" t="s">
        <v>22</v>
      </c>
      <c r="B33" s="15" t="s">
        <v>15</v>
      </c>
      <c r="C33" s="15" t="s">
        <v>200</v>
      </c>
      <c r="D33" s="15" t="s">
        <v>106</v>
      </c>
      <c r="E33" s="16">
        <f>прил.7!K43+прил.7!K142+прил.7!K48</f>
        <v>6537.23</v>
      </c>
    </row>
    <row r="34" spans="1:5" ht="14.25" customHeight="1" x14ac:dyDescent="0.25">
      <c r="A34" s="14" t="s">
        <v>52</v>
      </c>
      <c r="B34" s="15" t="s">
        <v>15</v>
      </c>
      <c r="C34" s="15" t="s">
        <v>200</v>
      </c>
      <c r="D34" s="15" t="s">
        <v>53</v>
      </c>
      <c r="E34" s="16">
        <f>прил.7!K149+прил.7!K304</f>
        <v>10652.800000000001</v>
      </c>
    </row>
    <row r="35" spans="1:5" ht="30" customHeight="1" x14ac:dyDescent="0.25">
      <c r="A35" s="14" t="s">
        <v>34</v>
      </c>
      <c r="B35" s="15" t="s">
        <v>15</v>
      </c>
      <c r="C35" s="15" t="s">
        <v>200</v>
      </c>
      <c r="D35" s="15" t="s">
        <v>35</v>
      </c>
      <c r="E35" s="16">
        <f>прил.7!K50</f>
        <v>240.5</v>
      </c>
    </row>
    <row r="36" spans="1:5" ht="31.5" x14ac:dyDescent="0.25">
      <c r="A36" s="21" t="s">
        <v>36</v>
      </c>
      <c r="B36" s="15" t="s">
        <v>15</v>
      </c>
      <c r="C36" s="15" t="s">
        <v>200</v>
      </c>
      <c r="D36" s="15" t="s">
        <v>37</v>
      </c>
      <c r="E36" s="16">
        <f>прил.7!K52+прил.7!K152+прил.7!K381</f>
        <v>25082.89</v>
      </c>
    </row>
    <row r="37" spans="1:5" ht="31.5" x14ac:dyDescent="0.25">
      <c r="A37" s="14" t="s">
        <v>88</v>
      </c>
      <c r="B37" s="15" t="s">
        <v>15</v>
      </c>
      <c r="C37" s="15" t="s">
        <v>200</v>
      </c>
      <c r="D37" s="15" t="s">
        <v>89</v>
      </c>
      <c r="E37" s="16">
        <f>E38</f>
        <v>1420</v>
      </c>
    </row>
    <row r="38" spans="1:5" ht="17.25" customHeight="1" x14ac:dyDescent="0.25">
      <c r="A38" s="14" t="s">
        <v>52</v>
      </c>
      <c r="B38" s="15" t="s">
        <v>15</v>
      </c>
      <c r="C38" s="15" t="s">
        <v>200</v>
      </c>
      <c r="D38" s="15" t="s">
        <v>178</v>
      </c>
      <c r="E38" s="16">
        <f>прил.7!K366</f>
        <v>1420</v>
      </c>
    </row>
    <row r="39" spans="1:5" x14ac:dyDescent="0.25">
      <c r="A39" s="14" t="s">
        <v>38</v>
      </c>
      <c r="B39" s="15" t="s">
        <v>15</v>
      </c>
      <c r="C39" s="15" t="s">
        <v>200</v>
      </c>
      <c r="D39" s="15" t="s">
        <v>39</v>
      </c>
      <c r="E39" s="16">
        <f>E40+E41</f>
        <v>421</v>
      </c>
    </row>
    <row r="40" spans="1:5" ht="30" customHeight="1" x14ac:dyDescent="0.25">
      <c r="A40" s="14" t="s">
        <v>170</v>
      </c>
      <c r="B40" s="15" t="s">
        <v>15</v>
      </c>
      <c r="C40" s="15" t="s">
        <v>200</v>
      </c>
      <c r="D40" s="15" t="s">
        <v>171</v>
      </c>
      <c r="E40" s="16">
        <f>прил.7!K54</f>
        <v>121</v>
      </c>
    </row>
    <row r="41" spans="1:5" ht="47.25" customHeight="1" x14ac:dyDescent="0.25">
      <c r="A41" s="20" t="s">
        <v>344</v>
      </c>
      <c r="B41" s="15" t="s">
        <v>15</v>
      </c>
      <c r="C41" s="15" t="s">
        <v>200</v>
      </c>
      <c r="D41" s="42" t="s">
        <v>364</v>
      </c>
      <c r="E41" s="16">
        <f>прил.7!K154</f>
        <v>300</v>
      </c>
    </row>
    <row r="42" spans="1:5" ht="18" customHeight="1" x14ac:dyDescent="0.25">
      <c r="A42" s="29" t="s">
        <v>145</v>
      </c>
      <c r="B42" s="12" t="s">
        <v>17</v>
      </c>
      <c r="C42" s="12" t="s">
        <v>16</v>
      </c>
      <c r="D42" s="12" t="s">
        <v>135</v>
      </c>
      <c r="E42" s="13">
        <f>E43</f>
        <v>582.09999999999991</v>
      </c>
    </row>
    <row r="43" spans="1:5" x14ac:dyDescent="0.25">
      <c r="A43" s="11" t="s">
        <v>193</v>
      </c>
      <c r="B43" s="12" t="s">
        <v>17</v>
      </c>
      <c r="C43" s="12" t="s">
        <v>20</v>
      </c>
      <c r="D43" s="12" t="s">
        <v>135</v>
      </c>
      <c r="E43" s="13">
        <f>E44</f>
        <v>582.09999999999991</v>
      </c>
    </row>
    <row r="44" spans="1:5" ht="30" customHeight="1" x14ac:dyDescent="0.25">
      <c r="A44" s="14" t="s">
        <v>3</v>
      </c>
      <c r="B44" s="15" t="s">
        <v>17</v>
      </c>
      <c r="C44" s="15" t="s">
        <v>20</v>
      </c>
      <c r="D44" s="15" t="s">
        <v>41</v>
      </c>
      <c r="E44" s="16">
        <f>прил.7!K58</f>
        <v>582.09999999999991</v>
      </c>
    </row>
    <row r="45" spans="1:5" ht="29.25" x14ac:dyDescent="0.25">
      <c r="A45" s="29" t="s">
        <v>146</v>
      </c>
      <c r="B45" s="12" t="s">
        <v>20</v>
      </c>
      <c r="C45" s="12" t="s">
        <v>16</v>
      </c>
      <c r="D45" s="12" t="s">
        <v>135</v>
      </c>
      <c r="E45" s="13">
        <f>E46</f>
        <v>246.4</v>
      </c>
    </row>
    <row r="46" spans="1:5" ht="28.5" customHeight="1" x14ac:dyDescent="0.25">
      <c r="A46" s="11" t="s">
        <v>95</v>
      </c>
      <c r="B46" s="12" t="s">
        <v>20</v>
      </c>
      <c r="C46" s="12" t="s">
        <v>63</v>
      </c>
      <c r="D46" s="12" t="s">
        <v>135</v>
      </c>
      <c r="E46" s="13">
        <f>E47</f>
        <v>246.4</v>
      </c>
    </row>
    <row r="47" spans="1:5" x14ac:dyDescent="0.25">
      <c r="A47" s="14" t="s">
        <v>96</v>
      </c>
      <c r="B47" s="15" t="s">
        <v>20</v>
      </c>
      <c r="C47" s="15" t="s">
        <v>63</v>
      </c>
      <c r="D47" s="15" t="s">
        <v>97</v>
      </c>
      <c r="E47" s="16">
        <f>прил.7!K67</f>
        <v>246.4</v>
      </c>
    </row>
    <row r="48" spans="1:5" x14ac:dyDescent="0.25">
      <c r="A48" s="29" t="s">
        <v>42</v>
      </c>
      <c r="B48" s="12" t="s">
        <v>24</v>
      </c>
      <c r="C48" s="12" t="s">
        <v>16</v>
      </c>
      <c r="D48" s="12" t="s">
        <v>135</v>
      </c>
      <c r="E48" s="13">
        <f>E49+E51+E55+E57+E53</f>
        <v>19928.009999999998</v>
      </c>
    </row>
    <row r="49" spans="1:5" x14ac:dyDescent="0.25">
      <c r="A49" s="56" t="s">
        <v>314</v>
      </c>
      <c r="B49" s="15" t="s">
        <v>24</v>
      </c>
      <c r="C49" s="15" t="s">
        <v>15</v>
      </c>
      <c r="D49" s="15" t="s">
        <v>135</v>
      </c>
      <c r="E49" s="16">
        <f>E50</f>
        <v>120</v>
      </c>
    </row>
    <row r="50" spans="1:5" ht="29.25" customHeight="1" x14ac:dyDescent="0.25">
      <c r="A50" s="56" t="s">
        <v>366</v>
      </c>
      <c r="B50" s="15" t="s">
        <v>24</v>
      </c>
      <c r="C50" s="15" t="s">
        <v>15</v>
      </c>
      <c r="D50" s="15" t="s">
        <v>39</v>
      </c>
      <c r="E50" s="16">
        <f>прил.7!K263</f>
        <v>120</v>
      </c>
    </row>
    <row r="51" spans="1:5" x14ac:dyDescent="0.25">
      <c r="A51" s="2" t="s">
        <v>183</v>
      </c>
      <c r="B51" s="15" t="s">
        <v>24</v>
      </c>
      <c r="C51" s="15" t="s">
        <v>17</v>
      </c>
      <c r="D51" s="15" t="s">
        <v>135</v>
      </c>
      <c r="E51" s="16">
        <f>E52</f>
        <v>5138</v>
      </c>
    </row>
    <row r="52" spans="1:5" ht="47.25" x14ac:dyDescent="0.25">
      <c r="A52" s="1" t="s">
        <v>410</v>
      </c>
      <c r="B52" s="15" t="s">
        <v>24</v>
      </c>
      <c r="C52" s="15" t="s">
        <v>17</v>
      </c>
      <c r="D52" s="18" t="s">
        <v>184</v>
      </c>
      <c r="E52" s="16">
        <f>прил.7!K158</f>
        <v>5138</v>
      </c>
    </row>
    <row r="53" spans="1:5" x14ac:dyDescent="0.25">
      <c r="A53" s="20" t="s">
        <v>245</v>
      </c>
      <c r="B53" s="15" t="s">
        <v>24</v>
      </c>
      <c r="C53" s="15" t="s">
        <v>98</v>
      </c>
      <c r="D53" s="18" t="s">
        <v>135</v>
      </c>
      <c r="E53" s="16">
        <f>E54</f>
        <v>3951.7</v>
      </c>
    </row>
    <row r="54" spans="1:5" ht="31.5" x14ac:dyDescent="0.25">
      <c r="A54" s="20" t="s">
        <v>407</v>
      </c>
      <c r="B54" s="15" t="s">
        <v>24</v>
      </c>
      <c r="C54" s="15" t="s">
        <v>98</v>
      </c>
      <c r="D54" s="42" t="s">
        <v>185</v>
      </c>
      <c r="E54" s="16">
        <f>прил.7!K71</f>
        <v>3951.7</v>
      </c>
    </row>
    <row r="55" spans="1:5" x14ac:dyDescent="0.25">
      <c r="A55" s="1" t="s">
        <v>340</v>
      </c>
      <c r="B55" s="15" t="s">
        <v>24</v>
      </c>
      <c r="C55" s="15" t="s">
        <v>63</v>
      </c>
      <c r="D55" s="18" t="s">
        <v>135</v>
      </c>
      <c r="E55" s="16">
        <f>E56</f>
        <v>4811.3</v>
      </c>
    </row>
    <row r="56" spans="1:5" ht="28.5" customHeight="1" x14ac:dyDescent="0.25">
      <c r="A56" s="47" t="s">
        <v>341</v>
      </c>
      <c r="B56" s="15" t="s">
        <v>24</v>
      </c>
      <c r="C56" s="15" t="s">
        <v>63</v>
      </c>
      <c r="D56" s="42" t="s">
        <v>367</v>
      </c>
      <c r="E56" s="16">
        <f>прил.7!K333</f>
        <v>4811.3</v>
      </c>
    </row>
    <row r="57" spans="1:5" ht="14.25" customHeight="1" x14ac:dyDescent="0.25">
      <c r="A57" s="14" t="s">
        <v>172</v>
      </c>
      <c r="B57" s="15" t="s">
        <v>24</v>
      </c>
      <c r="C57" s="15" t="s">
        <v>27</v>
      </c>
      <c r="D57" s="15" t="s">
        <v>135</v>
      </c>
      <c r="E57" s="16">
        <f>E58+E60</f>
        <v>5907.01</v>
      </c>
    </row>
    <row r="58" spans="1:5" ht="31.5" x14ac:dyDescent="0.25">
      <c r="A58" s="20" t="s">
        <v>36</v>
      </c>
      <c r="B58" s="15" t="s">
        <v>24</v>
      </c>
      <c r="C58" s="15" t="s">
        <v>27</v>
      </c>
      <c r="D58" s="42" t="s">
        <v>37</v>
      </c>
      <c r="E58" s="16">
        <f>E59</f>
        <v>3622.6000000000004</v>
      </c>
    </row>
    <row r="59" spans="1:5" ht="15" customHeight="1" x14ac:dyDescent="0.25">
      <c r="A59" s="14" t="s">
        <v>52</v>
      </c>
      <c r="B59" s="15" t="s">
        <v>24</v>
      </c>
      <c r="C59" s="15" t="s">
        <v>27</v>
      </c>
      <c r="D59" s="15" t="s">
        <v>368</v>
      </c>
      <c r="E59" s="16">
        <f>прил.7!K338</f>
        <v>3622.6000000000004</v>
      </c>
    </row>
    <row r="60" spans="1:5" ht="31.5" customHeight="1" x14ac:dyDescent="0.25">
      <c r="A60" s="20" t="s">
        <v>333</v>
      </c>
      <c r="B60" s="15" t="s">
        <v>24</v>
      </c>
      <c r="C60" s="15" t="s">
        <v>27</v>
      </c>
      <c r="D60" s="15" t="s">
        <v>135</v>
      </c>
      <c r="E60" s="16">
        <f>E61+E62</f>
        <v>2284.41</v>
      </c>
    </row>
    <row r="61" spans="1:5" ht="31.5" x14ac:dyDescent="0.25">
      <c r="A61" s="20" t="s">
        <v>334</v>
      </c>
      <c r="B61" s="15" t="s">
        <v>24</v>
      </c>
      <c r="C61" s="15" t="s">
        <v>27</v>
      </c>
      <c r="D61" s="42" t="s">
        <v>173</v>
      </c>
      <c r="E61" s="16">
        <f>прил.7!K345</f>
        <v>500.19</v>
      </c>
    </row>
    <row r="62" spans="1:5" ht="31.5" x14ac:dyDescent="0.25">
      <c r="A62" s="20" t="s">
        <v>338</v>
      </c>
      <c r="B62" s="15" t="s">
        <v>24</v>
      </c>
      <c r="C62" s="15" t="s">
        <v>27</v>
      </c>
      <c r="D62" s="42" t="s">
        <v>337</v>
      </c>
      <c r="E62" s="16">
        <f>прил.7!K347</f>
        <v>1784.22</v>
      </c>
    </row>
    <row r="63" spans="1:5" x14ac:dyDescent="0.25">
      <c r="A63" s="29" t="s">
        <v>45</v>
      </c>
      <c r="B63" s="12" t="s">
        <v>46</v>
      </c>
      <c r="C63" s="12" t="s">
        <v>16</v>
      </c>
      <c r="D63" s="12" t="s">
        <v>135</v>
      </c>
      <c r="E63" s="13">
        <f>E71+E75+E64</f>
        <v>12758.5</v>
      </c>
    </row>
    <row r="64" spans="1:5" x14ac:dyDescent="0.25">
      <c r="A64" s="11" t="s">
        <v>47</v>
      </c>
      <c r="B64" s="12" t="s">
        <v>46</v>
      </c>
      <c r="C64" s="12" t="s">
        <v>17</v>
      </c>
      <c r="D64" s="12" t="s">
        <v>135</v>
      </c>
      <c r="E64" s="13">
        <f>E66+E68+E67+E69+E70</f>
        <v>10308.959999999999</v>
      </c>
    </row>
    <row r="65" spans="1:5" hidden="1" x14ac:dyDescent="0.25">
      <c r="A65" s="14"/>
      <c r="B65" s="15"/>
      <c r="C65" s="15"/>
      <c r="D65" s="15"/>
      <c r="E65" s="16"/>
    </row>
    <row r="66" spans="1:5" ht="46.5" customHeight="1" x14ac:dyDescent="0.25">
      <c r="A66" s="20" t="s">
        <v>264</v>
      </c>
      <c r="B66" s="15" t="s">
        <v>46</v>
      </c>
      <c r="C66" s="15" t="s">
        <v>17</v>
      </c>
      <c r="D66" s="15" t="s">
        <v>405</v>
      </c>
      <c r="E66" s="16">
        <f>прил.7!K163</f>
        <v>3585.69</v>
      </c>
    </row>
    <row r="67" spans="1:5" x14ac:dyDescent="0.25">
      <c r="A67" s="21" t="s">
        <v>404</v>
      </c>
      <c r="B67" s="15" t="s">
        <v>46</v>
      </c>
      <c r="C67" s="15" t="s">
        <v>17</v>
      </c>
      <c r="D67" s="15" t="s">
        <v>217</v>
      </c>
      <c r="E67" s="16">
        <f>прил.7!K351+прил.7!K75</f>
        <v>1982.64</v>
      </c>
    </row>
    <row r="68" spans="1:5" ht="45.75" customHeight="1" x14ac:dyDescent="0.25">
      <c r="A68" s="1" t="s">
        <v>418</v>
      </c>
      <c r="B68" s="15" t="s">
        <v>46</v>
      </c>
      <c r="C68" s="15" t="s">
        <v>17</v>
      </c>
      <c r="D68" s="18" t="s">
        <v>218</v>
      </c>
      <c r="E68" s="16">
        <f>прил.7!K353</f>
        <v>493.5</v>
      </c>
    </row>
    <row r="69" spans="1:5" ht="46.5" customHeight="1" x14ac:dyDescent="0.25">
      <c r="A69" s="20" t="s">
        <v>475</v>
      </c>
      <c r="B69" s="15" t="s">
        <v>46</v>
      </c>
      <c r="C69" s="15" t="s">
        <v>17</v>
      </c>
      <c r="D69" s="18" t="s">
        <v>398</v>
      </c>
      <c r="E69" s="16">
        <f>прил.7!K355</f>
        <v>4247.13</v>
      </c>
    </row>
    <row r="70" spans="1:5" ht="44.25" hidden="1" customHeight="1" x14ac:dyDescent="0.25">
      <c r="A70" s="20" t="s">
        <v>406</v>
      </c>
      <c r="B70" s="15" t="s">
        <v>46</v>
      </c>
      <c r="C70" s="15" t="s">
        <v>17</v>
      </c>
      <c r="D70" s="18" t="s">
        <v>403</v>
      </c>
      <c r="E70" s="16">
        <f>прил.7!K357</f>
        <v>0</v>
      </c>
    </row>
    <row r="71" spans="1:5" x14ac:dyDescent="0.25">
      <c r="A71" s="11" t="s">
        <v>48</v>
      </c>
      <c r="B71" s="12" t="s">
        <v>46</v>
      </c>
      <c r="C71" s="12" t="s">
        <v>20</v>
      </c>
      <c r="D71" s="12" t="s">
        <v>135</v>
      </c>
      <c r="E71" s="13">
        <f>E72+E73+E74</f>
        <v>516.64</v>
      </c>
    </row>
    <row r="72" spans="1:5" hidden="1" x14ac:dyDescent="0.25">
      <c r="A72" s="14" t="s">
        <v>174</v>
      </c>
      <c r="B72" s="15" t="s">
        <v>46</v>
      </c>
      <c r="C72" s="15" t="s">
        <v>20</v>
      </c>
      <c r="D72" s="15" t="s">
        <v>175</v>
      </c>
      <c r="E72" s="16"/>
    </row>
    <row r="73" spans="1:5" x14ac:dyDescent="0.25">
      <c r="A73" s="14" t="s">
        <v>99</v>
      </c>
      <c r="B73" s="15" t="s">
        <v>46</v>
      </c>
      <c r="C73" s="15" t="s">
        <v>20</v>
      </c>
      <c r="D73" s="15" t="s">
        <v>100</v>
      </c>
      <c r="E73" s="22">
        <f>прил.7!K166</f>
        <v>516.64</v>
      </c>
    </row>
    <row r="74" spans="1:5" ht="31.5" hidden="1" x14ac:dyDescent="0.25">
      <c r="A74" s="14" t="s">
        <v>49</v>
      </c>
      <c r="B74" s="15" t="s">
        <v>46</v>
      </c>
      <c r="C74" s="15" t="s">
        <v>20</v>
      </c>
      <c r="D74" s="15" t="s">
        <v>50</v>
      </c>
      <c r="E74" s="22"/>
    </row>
    <row r="75" spans="1:5" ht="19.5" customHeight="1" x14ac:dyDescent="0.25">
      <c r="A75" s="11" t="s">
        <v>51</v>
      </c>
      <c r="B75" s="12" t="s">
        <v>46</v>
      </c>
      <c r="C75" s="12" t="s">
        <v>46</v>
      </c>
      <c r="D75" s="12" t="s">
        <v>135</v>
      </c>
      <c r="E75" s="13">
        <f>E76+E77</f>
        <v>1932.9</v>
      </c>
    </row>
    <row r="76" spans="1:5" ht="15" customHeight="1" x14ac:dyDescent="0.25">
      <c r="A76" s="14" t="s">
        <v>52</v>
      </c>
      <c r="B76" s="15" t="s">
        <v>46</v>
      </c>
      <c r="C76" s="15" t="s">
        <v>46</v>
      </c>
      <c r="D76" s="15" t="s">
        <v>53</v>
      </c>
      <c r="E76" s="16">
        <f>прил.7!K376</f>
        <v>1176.6000000000001</v>
      </c>
    </row>
    <row r="77" spans="1:5" x14ac:dyDescent="0.25">
      <c r="A77" s="14" t="s">
        <v>147</v>
      </c>
      <c r="B77" s="15" t="s">
        <v>46</v>
      </c>
      <c r="C77" s="15" t="s">
        <v>46</v>
      </c>
      <c r="D77" s="15" t="s">
        <v>54</v>
      </c>
      <c r="E77" s="16">
        <f>прил.7!K78</f>
        <v>756.3</v>
      </c>
    </row>
    <row r="78" spans="1:5" x14ac:dyDescent="0.25">
      <c r="A78" s="29" t="s">
        <v>55</v>
      </c>
      <c r="B78" s="12" t="s">
        <v>56</v>
      </c>
      <c r="C78" s="12" t="s">
        <v>16</v>
      </c>
      <c r="D78" s="12" t="s">
        <v>135</v>
      </c>
      <c r="E78" s="13">
        <f>E79+E84+E103+E106+E112</f>
        <v>156128.71</v>
      </c>
    </row>
    <row r="79" spans="1:5" x14ac:dyDescent="0.25">
      <c r="A79" s="11" t="s">
        <v>57</v>
      </c>
      <c r="B79" s="12" t="s">
        <v>56</v>
      </c>
      <c r="C79" s="12" t="s">
        <v>15</v>
      </c>
      <c r="D79" s="12" t="s">
        <v>135</v>
      </c>
      <c r="E79" s="13">
        <f>E81+E83+E80+E82</f>
        <v>57178.38</v>
      </c>
    </row>
    <row r="80" spans="1:5" ht="45" customHeight="1" x14ac:dyDescent="0.25">
      <c r="A80" s="20" t="s">
        <v>382</v>
      </c>
      <c r="B80" s="15" t="s">
        <v>56</v>
      </c>
      <c r="C80" s="15" t="s">
        <v>15</v>
      </c>
      <c r="D80" s="15" t="s">
        <v>379</v>
      </c>
      <c r="E80" s="16">
        <f>прил.7!K171</f>
        <v>104.7</v>
      </c>
    </row>
    <row r="81" spans="1:5" ht="15.75" customHeight="1" x14ac:dyDescent="0.25">
      <c r="A81" s="14" t="s">
        <v>52</v>
      </c>
      <c r="B81" s="15" t="s">
        <v>56</v>
      </c>
      <c r="C81" s="15" t="s">
        <v>15</v>
      </c>
      <c r="D81" s="15" t="s">
        <v>58</v>
      </c>
      <c r="E81" s="16">
        <f>прил.7!K173+прил.7!K177</f>
        <v>45176.4</v>
      </c>
    </row>
    <row r="82" spans="1:5" ht="44.25" customHeight="1" x14ac:dyDescent="0.25">
      <c r="A82" s="20" t="s">
        <v>428</v>
      </c>
      <c r="B82" s="15" t="s">
        <v>56</v>
      </c>
      <c r="C82" s="15" t="s">
        <v>15</v>
      </c>
      <c r="D82" s="15" t="s">
        <v>427</v>
      </c>
      <c r="E82" s="16">
        <f>прил.7!K180</f>
        <v>1838.5300000000002</v>
      </c>
    </row>
    <row r="83" spans="1:5" x14ac:dyDescent="0.25">
      <c r="A83" s="43" t="s">
        <v>339</v>
      </c>
      <c r="B83" s="15" t="s">
        <v>56</v>
      </c>
      <c r="C83" s="15" t="s">
        <v>15</v>
      </c>
      <c r="D83" s="42" t="s">
        <v>393</v>
      </c>
      <c r="E83" s="16">
        <f>прил.7!K361+прил.7!K84</f>
        <v>10058.75</v>
      </c>
    </row>
    <row r="84" spans="1:5" x14ac:dyDescent="0.25">
      <c r="A84" s="11" t="s">
        <v>80</v>
      </c>
      <c r="B84" s="12" t="s">
        <v>56</v>
      </c>
      <c r="C84" s="12" t="s">
        <v>17</v>
      </c>
      <c r="D84" s="12" t="s">
        <v>135</v>
      </c>
      <c r="E84" s="13">
        <f>E87+E91+E96+E102+E85+E86+E93</f>
        <v>91158.93</v>
      </c>
    </row>
    <row r="85" spans="1:5" ht="58.5" customHeight="1" x14ac:dyDescent="0.25">
      <c r="A85" s="20" t="s">
        <v>450</v>
      </c>
      <c r="B85" s="15" t="s">
        <v>56</v>
      </c>
      <c r="C85" s="15" t="s">
        <v>17</v>
      </c>
      <c r="D85" s="15" t="s">
        <v>423</v>
      </c>
      <c r="E85" s="16">
        <f>прил.7!K184</f>
        <v>7.01</v>
      </c>
    </row>
    <row r="86" spans="1:5" ht="29.25" customHeight="1" x14ac:dyDescent="0.25">
      <c r="A86" s="20" t="s">
        <v>460</v>
      </c>
      <c r="B86" s="15" t="s">
        <v>56</v>
      </c>
      <c r="C86" s="15" t="s">
        <v>17</v>
      </c>
      <c r="D86" s="15" t="s">
        <v>423</v>
      </c>
      <c r="E86" s="16">
        <f>прил.7!K86</f>
        <v>3038</v>
      </c>
    </row>
    <row r="87" spans="1:5" ht="31.5" x14ac:dyDescent="0.25">
      <c r="A87" s="14" t="s">
        <v>121</v>
      </c>
      <c r="B87" s="15" t="s">
        <v>56</v>
      </c>
      <c r="C87" s="15" t="s">
        <v>17</v>
      </c>
      <c r="D87" s="15" t="s">
        <v>122</v>
      </c>
      <c r="E87" s="16">
        <f>E88+E89</f>
        <v>11537.67</v>
      </c>
    </row>
    <row r="88" spans="1:5" ht="14.25" customHeight="1" x14ac:dyDescent="0.25">
      <c r="A88" s="14" t="s">
        <v>52</v>
      </c>
      <c r="B88" s="15" t="s">
        <v>56</v>
      </c>
      <c r="C88" s="15" t="s">
        <v>17</v>
      </c>
      <c r="D88" s="15" t="s">
        <v>122</v>
      </c>
      <c r="E88" s="22">
        <f>прил.7!K186</f>
        <v>11537.67</v>
      </c>
    </row>
    <row r="89" spans="1:5" ht="79.5" hidden="1" customHeight="1" x14ac:dyDescent="0.25">
      <c r="A89" s="14" t="s">
        <v>123</v>
      </c>
      <c r="B89" s="15" t="s">
        <v>56</v>
      </c>
      <c r="C89" s="15" t="s">
        <v>17</v>
      </c>
      <c r="D89" s="15" t="s">
        <v>124</v>
      </c>
      <c r="E89" s="16">
        <f>прил.7!K193</f>
        <v>0</v>
      </c>
    </row>
    <row r="90" spans="1:5" ht="47.25" hidden="1" x14ac:dyDescent="0.25">
      <c r="A90" s="14" t="s">
        <v>194</v>
      </c>
      <c r="B90" s="15" t="s">
        <v>56</v>
      </c>
      <c r="C90" s="15" t="s">
        <v>17</v>
      </c>
      <c r="D90" s="15" t="s">
        <v>195</v>
      </c>
      <c r="E90" s="16"/>
    </row>
    <row r="91" spans="1:5" ht="13.5" customHeight="1" x14ac:dyDescent="0.25">
      <c r="A91" s="14" t="s">
        <v>81</v>
      </c>
      <c r="B91" s="15" t="s">
        <v>56</v>
      </c>
      <c r="C91" s="15" t="s">
        <v>17</v>
      </c>
      <c r="D91" s="15" t="s">
        <v>82</v>
      </c>
      <c r="E91" s="16">
        <f>E92</f>
        <v>25260.899999999998</v>
      </c>
    </row>
    <row r="92" spans="1:5" ht="18" customHeight="1" x14ac:dyDescent="0.25">
      <c r="A92" s="14" t="s">
        <v>52</v>
      </c>
      <c r="B92" s="15" t="s">
        <v>56</v>
      </c>
      <c r="C92" s="15" t="s">
        <v>17</v>
      </c>
      <c r="D92" s="15" t="s">
        <v>83</v>
      </c>
      <c r="E92" s="16">
        <f>прил.7!K200</f>
        <v>25260.899999999998</v>
      </c>
    </row>
    <row r="93" spans="1:5" ht="33" customHeight="1" x14ac:dyDescent="0.25">
      <c r="A93" s="62" t="s">
        <v>465</v>
      </c>
      <c r="B93" s="15" t="s">
        <v>56</v>
      </c>
      <c r="C93" s="15" t="s">
        <v>17</v>
      </c>
      <c r="D93" s="15" t="s">
        <v>466</v>
      </c>
      <c r="E93" s="16">
        <f>E94+E95</f>
        <v>553</v>
      </c>
    </row>
    <row r="94" spans="1:5" ht="32.25" customHeight="1" x14ac:dyDescent="0.25">
      <c r="A94" s="45" t="s">
        <v>443</v>
      </c>
      <c r="B94" s="15" t="s">
        <v>56</v>
      </c>
      <c r="C94" s="15" t="s">
        <v>17</v>
      </c>
      <c r="D94" s="15" t="s">
        <v>462</v>
      </c>
      <c r="E94" s="16">
        <f>прил.7!K204</f>
        <v>223</v>
      </c>
    </row>
    <row r="95" spans="1:5" ht="31.5" customHeight="1" x14ac:dyDescent="0.25">
      <c r="A95" s="45" t="s">
        <v>442</v>
      </c>
      <c r="B95" s="15" t="s">
        <v>56</v>
      </c>
      <c r="C95" s="15" t="s">
        <v>17</v>
      </c>
      <c r="D95" s="15" t="s">
        <v>463</v>
      </c>
      <c r="E95" s="16">
        <f>прил.7!K98</f>
        <v>330</v>
      </c>
    </row>
    <row r="96" spans="1:5" ht="16.5" customHeight="1" x14ac:dyDescent="0.25">
      <c r="A96" s="62" t="s">
        <v>79</v>
      </c>
      <c r="B96" s="15" t="s">
        <v>56</v>
      </c>
      <c r="C96" s="15" t="s">
        <v>17</v>
      </c>
      <c r="D96" s="15" t="s">
        <v>94</v>
      </c>
      <c r="E96" s="16">
        <f>E97+E98+E99+E100</f>
        <v>47911.35</v>
      </c>
    </row>
    <row r="97" spans="1:5" ht="28.5" customHeight="1" x14ac:dyDescent="0.25">
      <c r="A97" s="21" t="s">
        <v>125</v>
      </c>
      <c r="B97" s="15" t="s">
        <v>56</v>
      </c>
      <c r="C97" s="15" t="s">
        <v>17</v>
      </c>
      <c r="D97" s="15" t="s">
        <v>461</v>
      </c>
      <c r="E97" s="16">
        <f>прил.7!K206</f>
        <v>867.19999999999993</v>
      </c>
    </row>
    <row r="98" spans="1:5" ht="28.5" customHeight="1" x14ac:dyDescent="0.25">
      <c r="A98" s="20" t="s">
        <v>428</v>
      </c>
      <c r="B98" s="15" t="s">
        <v>56</v>
      </c>
      <c r="C98" s="15" t="s">
        <v>17</v>
      </c>
      <c r="D98" s="15" t="s">
        <v>467</v>
      </c>
      <c r="E98" s="16">
        <f>прил.7!K209</f>
        <v>515.54999999999995</v>
      </c>
    </row>
    <row r="99" spans="1:5" ht="121.5" customHeight="1" x14ac:dyDescent="0.25">
      <c r="A99" s="20" t="s">
        <v>432</v>
      </c>
      <c r="B99" s="15" t="s">
        <v>56</v>
      </c>
      <c r="C99" s="15" t="s">
        <v>17</v>
      </c>
      <c r="D99" s="15" t="s">
        <v>468</v>
      </c>
      <c r="E99" s="16">
        <f>прил.7!K211</f>
        <v>44426.400000000001</v>
      </c>
    </row>
    <row r="100" spans="1:5" ht="30" customHeight="1" x14ac:dyDescent="0.25">
      <c r="A100" s="20" t="s">
        <v>434</v>
      </c>
      <c r="B100" s="15" t="s">
        <v>56</v>
      </c>
      <c r="C100" s="15" t="s">
        <v>17</v>
      </c>
      <c r="D100" s="15" t="s">
        <v>469</v>
      </c>
      <c r="E100" s="16">
        <f>прил.7!K214</f>
        <v>2102.1999999999998</v>
      </c>
    </row>
    <row r="101" spans="1:5" ht="19.5" customHeight="1" x14ac:dyDescent="0.25">
      <c r="A101" s="1" t="s">
        <v>38</v>
      </c>
      <c r="B101" s="15" t="s">
        <v>56</v>
      </c>
      <c r="C101" s="15" t="s">
        <v>17</v>
      </c>
      <c r="D101" s="15" t="s">
        <v>39</v>
      </c>
      <c r="E101" s="16">
        <f>E102</f>
        <v>2851</v>
      </c>
    </row>
    <row r="102" spans="1:5" ht="31.5" x14ac:dyDescent="0.25">
      <c r="A102" s="1" t="s">
        <v>186</v>
      </c>
      <c r="B102" s="15" t="s">
        <v>56</v>
      </c>
      <c r="C102" s="15" t="s">
        <v>17</v>
      </c>
      <c r="D102" s="18" t="s">
        <v>187</v>
      </c>
      <c r="E102" s="16">
        <f>прил.7!K363</f>
        <v>2851</v>
      </c>
    </row>
    <row r="103" spans="1:5" ht="31.5" x14ac:dyDescent="0.25">
      <c r="A103" s="11" t="s">
        <v>76</v>
      </c>
      <c r="B103" s="12" t="s">
        <v>56</v>
      </c>
      <c r="C103" s="12" t="s">
        <v>46</v>
      </c>
      <c r="D103" s="12" t="s">
        <v>135</v>
      </c>
      <c r="E103" s="13">
        <f>E104</f>
        <v>45</v>
      </c>
    </row>
    <row r="104" spans="1:5" ht="15" customHeight="1" x14ac:dyDescent="0.25">
      <c r="A104" s="14" t="s">
        <v>126</v>
      </c>
      <c r="B104" s="15" t="s">
        <v>56</v>
      </c>
      <c r="C104" s="15" t="s">
        <v>46</v>
      </c>
      <c r="D104" s="15" t="s">
        <v>127</v>
      </c>
      <c r="E104" s="16">
        <f>E105</f>
        <v>45</v>
      </c>
    </row>
    <row r="105" spans="1:5" ht="15" customHeight="1" x14ac:dyDescent="0.25">
      <c r="A105" s="14" t="s">
        <v>77</v>
      </c>
      <c r="B105" s="15" t="s">
        <v>56</v>
      </c>
      <c r="C105" s="15" t="s">
        <v>46</v>
      </c>
      <c r="D105" s="15" t="s">
        <v>78</v>
      </c>
      <c r="E105" s="16">
        <f>прил.7!K218</f>
        <v>45</v>
      </c>
    </row>
    <row r="106" spans="1:5" x14ac:dyDescent="0.25">
      <c r="A106" s="11" t="s">
        <v>59</v>
      </c>
      <c r="B106" s="12" t="s">
        <v>56</v>
      </c>
      <c r="C106" s="12" t="s">
        <v>56</v>
      </c>
      <c r="D106" s="12" t="s">
        <v>135</v>
      </c>
      <c r="E106" s="13">
        <f>E107+E109</f>
        <v>1660</v>
      </c>
    </row>
    <row r="107" spans="1:5" ht="12.75" customHeight="1" x14ac:dyDescent="0.25">
      <c r="A107" s="14" t="s">
        <v>148</v>
      </c>
      <c r="B107" s="15" t="s">
        <v>56</v>
      </c>
      <c r="C107" s="15" t="s">
        <v>56</v>
      </c>
      <c r="D107" s="15" t="s">
        <v>149</v>
      </c>
      <c r="E107" s="16">
        <f>E108</f>
        <v>660</v>
      </c>
    </row>
    <row r="108" spans="1:5" x14ac:dyDescent="0.25">
      <c r="A108" s="14" t="s">
        <v>60</v>
      </c>
      <c r="B108" s="15" t="s">
        <v>56</v>
      </c>
      <c r="C108" s="15" t="s">
        <v>56</v>
      </c>
      <c r="D108" s="15" t="s">
        <v>61</v>
      </c>
      <c r="E108" s="16">
        <f>прил.7!K89</f>
        <v>660</v>
      </c>
    </row>
    <row r="109" spans="1:5" ht="17.25" customHeight="1" x14ac:dyDescent="0.25">
      <c r="A109" s="14" t="s">
        <v>150</v>
      </c>
      <c r="B109" s="15" t="s">
        <v>56</v>
      </c>
      <c r="C109" s="15" t="s">
        <v>56</v>
      </c>
      <c r="D109" s="15" t="s">
        <v>84</v>
      </c>
      <c r="E109" s="16">
        <f>E110</f>
        <v>1000</v>
      </c>
    </row>
    <row r="110" spans="1:5" x14ac:dyDescent="0.25">
      <c r="A110" s="14" t="s">
        <v>85</v>
      </c>
      <c r="B110" s="15" t="s">
        <v>56</v>
      </c>
      <c r="C110" s="15" t="s">
        <v>56</v>
      </c>
      <c r="D110" s="15" t="s">
        <v>86</v>
      </c>
      <c r="E110" s="16">
        <f>прил.7!K221</f>
        <v>1000</v>
      </c>
    </row>
    <row r="111" spans="1:5" ht="31.5" hidden="1" x14ac:dyDescent="0.25">
      <c r="A111" s="14" t="s">
        <v>102</v>
      </c>
      <c r="B111" s="15" t="s">
        <v>56</v>
      </c>
      <c r="C111" s="15" t="s">
        <v>56</v>
      </c>
      <c r="D111" s="15" t="s">
        <v>103</v>
      </c>
      <c r="E111" s="16"/>
    </row>
    <row r="112" spans="1:5" x14ac:dyDescent="0.25">
      <c r="A112" s="11" t="s">
        <v>62</v>
      </c>
      <c r="B112" s="12" t="s">
        <v>56</v>
      </c>
      <c r="C112" s="12" t="s">
        <v>63</v>
      </c>
      <c r="D112" s="12" t="s">
        <v>135</v>
      </c>
      <c r="E112" s="13">
        <f>E113+E115+E119+E121+E117+E118+E120</f>
        <v>6086.4</v>
      </c>
    </row>
    <row r="113" spans="1:5" ht="31.5" x14ac:dyDescent="0.25">
      <c r="A113" s="14" t="s">
        <v>128</v>
      </c>
      <c r="B113" s="15" t="s">
        <v>56</v>
      </c>
      <c r="C113" s="15" t="s">
        <v>63</v>
      </c>
      <c r="D113" s="15" t="s">
        <v>129</v>
      </c>
      <c r="E113" s="16">
        <f>E114</f>
        <v>0</v>
      </c>
    </row>
    <row r="114" spans="1:5" ht="29.25" customHeight="1" x14ac:dyDescent="0.25">
      <c r="A114" s="14" t="s">
        <v>181</v>
      </c>
      <c r="B114" s="15" t="s">
        <v>56</v>
      </c>
      <c r="C114" s="15" t="s">
        <v>63</v>
      </c>
      <c r="D114" s="15" t="s">
        <v>151</v>
      </c>
      <c r="E114" s="16">
        <f>прил.7!K223</f>
        <v>0</v>
      </c>
    </row>
    <row r="115" spans="1:5" x14ac:dyDescent="0.25">
      <c r="A115" s="14" t="s">
        <v>152</v>
      </c>
      <c r="B115" s="15" t="s">
        <v>56</v>
      </c>
      <c r="C115" s="15" t="s">
        <v>63</v>
      </c>
      <c r="D115" s="15" t="s">
        <v>153</v>
      </c>
      <c r="E115" s="16">
        <f>E116</f>
        <v>450</v>
      </c>
    </row>
    <row r="116" spans="1:5" x14ac:dyDescent="0.25">
      <c r="A116" s="14" t="s">
        <v>60</v>
      </c>
      <c r="B116" s="15" t="s">
        <v>56</v>
      </c>
      <c r="C116" s="15" t="s">
        <v>63</v>
      </c>
      <c r="D116" s="15" t="s">
        <v>64</v>
      </c>
      <c r="E116" s="16">
        <f>прил.7!K94</f>
        <v>450</v>
      </c>
    </row>
    <row r="117" spans="1:5" ht="32.25" customHeight="1" x14ac:dyDescent="0.25">
      <c r="A117" s="45" t="s">
        <v>443</v>
      </c>
      <c r="B117" s="15" t="s">
        <v>56</v>
      </c>
      <c r="C117" s="15" t="s">
        <v>63</v>
      </c>
      <c r="D117" s="15" t="s">
        <v>462</v>
      </c>
      <c r="E117" s="16">
        <f>прил.7!K96</f>
        <v>103</v>
      </c>
    </row>
    <row r="118" spans="1:5" ht="122.25" customHeight="1" x14ac:dyDescent="0.25">
      <c r="A118" s="20" t="s">
        <v>432</v>
      </c>
      <c r="B118" s="15" t="s">
        <v>56</v>
      </c>
      <c r="C118" s="15" t="s">
        <v>63</v>
      </c>
      <c r="D118" s="15" t="s">
        <v>468</v>
      </c>
      <c r="E118" s="16">
        <f>прил.7!K225</f>
        <v>2140</v>
      </c>
    </row>
    <row r="119" spans="1:5" ht="31.5" customHeight="1" x14ac:dyDescent="0.25">
      <c r="A119" s="20" t="s">
        <v>419</v>
      </c>
      <c r="B119" s="15" t="s">
        <v>56</v>
      </c>
      <c r="C119" s="15" t="s">
        <v>63</v>
      </c>
      <c r="D119" s="42" t="s">
        <v>470</v>
      </c>
      <c r="E119" s="16">
        <f>прил.7!K100</f>
        <v>1806.4</v>
      </c>
    </row>
    <row r="120" spans="1:5" ht="30.75" customHeight="1" x14ac:dyDescent="0.25">
      <c r="A120" s="20" t="s">
        <v>471</v>
      </c>
      <c r="B120" s="15" t="s">
        <v>56</v>
      </c>
      <c r="C120" s="15" t="s">
        <v>63</v>
      </c>
      <c r="D120" s="42" t="s">
        <v>470</v>
      </c>
      <c r="E120" s="61">
        <f>прил.7!K101</f>
        <v>1287</v>
      </c>
    </row>
    <row r="121" spans="1:5" ht="47.25" customHeight="1" x14ac:dyDescent="0.25">
      <c r="A121" s="20" t="s">
        <v>486</v>
      </c>
      <c r="B121" s="15" t="s">
        <v>56</v>
      </c>
      <c r="C121" s="15" t="s">
        <v>63</v>
      </c>
      <c r="D121" s="42" t="s">
        <v>39</v>
      </c>
      <c r="E121" s="16">
        <f>прил.7!K102</f>
        <v>300</v>
      </c>
    </row>
    <row r="122" spans="1:5" x14ac:dyDescent="0.25">
      <c r="A122" s="11" t="s">
        <v>253</v>
      </c>
      <c r="B122" s="12" t="s">
        <v>43</v>
      </c>
      <c r="C122" s="12" t="s">
        <v>16</v>
      </c>
      <c r="D122" s="12" t="s">
        <v>135</v>
      </c>
      <c r="E122" s="13">
        <f>E123</f>
        <v>6130.7</v>
      </c>
    </row>
    <row r="123" spans="1:5" x14ac:dyDescent="0.25">
      <c r="A123" s="11" t="s">
        <v>154</v>
      </c>
      <c r="B123" s="12" t="s">
        <v>43</v>
      </c>
      <c r="C123" s="12" t="s">
        <v>15</v>
      </c>
      <c r="D123" s="12" t="s">
        <v>135</v>
      </c>
      <c r="E123" s="13">
        <f>E126+E128+E124+E129</f>
        <v>6130.7</v>
      </c>
    </row>
    <row r="124" spans="1:5" ht="15.75" customHeight="1" x14ac:dyDescent="0.25">
      <c r="A124" s="20" t="s">
        <v>325</v>
      </c>
      <c r="B124" s="15" t="s">
        <v>43</v>
      </c>
      <c r="C124" s="15" t="s">
        <v>15</v>
      </c>
      <c r="D124" s="15" t="s">
        <v>89</v>
      </c>
      <c r="E124" s="16">
        <f>E125</f>
        <v>1639.3999999999999</v>
      </c>
    </row>
    <row r="125" spans="1:5" ht="16.5" customHeight="1" x14ac:dyDescent="0.25">
      <c r="A125" s="14" t="s">
        <v>52</v>
      </c>
      <c r="B125" s="15" t="s">
        <v>43</v>
      </c>
      <c r="C125" s="15" t="s">
        <v>15</v>
      </c>
      <c r="D125" s="15" t="s">
        <v>75</v>
      </c>
      <c r="E125" s="16">
        <f>прил.7!K326</f>
        <v>1639.3999999999999</v>
      </c>
    </row>
    <row r="126" spans="1:5" ht="31.5" x14ac:dyDescent="0.25">
      <c r="A126" s="14" t="s">
        <v>155</v>
      </c>
      <c r="B126" s="15" t="s">
        <v>43</v>
      </c>
      <c r="C126" s="15" t="s">
        <v>15</v>
      </c>
      <c r="D126" s="15" t="s">
        <v>156</v>
      </c>
      <c r="E126" s="16">
        <f>E127</f>
        <v>800</v>
      </c>
    </row>
    <row r="127" spans="1:5" ht="31.5" x14ac:dyDescent="0.25">
      <c r="A127" s="14" t="s">
        <v>114</v>
      </c>
      <c r="B127" s="15" t="s">
        <v>44</v>
      </c>
      <c r="C127" s="15" t="s">
        <v>15</v>
      </c>
      <c r="D127" s="15" t="s">
        <v>65</v>
      </c>
      <c r="E127" s="16">
        <f>прил.7!K106</f>
        <v>800</v>
      </c>
    </row>
    <row r="128" spans="1:5" ht="31.5" x14ac:dyDescent="0.25">
      <c r="A128" s="14" t="s">
        <v>157</v>
      </c>
      <c r="B128" s="15" t="s">
        <v>43</v>
      </c>
      <c r="C128" s="15" t="s">
        <v>15</v>
      </c>
      <c r="D128" s="15" t="s">
        <v>120</v>
      </c>
      <c r="E128" s="16">
        <f>прил.7!K317</f>
        <v>3611.3</v>
      </c>
    </row>
    <row r="129" spans="1:5" ht="45" x14ac:dyDescent="0.25">
      <c r="A129" s="45" t="s">
        <v>455</v>
      </c>
      <c r="B129" s="15" t="s">
        <v>43</v>
      </c>
      <c r="C129" s="15" t="s">
        <v>15</v>
      </c>
      <c r="D129" s="15" t="s">
        <v>476</v>
      </c>
      <c r="E129" s="16">
        <f>прил.7!K108</f>
        <v>80</v>
      </c>
    </row>
    <row r="130" spans="1:5" x14ac:dyDescent="0.25">
      <c r="A130" s="29" t="s">
        <v>208</v>
      </c>
      <c r="B130" s="12" t="s">
        <v>63</v>
      </c>
      <c r="C130" s="12" t="s">
        <v>16</v>
      </c>
      <c r="D130" s="12" t="s">
        <v>135</v>
      </c>
      <c r="E130" s="13">
        <f>E131</f>
        <v>346.5</v>
      </c>
    </row>
    <row r="131" spans="1:5" x14ac:dyDescent="0.25">
      <c r="A131" s="11" t="s">
        <v>213</v>
      </c>
      <c r="B131" s="12" t="s">
        <v>63</v>
      </c>
      <c r="C131" s="12" t="s">
        <v>63</v>
      </c>
      <c r="D131" s="12" t="s">
        <v>135</v>
      </c>
      <c r="E131" s="13">
        <f>E132</f>
        <v>346.5</v>
      </c>
    </row>
    <row r="132" spans="1:5" x14ac:dyDescent="0.25">
      <c r="A132" s="14" t="s">
        <v>38</v>
      </c>
      <c r="B132" s="15" t="s">
        <v>63</v>
      </c>
      <c r="C132" s="15" t="s">
        <v>63</v>
      </c>
      <c r="D132" s="15" t="s">
        <v>39</v>
      </c>
      <c r="E132" s="16">
        <f>E133+E134</f>
        <v>346.5</v>
      </c>
    </row>
    <row r="133" spans="1:5" ht="31.5" x14ac:dyDescent="0.25">
      <c r="A133" s="14" t="s">
        <v>210</v>
      </c>
      <c r="B133" s="15" t="s">
        <v>63</v>
      </c>
      <c r="C133" s="15" t="s">
        <v>63</v>
      </c>
      <c r="D133" s="15" t="s">
        <v>176</v>
      </c>
      <c r="E133" s="16">
        <f>прил.7!K267+прил.7!K229</f>
        <v>154</v>
      </c>
    </row>
    <row r="134" spans="1:5" ht="15" customHeight="1" x14ac:dyDescent="0.25">
      <c r="A134" s="14" t="s">
        <v>211</v>
      </c>
      <c r="B134" s="15" t="s">
        <v>63</v>
      </c>
      <c r="C134" s="15" t="s">
        <v>63</v>
      </c>
      <c r="D134" s="15" t="s">
        <v>177</v>
      </c>
      <c r="E134" s="16">
        <f>прил.7!K231</f>
        <v>192.5</v>
      </c>
    </row>
    <row r="135" spans="1:5" x14ac:dyDescent="0.25">
      <c r="A135" s="29" t="s">
        <v>67</v>
      </c>
      <c r="B135" s="12" t="s">
        <v>68</v>
      </c>
      <c r="C135" s="12" t="s">
        <v>16</v>
      </c>
      <c r="D135" s="12" t="s">
        <v>135</v>
      </c>
      <c r="E135" s="13">
        <f>E136+E139+E145+E151</f>
        <v>21542.51</v>
      </c>
    </row>
    <row r="136" spans="1:5" x14ac:dyDescent="0.25">
      <c r="A136" s="11" t="s">
        <v>90</v>
      </c>
      <c r="B136" s="12" t="s">
        <v>68</v>
      </c>
      <c r="C136" s="12" t="s">
        <v>17</v>
      </c>
      <c r="D136" s="12" t="s">
        <v>135</v>
      </c>
      <c r="E136" s="13">
        <f>E137</f>
        <v>3745.6</v>
      </c>
    </row>
    <row r="137" spans="1:5" ht="13.5" customHeight="1" x14ac:dyDescent="0.25">
      <c r="A137" s="14" t="s">
        <v>91</v>
      </c>
      <c r="B137" s="15" t="s">
        <v>68</v>
      </c>
      <c r="C137" s="15" t="s">
        <v>17</v>
      </c>
      <c r="D137" s="15" t="s">
        <v>92</v>
      </c>
      <c r="E137" s="16">
        <f>E138</f>
        <v>3745.6</v>
      </c>
    </row>
    <row r="138" spans="1:5" ht="60" customHeight="1" x14ac:dyDescent="0.25">
      <c r="A138" s="14" t="s">
        <v>196</v>
      </c>
      <c r="B138" s="15" t="s">
        <v>68</v>
      </c>
      <c r="C138" s="15" t="s">
        <v>17</v>
      </c>
      <c r="D138" s="15" t="s">
        <v>93</v>
      </c>
      <c r="E138" s="16">
        <f>прил.7!K235</f>
        <v>3745.6</v>
      </c>
    </row>
    <row r="139" spans="1:5" x14ac:dyDescent="0.25">
      <c r="A139" s="11" t="s">
        <v>69</v>
      </c>
      <c r="B139" s="12" t="s">
        <v>68</v>
      </c>
      <c r="C139" s="12" t="s">
        <v>20</v>
      </c>
      <c r="D139" s="12" t="s">
        <v>135</v>
      </c>
      <c r="E139" s="13">
        <f>E141+E144+E140+E143</f>
        <v>4370.1799999999994</v>
      </c>
    </row>
    <row r="140" spans="1:5" x14ac:dyDescent="0.25">
      <c r="A140" s="14" t="s">
        <v>104</v>
      </c>
      <c r="B140" s="15" t="s">
        <v>68</v>
      </c>
      <c r="C140" s="15" t="s">
        <v>20</v>
      </c>
      <c r="D140" s="15" t="s">
        <v>70</v>
      </c>
      <c r="E140" s="16">
        <f>прил.7!K274</f>
        <v>1258.4000000000001</v>
      </c>
    </row>
    <row r="141" spans="1:5" ht="31.5" x14ac:dyDescent="0.25">
      <c r="A141" s="14" t="s">
        <v>71</v>
      </c>
      <c r="B141" s="15" t="s">
        <v>68</v>
      </c>
      <c r="C141" s="15" t="s">
        <v>20</v>
      </c>
      <c r="D141" s="15" t="s">
        <v>159</v>
      </c>
      <c r="E141" s="16">
        <f>E142</f>
        <v>1323.3</v>
      </c>
    </row>
    <row r="142" spans="1:5" x14ac:dyDescent="0.25">
      <c r="A142" s="14" t="s">
        <v>72</v>
      </c>
      <c r="B142" s="15" t="s">
        <v>68</v>
      </c>
      <c r="C142" s="15" t="s">
        <v>20</v>
      </c>
      <c r="D142" s="15" t="s">
        <v>73</v>
      </c>
      <c r="E142" s="16">
        <f>прил.7!K112+прил.7!K276</f>
        <v>1323.3</v>
      </c>
    </row>
    <row r="143" spans="1:5" ht="47.25" customHeight="1" x14ac:dyDescent="0.25">
      <c r="A143" s="45" t="s">
        <v>459</v>
      </c>
      <c r="B143" s="15" t="s">
        <v>68</v>
      </c>
      <c r="C143" s="15" t="s">
        <v>20</v>
      </c>
      <c r="D143" s="15" t="s">
        <v>477</v>
      </c>
      <c r="E143" s="16">
        <f>прил.7!K278</f>
        <v>362.88</v>
      </c>
    </row>
    <row r="144" spans="1:5" ht="47.25" x14ac:dyDescent="0.25">
      <c r="A144" s="14" t="s">
        <v>420</v>
      </c>
      <c r="B144" s="15" t="s">
        <v>68</v>
      </c>
      <c r="C144" s="15" t="s">
        <v>20</v>
      </c>
      <c r="D144" s="15" t="s">
        <v>180</v>
      </c>
      <c r="E144" s="16">
        <f>прил.7!K280</f>
        <v>1425.6</v>
      </c>
    </row>
    <row r="145" spans="1:5" x14ac:dyDescent="0.25">
      <c r="A145" s="11" t="s">
        <v>74</v>
      </c>
      <c r="B145" s="12" t="s">
        <v>68</v>
      </c>
      <c r="C145" s="12" t="s">
        <v>24</v>
      </c>
      <c r="D145" s="12" t="s">
        <v>135</v>
      </c>
      <c r="E145" s="13">
        <f>E147+E146</f>
        <v>7904.93</v>
      </c>
    </row>
    <row r="146" spans="1:5" ht="47.25" x14ac:dyDescent="0.25">
      <c r="A146" s="20" t="s">
        <v>480</v>
      </c>
      <c r="B146" s="15" t="s">
        <v>68</v>
      </c>
      <c r="C146" s="15" t="s">
        <v>24</v>
      </c>
      <c r="D146" s="15" t="s">
        <v>473</v>
      </c>
      <c r="E146" s="16">
        <f>прил.7!K283</f>
        <v>487</v>
      </c>
    </row>
    <row r="147" spans="1:5" ht="14.25" customHeight="1" x14ac:dyDescent="0.25">
      <c r="A147" s="14" t="s">
        <v>79</v>
      </c>
      <c r="B147" s="15" t="s">
        <v>68</v>
      </c>
      <c r="C147" s="15" t="s">
        <v>24</v>
      </c>
      <c r="D147" s="15" t="s">
        <v>94</v>
      </c>
      <c r="E147" s="16">
        <f>E148+E149+E150</f>
        <v>7417.93</v>
      </c>
    </row>
    <row r="148" spans="1:5" ht="78" customHeight="1" x14ac:dyDescent="0.25">
      <c r="A148" s="20" t="s">
        <v>321</v>
      </c>
      <c r="B148" s="15" t="s">
        <v>68</v>
      </c>
      <c r="C148" s="15" t="s">
        <v>24</v>
      </c>
      <c r="D148" s="15" t="s">
        <v>117</v>
      </c>
      <c r="E148" s="16">
        <f>прил.7!K312</f>
        <v>1675.1</v>
      </c>
    </row>
    <row r="149" spans="1:5" ht="30" customHeight="1" x14ac:dyDescent="0.25">
      <c r="A149" s="20" t="s">
        <v>373</v>
      </c>
      <c r="B149" s="15" t="s">
        <v>68</v>
      </c>
      <c r="C149" s="15" t="s">
        <v>24</v>
      </c>
      <c r="D149" s="42" t="s">
        <v>372</v>
      </c>
      <c r="E149" s="16">
        <f>прил.7!K115</f>
        <v>728.07</v>
      </c>
    </row>
    <row r="150" spans="1:5" ht="108.75" customHeight="1" x14ac:dyDescent="0.25">
      <c r="A150" s="20" t="s">
        <v>421</v>
      </c>
      <c r="B150" s="23" t="s">
        <v>68</v>
      </c>
      <c r="C150" s="15" t="s">
        <v>24</v>
      </c>
      <c r="D150" s="15" t="s">
        <v>374</v>
      </c>
      <c r="E150" s="16">
        <f>прил.7!K120</f>
        <v>5014.76</v>
      </c>
    </row>
    <row r="151" spans="1:5" ht="15.75" customHeight="1" x14ac:dyDescent="0.25">
      <c r="A151" s="11" t="s">
        <v>105</v>
      </c>
      <c r="B151" s="12" t="s">
        <v>68</v>
      </c>
      <c r="C151" s="12" t="s">
        <v>98</v>
      </c>
      <c r="D151" s="12" t="s">
        <v>135</v>
      </c>
      <c r="E151" s="13">
        <f>E152+E153+E154+E155</f>
        <v>5521.8</v>
      </c>
    </row>
    <row r="152" spans="1:5" x14ac:dyDescent="0.25">
      <c r="A152" s="14" t="s">
        <v>22</v>
      </c>
      <c r="B152" s="15" t="s">
        <v>68</v>
      </c>
      <c r="C152" s="15" t="s">
        <v>98</v>
      </c>
      <c r="D152" s="15" t="s">
        <v>106</v>
      </c>
      <c r="E152" s="16">
        <f>прил.7!K286</f>
        <v>3464.1</v>
      </c>
    </row>
    <row r="153" spans="1:5" ht="29.25" customHeight="1" x14ac:dyDescent="0.25">
      <c r="A153" s="20" t="s">
        <v>313</v>
      </c>
      <c r="B153" s="15" t="s">
        <v>68</v>
      </c>
      <c r="C153" s="15" t="s">
        <v>98</v>
      </c>
      <c r="D153" s="42" t="s">
        <v>375</v>
      </c>
      <c r="E153" s="16">
        <f>прил.7!K291</f>
        <v>864</v>
      </c>
    </row>
    <row r="154" spans="1:5" ht="46.5" customHeight="1" x14ac:dyDescent="0.25">
      <c r="A154" s="20" t="s">
        <v>376</v>
      </c>
      <c r="B154" s="15" t="s">
        <v>68</v>
      </c>
      <c r="C154" s="15" t="s">
        <v>98</v>
      </c>
      <c r="D154" s="42" t="s">
        <v>361</v>
      </c>
      <c r="E154" s="16">
        <f>прил.7!K295</f>
        <v>92</v>
      </c>
    </row>
    <row r="155" spans="1:5" ht="30.75" customHeight="1" x14ac:dyDescent="0.25">
      <c r="A155" s="14" t="s">
        <v>189</v>
      </c>
      <c r="B155" s="15" t="s">
        <v>68</v>
      </c>
      <c r="C155" s="15" t="s">
        <v>98</v>
      </c>
      <c r="D155" s="18" t="s">
        <v>190</v>
      </c>
      <c r="E155" s="16">
        <f>прил.7!K299</f>
        <v>1101.7</v>
      </c>
    </row>
    <row r="156" spans="1:5" x14ac:dyDescent="0.25">
      <c r="A156" s="29" t="s">
        <v>207</v>
      </c>
      <c r="B156" s="12" t="s">
        <v>109</v>
      </c>
      <c r="C156" s="12" t="s">
        <v>16</v>
      </c>
      <c r="D156" s="12" t="s">
        <v>135</v>
      </c>
      <c r="E156" s="13">
        <f>E157</f>
        <v>4600</v>
      </c>
    </row>
    <row r="157" spans="1:5" ht="13.5" customHeight="1" x14ac:dyDescent="0.25">
      <c r="A157" s="14" t="s">
        <v>209</v>
      </c>
      <c r="B157" s="15" t="s">
        <v>109</v>
      </c>
      <c r="C157" s="15" t="s">
        <v>15</v>
      </c>
      <c r="D157" s="15" t="s">
        <v>135</v>
      </c>
      <c r="E157" s="16">
        <f>E158+E160</f>
        <v>4600</v>
      </c>
    </row>
    <row r="158" spans="1:5" ht="15.75" customHeight="1" x14ac:dyDescent="0.25">
      <c r="A158" s="14" t="s">
        <v>107</v>
      </c>
      <c r="B158" s="15" t="s">
        <v>109</v>
      </c>
      <c r="C158" s="15" t="s">
        <v>15</v>
      </c>
      <c r="D158" s="15" t="s">
        <v>108</v>
      </c>
      <c r="E158" s="16">
        <f>E159</f>
        <v>1100</v>
      </c>
    </row>
    <row r="159" spans="1:5" ht="17.25" customHeight="1" x14ac:dyDescent="0.25">
      <c r="A159" s="14" t="s">
        <v>214</v>
      </c>
      <c r="B159" s="15" t="s">
        <v>109</v>
      </c>
      <c r="C159" s="15" t="s">
        <v>15</v>
      </c>
      <c r="D159" s="15" t="s">
        <v>66</v>
      </c>
      <c r="E159" s="16">
        <f>прил.7!K125</f>
        <v>1100</v>
      </c>
    </row>
    <row r="160" spans="1:5" ht="13.5" customHeight="1" x14ac:dyDescent="0.25">
      <c r="A160" s="14" t="s">
        <v>52</v>
      </c>
      <c r="B160" s="15" t="s">
        <v>109</v>
      </c>
      <c r="C160" s="15" t="s">
        <v>15</v>
      </c>
      <c r="D160" s="42" t="s">
        <v>377</v>
      </c>
      <c r="E160" s="16">
        <f>прил.7!K239</f>
        <v>3500</v>
      </c>
    </row>
    <row r="161" spans="1:7" x14ac:dyDescent="0.25">
      <c r="A161" s="29" t="s">
        <v>206</v>
      </c>
      <c r="B161" s="12" t="s">
        <v>27</v>
      </c>
      <c r="C161" s="12" t="s">
        <v>16</v>
      </c>
      <c r="D161" s="12" t="s">
        <v>135</v>
      </c>
      <c r="E161" s="13">
        <f>E162</f>
        <v>841</v>
      </c>
    </row>
    <row r="162" spans="1:7" x14ac:dyDescent="0.25">
      <c r="A162" s="14" t="s">
        <v>158</v>
      </c>
      <c r="B162" s="15" t="s">
        <v>27</v>
      </c>
      <c r="C162" s="15" t="s">
        <v>17</v>
      </c>
      <c r="D162" s="15" t="s">
        <v>135</v>
      </c>
      <c r="E162" s="16">
        <f>E163</f>
        <v>841</v>
      </c>
    </row>
    <row r="163" spans="1:7" ht="31.5" x14ac:dyDescent="0.25">
      <c r="A163" s="14" t="s">
        <v>112</v>
      </c>
      <c r="B163" s="15" t="s">
        <v>27</v>
      </c>
      <c r="C163" s="15" t="s">
        <v>17</v>
      </c>
      <c r="D163" s="15" t="s">
        <v>113</v>
      </c>
      <c r="E163" s="16">
        <f>E164</f>
        <v>841</v>
      </c>
    </row>
    <row r="164" spans="1:7" ht="31.5" x14ac:dyDescent="0.25">
      <c r="A164" s="14" t="s">
        <v>114</v>
      </c>
      <c r="B164" s="15" t="s">
        <v>27</v>
      </c>
      <c r="C164" s="15" t="s">
        <v>17</v>
      </c>
      <c r="D164" s="15" t="s">
        <v>115</v>
      </c>
      <c r="E164" s="16">
        <f>прил.7!K245</f>
        <v>841</v>
      </c>
    </row>
    <row r="165" spans="1:7" ht="29.25" x14ac:dyDescent="0.25">
      <c r="A165" s="29" t="s">
        <v>201</v>
      </c>
      <c r="B165" s="12" t="s">
        <v>200</v>
      </c>
      <c r="C165" s="12" t="s">
        <v>16</v>
      </c>
      <c r="D165" s="12" t="s">
        <v>135</v>
      </c>
      <c r="E165" s="13">
        <f>E166</f>
        <v>4008</v>
      </c>
    </row>
    <row r="166" spans="1:7" ht="31.5" x14ac:dyDescent="0.25">
      <c r="A166" s="11" t="s">
        <v>202</v>
      </c>
      <c r="B166" s="12" t="s">
        <v>200</v>
      </c>
      <c r="C166" s="12" t="s">
        <v>15</v>
      </c>
      <c r="D166" s="12" t="s">
        <v>135</v>
      </c>
      <c r="E166" s="13">
        <f>E167</f>
        <v>4008</v>
      </c>
    </row>
    <row r="167" spans="1:7" x14ac:dyDescent="0.25">
      <c r="A167" s="14" t="s">
        <v>111</v>
      </c>
      <c r="B167" s="15" t="s">
        <v>200</v>
      </c>
      <c r="C167" s="15" t="s">
        <v>15</v>
      </c>
      <c r="D167" s="15" t="s">
        <v>110</v>
      </c>
      <c r="E167" s="16">
        <f>прил.7!K249</f>
        <v>4008</v>
      </c>
    </row>
    <row r="168" spans="1:7" ht="43.5" customHeight="1" x14ac:dyDescent="0.25">
      <c r="A168" s="29" t="s">
        <v>203</v>
      </c>
      <c r="B168" s="12" t="s">
        <v>30</v>
      </c>
      <c r="C168" s="12" t="s">
        <v>16</v>
      </c>
      <c r="D168" s="12" t="s">
        <v>135</v>
      </c>
      <c r="E168" s="13">
        <f>E169+E172+E174</f>
        <v>18437.099999999999</v>
      </c>
    </row>
    <row r="169" spans="1:7" ht="44.25" customHeight="1" x14ac:dyDescent="0.25">
      <c r="A169" s="11" t="s">
        <v>204</v>
      </c>
      <c r="B169" s="12" t="s">
        <v>30</v>
      </c>
      <c r="C169" s="12" t="s">
        <v>15</v>
      </c>
      <c r="D169" s="12" t="s">
        <v>135</v>
      </c>
      <c r="E169" s="13">
        <f>E170</f>
        <v>16461.099999999999</v>
      </c>
    </row>
    <row r="170" spans="1:7" x14ac:dyDescent="0.25">
      <c r="A170" s="14" t="s">
        <v>160</v>
      </c>
      <c r="B170" s="15" t="s">
        <v>30</v>
      </c>
      <c r="C170" s="15" t="s">
        <v>15</v>
      </c>
      <c r="D170" s="15" t="s">
        <v>161</v>
      </c>
      <c r="E170" s="16">
        <f>E171</f>
        <v>16461.099999999999</v>
      </c>
    </row>
    <row r="171" spans="1:7" ht="29.25" customHeight="1" x14ac:dyDescent="0.25">
      <c r="A171" s="14" t="s">
        <v>116</v>
      </c>
      <c r="B171" s="15" t="s">
        <v>30</v>
      </c>
      <c r="C171" s="15" t="s">
        <v>15</v>
      </c>
      <c r="D171" s="15" t="s">
        <v>162</v>
      </c>
      <c r="E171" s="16">
        <f>прил.7!K253</f>
        <v>16461.099999999999</v>
      </c>
    </row>
    <row r="172" spans="1:7" x14ac:dyDescent="0.25">
      <c r="A172" s="19" t="s">
        <v>205</v>
      </c>
      <c r="B172" s="12" t="s">
        <v>30</v>
      </c>
      <c r="C172" s="12" t="s">
        <v>17</v>
      </c>
      <c r="D172" s="12" t="s">
        <v>199</v>
      </c>
      <c r="E172" s="13">
        <f>E173</f>
        <v>1600</v>
      </c>
    </row>
    <row r="173" spans="1:7" ht="30.75" customHeight="1" x14ac:dyDescent="0.25">
      <c r="A173" s="1" t="s">
        <v>197</v>
      </c>
      <c r="B173" s="15" t="s">
        <v>30</v>
      </c>
      <c r="C173" s="15" t="s">
        <v>17</v>
      </c>
      <c r="D173" s="15" t="s">
        <v>198</v>
      </c>
      <c r="E173" s="16">
        <f>прил.7!K256</f>
        <v>1600</v>
      </c>
    </row>
    <row r="174" spans="1:7" ht="15.75" customHeight="1" x14ac:dyDescent="0.25">
      <c r="A174" s="43" t="s">
        <v>436</v>
      </c>
      <c r="B174" s="12" t="s">
        <v>30</v>
      </c>
      <c r="C174" s="12" t="s">
        <v>20</v>
      </c>
      <c r="D174" s="12"/>
      <c r="E174" s="13">
        <f>E175</f>
        <v>376</v>
      </c>
    </row>
    <row r="175" spans="1:7" ht="47.25" customHeight="1" x14ac:dyDescent="0.25">
      <c r="A175" s="47" t="s">
        <v>439</v>
      </c>
      <c r="B175" s="15" t="s">
        <v>30</v>
      </c>
      <c r="C175" s="15" t="s">
        <v>20</v>
      </c>
      <c r="D175" s="15" t="s">
        <v>474</v>
      </c>
      <c r="E175" s="16">
        <f>прил.7!K258</f>
        <v>376</v>
      </c>
    </row>
    <row r="176" spans="1:7" ht="16.5" thickBot="1" x14ac:dyDescent="0.3">
      <c r="A176" s="24" t="s">
        <v>163</v>
      </c>
      <c r="B176" s="25"/>
      <c r="C176" s="25"/>
      <c r="D176" s="25"/>
      <c r="E176" s="26">
        <f>E14+E45+E63+E78+E122+E130+E135+E168+E42+E48+E165+E161+E156</f>
        <v>331224.84999999998</v>
      </c>
      <c r="G176" s="27"/>
    </row>
  </sheetData>
  <mergeCells count="9">
    <mergeCell ref="A7:E7"/>
    <mergeCell ref="A8:E8"/>
    <mergeCell ref="A9:E9"/>
    <mergeCell ref="A11:E11"/>
    <mergeCell ref="A1:E1"/>
    <mergeCell ref="A2:E2"/>
    <mergeCell ref="A3:E3"/>
    <mergeCell ref="A4:E4"/>
    <mergeCell ref="A6:E6"/>
  </mergeCells>
  <pageMargins left="0.51181102362204722" right="0.19685039370078741" top="0.15748031496062992" bottom="7.874015748031496E-2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прил.7</vt:lpstr>
      <vt:lpstr>прил.8</vt:lpstr>
      <vt:lpstr>прил.7!Заголовки_для_печати</vt:lpstr>
      <vt:lpstr>прил.8!Заголовки_для_печати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2012-03-06T10:50:25Z</dcterms:modified>
</cp:coreProperties>
</file>