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tabRatio="228"/>
  </bookViews>
  <sheets>
    <sheet name="прил.5" sheetId="12" r:id="rId1"/>
  </sheets>
  <definedNames>
    <definedName name="_xlnm.Print_Titles" localSheetId="0">прил.5!$A:$A</definedName>
  </definedNames>
  <calcPr calcId="145621"/>
</workbook>
</file>

<file path=xl/calcChain.xml><?xml version="1.0" encoding="utf-8"?>
<calcChain xmlns="http://schemas.openxmlformats.org/spreadsheetml/2006/main">
  <c r="AA18" i="12" l="1"/>
  <c r="AA19" i="12"/>
  <c r="S20" i="12"/>
  <c r="E23" i="12"/>
  <c r="E22" i="12"/>
  <c r="E21" i="12"/>
  <c r="K19" i="12"/>
  <c r="K15" i="12"/>
  <c r="K14" i="12"/>
  <c r="E17" i="12"/>
  <c r="E16" i="12"/>
  <c r="O19" i="12"/>
  <c r="I19" i="12"/>
  <c r="O18" i="12"/>
  <c r="M18" i="12"/>
  <c r="I18" i="12"/>
  <c r="B18" i="12" s="1"/>
  <c r="I15" i="12"/>
  <c r="B15" i="12" s="1"/>
  <c r="I14" i="12"/>
  <c r="C23" i="12"/>
  <c r="B23" i="12" s="1"/>
  <c r="C22" i="12"/>
  <c r="C21" i="12"/>
  <c r="B21" i="12" s="1"/>
  <c r="H20" i="12"/>
  <c r="H24" i="12" s="1"/>
  <c r="F20" i="12"/>
  <c r="C20" i="12"/>
  <c r="F17" i="12"/>
  <c r="C17" i="12"/>
  <c r="B17" i="12" s="1"/>
  <c r="C16" i="12"/>
  <c r="B16" i="12" s="1"/>
  <c r="D24" i="12"/>
  <c r="F24" i="12"/>
  <c r="G24" i="12"/>
  <c r="J24" i="12"/>
  <c r="M24" i="12"/>
  <c r="N24" i="12"/>
  <c r="P24" i="12"/>
  <c r="Q24" i="12"/>
  <c r="W24" i="12"/>
  <c r="C24" i="12"/>
  <c r="V18" i="12"/>
  <c r="V24" i="12" s="1"/>
  <c r="L14" i="12"/>
  <c r="L24" i="12" s="1"/>
  <c r="B14" i="12" l="1"/>
  <c r="B19" i="12"/>
  <c r="B22" i="12"/>
  <c r="B20" i="12"/>
  <c r="O24" i="12"/>
  <c r="I24" i="12"/>
  <c r="B24" i="12" l="1"/>
</calcChain>
</file>

<file path=xl/sharedStrings.xml><?xml version="1.0" encoding="utf-8"?>
<sst xmlns="http://schemas.openxmlformats.org/spreadsheetml/2006/main" count="54" uniqueCount="38">
  <si>
    <t xml:space="preserve">к решению районного Совета </t>
  </si>
  <si>
    <t>депутатов Светлогорского района</t>
  </si>
  <si>
    <t>Муниципальное автономное дошкольное образовательное учреждение Центр развития ребенка-детский сад N 20 "Родничок"</t>
  </si>
  <si>
    <t>Муниципальное дошкольное образовательное учреждение детский сад N 1 "Березка"</t>
  </si>
  <si>
    <t>Муниципальное дошкольное образовательное учреждение детский сад "Одуванчик"</t>
  </si>
  <si>
    <t>Муниципальное общеобразовательное учреждение "Средняя общеобразовательная школа N 1" г. Светлогорска</t>
  </si>
  <si>
    <t>Муниципальное общеобразовательное учреждение "Средняя общеобразовательная школа п. Донское"</t>
  </si>
  <si>
    <t>Муниципальное образовательное учреждение дополнительного образования детей "Детская школа искусств имени Гречанинова Александра Тихоновича" г. Светлогорска</t>
  </si>
  <si>
    <t>Муниципальное образовательное учреждение дополнительного образования детей "Детско-юношеский центр"</t>
  </si>
  <si>
    <t>Муниципальное образовательное учреждение дополнительного образования детей "Детско-юношеская спортивная школа" г.Светлогорска</t>
  </si>
  <si>
    <t>на содержание особо ценного имущество</t>
  </si>
  <si>
    <t>на обеспечение муниципального задания</t>
  </si>
  <si>
    <t>иные цели</t>
  </si>
  <si>
    <t>Субсидии - всего</t>
  </si>
  <si>
    <t>Наименование учреждения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</si>
  <si>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бюджетным учреждениям за счет средств районного бюджета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</si>
  <si>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автономным учреждениям  за счет средств районного бюджета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</si>
  <si>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бюджетным учреждениям за счет субвенции областного бюджета</t>
    </r>
  </si>
  <si>
    <t>подвоз школьников</t>
  </si>
  <si>
    <t>подвоз питания</t>
  </si>
  <si>
    <t>питание детей из малообеспеченных семей</t>
  </si>
  <si>
    <t>Распределение субсидий на 2012 год</t>
  </si>
  <si>
    <t>Приложение № 14</t>
  </si>
  <si>
    <t>(тыс. руб.)</t>
  </si>
  <si>
    <t>Муниципальное автономное дошкольное образовательное учреждение детский сад "Теремок"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</si>
  <si>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автономным учреждениям  за счет субвенции областного бюджета</t>
    </r>
  </si>
  <si>
    <t>ИТОГО</t>
  </si>
  <si>
    <t>на погашение кредиторской задолженности</t>
  </si>
  <si>
    <t>Муниципальное общеобразовательное учреждение основная общеобразовательная школа п.Приморье</t>
  </si>
  <si>
    <t>от 12 декабря 2011 года № 51</t>
  </si>
  <si>
    <t>Приложение № 5</t>
  </si>
  <si>
    <t>Поддержка мер по обеспечению повышения заработной платы работникам детских дошкольных учреждений и учреждений дополнительного образования детей</t>
  </si>
  <si>
    <t>Ежемесячное денежное вознаграждение за классное руководство</t>
  </si>
  <si>
    <t>Фонд стимулирования качества образования</t>
  </si>
  <si>
    <t>обеспечение питанием учащихся из малообеспеченных семей, за счет средств областного бюджета</t>
  </si>
  <si>
    <t xml:space="preserve">Модернизация региональных систем общего образования </t>
  </si>
  <si>
    <t>Модернизация региональных систем общего образования, за счет средств, предусмотренных на региональные мероприятия по реализации национальных проектов</t>
  </si>
  <si>
    <t>от 21 мая  2012 года 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</si>
</sst>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4" fillId="0" borderId="0" xfId="0" applyFont="1"/>
    <xf numFmtId="0" fontId="5" fillId="2" borderId="1" xfId="0" applyFont="1" applyFill="1" applyBorder="1" applyAlignment="1">
      <alignment horizontal="center" wrapText="1"/>
    </xf>
    <xf numFmtId="4" fontId="2" fillId="0" borderId="1" xfId="0" applyNumberFormat="1" applyFont="1" applyBorder="1"/>
    <xf numFmtId="4" fontId="1" fillId="0" borderId="0" xfId="0" applyNumberFormat="1" applyFont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/>
    <xf numFmtId="4" fontId="2" fillId="2" borderId="1" xfId="0" applyNumberFormat="1" applyFont="1" applyFill="1" applyBorder="1"/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0" fillId="2" borderId="2" xfId="0" applyFill="1" applyBorder="1" applyAlignment="1">
      <alignment wrapText="1"/>
    </xf>
    <xf numFmtId="0" fontId="1" fillId="0" borderId="0" xfId="0" applyFont="1" applyAlignment="1">
      <alignment horizontal="right" wrapText="1"/>
    </xf>
    <xf numFmtId="0" fontId="0" fillId="2" borderId="4" xfId="0" applyFill="1" applyBorder="1" applyAlignment="1">
      <alignment wrapText="1"/>
    </xf>
    <xf numFmtId="0" fontId="3" fillId="0" borderId="0" xfId="0" applyFont="1" applyAlignment="1">
      <alignment horizont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"/>
  <sheetViews>
    <sheetView tabSelected="1" topLeftCell="A16" workbookViewId="0">
      <selection activeCell="A5" sqref="A5"/>
    </sheetView>
  </sheetViews>
  <sheetFormatPr defaultRowHeight="15.75" x14ac:dyDescent="0.25"/>
  <cols>
    <col min="1" max="1" width="47.28515625" style="1" customWidth="1"/>
    <col min="2" max="2" width="25.42578125" style="7" customWidth="1"/>
    <col min="3" max="3" width="20.42578125" style="8" customWidth="1"/>
    <col min="4" max="5" width="20.5703125" style="8" customWidth="1"/>
    <col min="6" max="6" width="12.28515625" style="8" customWidth="1"/>
    <col min="7" max="7" width="13.7109375" style="8" customWidth="1"/>
    <col min="8" max="8" width="17.7109375" style="8" customWidth="1"/>
    <col min="9" max="9" width="19" style="8" customWidth="1"/>
    <col min="10" max="11" width="18.5703125" style="8" customWidth="1"/>
    <col min="12" max="14" width="16" style="8" customWidth="1"/>
    <col min="15" max="15" width="25" style="8" customWidth="1"/>
    <col min="16" max="16" width="24.85546875" style="8" customWidth="1"/>
    <col min="17" max="20" width="18.42578125" style="8" customWidth="1"/>
    <col min="21" max="21" width="32.85546875" style="8" customWidth="1"/>
    <col min="22" max="22" width="19.85546875" style="8" customWidth="1"/>
    <col min="23" max="24" width="20.28515625" style="8" customWidth="1"/>
    <col min="25" max="25" width="16.85546875" style="8" customWidth="1"/>
    <col min="26" max="26" width="16" style="8" customWidth="1"/>
    <col min="27" max="27" width="14.140625" style="8" customWidth="1"/>
    <col min="28" max="28" width="20.28515625" style="8" customWidth="1"/>
    <col min="29" max="29" width="20" style="8" customWidth="1"/>
    <col min="30" max="16384" width="9.140625" style="1"/>
  </cols>
  <sheetData>
    <row r="1" spans="1:29" x14ac:dyDescent="0.25">
      <c r="A1" s="16" t="s">
        <v>30</v>
      </c>
      <c r="B1" s="16"/>
      <c r="C1" s="16"/>
      <c r="D1" s="16"/>
      <c r="E1" s="16"/>
      <c r="F1" s="16"/>
      <c r="G1" s="16"/>
      <c r="H1" s="16"/>
    </row>
    <row r="2" spans="1:29" x14ac:dyDescent="0.25">
      <c r="A2" s="16" t="s">
        <v>0</v>
      </c>
      <c r="B2" s="16"/>
      <c r="C2" s="16"/>
      <c r="D2" s="16"/>
      <c r="E2" s="16"/>
      <c r="F2" s="16"/>
      <c r="G2" s="16"/>
      <c r="H2" s="16"/>
    </row>
    <row r="3" spans="1:29" x14ac:dyDescent="0.25">
      <c r="A3" s="16" t="s">
        <v>1</v>
      </c>
      <c r="B3" s="16"/>
      <c r="C3" s="16"/>
      <c r="D3" s="16"/>
      <c r="E3" s="16"/>
      <c r="F3" s="16"/>
      <c r="G3" s="16"/>
      <c r="H3" s="16"/>
    </row>
    <row r="4" spans="1:29" x14ac:dyDescent="0.25">
      <c r="A4" s="16" t="s">
        <v>37</v>
      </c>
      <c r="B4" s="16"/>
      <c r="C4" s="16"/>
      <c r="D4" s="16"/>
      <c r="E4" s="16"/>
      <c r="F4" s="16"/>
      <c r="G4" s="16"/>
      <c r="H4" s="16"/>
    </row>
    <row r="6" spans="1:29" x14ac:dyDescent="0.25">
      <c r="A6" s="16" t="s">
        <v>22</v>
      </c>
      <c r="B6" s="16"/>
      <c r="C6" s="16"/>
      <c r="D6" s="16"/>
      <c r="E6" s="16"/>
      <c r="F6" s="16"/>
      <c r="G6" s="16"/>
      <c r="H6" s="16"/>
    </row>
    <row r="7" spans="1:29" x14ac:dyDescent="0.25">
      <c r="A7" s="16" t="s">
        <v>0</v>
      </c>
      <c r="B7" s="16"/>
      <c r="C7" s="16"/>
      <c r="D7" s="16"/>
      <c r="E7" s="16"/>
      <c r="F7" s="16"/>
      <c r="G7" s="16"/>
      <c r="H7" s="16"/>
    </row>
    <row r="8" spans="1:29" x14ac:dyDescent="0.25">
      <c r="A8" s="16" t="s">
        <v>1</v>
      </c>
      <c r="B8" s="16"/>
      <c r="C8" s="16"/>
      <c r="D8" s="16"/>
      <c r="E8" s="16"/>
      <c r="F8" s="16"/>
      <c r="G8" s="16"/>
      <c r="H8" s="16"/>
    </row>
    <row r="9" spans="1:29" x14ac:dyDescent="0.25">
      <c r="A9" s="16" t="s">
        <v>29</v>
      </c>
      <c r="B9" s="16"/>
      <c r="C9" s="16"/>
      <c r="D9" s="16"/>
      <c r="E9" s="16"/>
      <c r="F9" s="16"/>
      <c r="G9" s="16"/>
      <c r="H9" s="16"/>
    </row>
    <row r="10" spans="1:29" ht="18.75" x14ac:dyDescent="0.3">
      <c r="A10" s="18" t="s">
        <v>21</v>
      </c>
      <c r="B10" s="18"/>
      <c r="C10" s="18"/>
      <c r="D10" s="18"/>
      <c r="E10" s="18"/>
      <c r="F10" s="18"/>
      <c r="G10" s="18"/>
      <c r="H10" s="18"/>
    </row>
    <row r="11" spans="1:29" x14ac:dyDescent="0.25">
      <c r="H11" s="9" t="s">
        <v>23</v>
      </c>
    </row>
    <row r="12" spans="1:29" ht="36.75" customHeight="1" x14ac:dyDescent="0.25">
      <c r="A12" s="20" t="s">
        <v>14</v>
      </c>
      <c r="B12" s="19" t="s">
        <v>13</v>
      </c>
      <c r="C12" s="13" t="s">
        <v>15</v>
      </c>
      <c r="D12" s="14"/>
      <c r="E12" s="14"/>
      <c r="F12" s="17"/>
      <c r="G12" s="17"/>
      <c r="H12" s="15"/>
      <c r="I12" s="13" t="s">
        <v>16</v>
      </c>
      <c r="J12" s="14"/>
      <c r="K12" s="14"/>
      <c r="L12" s="17"/>
      <c r="M12" s="17"/>
      <c r="N12" s="17"/>
      <c r="O12" s="15"/>
      <c r="P12" s="13" t="s">
        <v>17</v>
      </c>
      <c r="Q12" s="14"/>
      <c r="R12" s="14"/>
      <c r="S12" s="14"/>
      <c r="T12" s="14"/>
      <c r="U12" s="21"/>
      <c r="V12" s="13" t="s">
        <v>25</v>
      </c>
      <c r="W12" s="14"/>
      <c r="X12" s="14"/>
      <c r="Y12" s="14"/>
      <c r="Z12" s="14"/>
      <c r="AA12" s="14"/>
      <c r="AB12" s="14"/>
      <c r="AC12" s="15"/>
    </row>
    <row r="13" spans="1:29" s="4" customFormat="1" ht="119.25" customHeight="1" x14ac:dyDescent="0.2">
      <c r="A13" s="20"/>
      <c r="B13" s="19"/>
      <c r="C13" s="10" t="s">
        <v>11</v>
      </c>
      <c r="D13" s="10" t="s">
        <v>10</v>
      </c>
      <c r="E13" s="10" t="s">
        <v>27</v>
      </c>
      <c r="F13" s="10" t="s">
        <v>12</v>
      </c>
      <c r="G13" s="10" t="s">
        <v>18</v>
      </c>
      <c r="H13" s="10" t="s">
        <v>20</v>
      </c>
      <c r="I13" s="10" t="s">
        <v>11</v>
      </c>
      <c r="J13" s="10" t="s">
        <v>10</v>
      </c>
      <c r="K13" s="10" t="s">
        <v>27</v>
      </c>
      <c r="L13" s="10" t="s">
        <v>12</v>
      </c>
      <c r="M13" s="10" t="s">
        <v>18</v>
      </c>
      <c r="N13" s="10" t="s">
        <v>19</v>
      </c>
      <c r="O13" s="10" t="s">
        <v>20</v>
      </c>
      <c r="P13" s="10" t="s">
        <v>11</v>
      </c>
      <c r="Q13" s="10" t="s">
        <v>10</v>
      </c>
      <c r="R13" s="10" t="s">
        <v>32</v>
      </c>
      <c r="S13" s="10" t="s">
        <v>35</v>
      </c>
      <c r="T13" s="10" t="s">
        <v>36</v>
      </c>
      <c r="U13" s="5" t="s">
        <v>31</v>
      </c>
      <c r="V13" s="10" t="s">
        <v>11</v>
      </c>
      <c r="W13" s="10" t="s">
        <v>10</v>
      </c>
      <c r="X13" s="10" t="s">
        <v>34</v>
      </c>
      <c r="Y13" s="10" t="s">
        <v>33</v>
      </c>
      <c r="Z13" s="10" t="s">
        <v>32</v>
      </c>
      <c r="AA13" s="10" t="s">
        <v>35</v>
      </c>
      <c r="AB13" s="10" t="s">
        <v>36</v>
      </c>
      <c r="AC13" s="5" t="s">
        <v>31</v>
      </c>
    </row>
    <row r="14" spans="1:29" ht="47.25" x14ac:dyDescent="0.25">
      <c r="A14" s="2" t="s">
        <v>2</v>
      </c>
      <c r="B14" s="6">
        <f>SUM(C14:AC14)</f>
        <v>23889.180000000004</v>
      </c>
      <c r="C14" s="11"/>
      <c r="D14" s="11"/>
      <c r="E14" s="11"/>
      <c r="F14" s="11"/>
      <c r="G14" s="11"/>
      <c r="H14" s="11"/>
      <c r="I14" s="11">
        <f>17710.5+1311.8+1027.5-371.2+47.4</f>
        <v>19726</v>
      </c>
      <c r="J14" s="11">
        <v>758.2</v>
      </c>
      <c r="K14" s="11">
        <f>1224.5-15.1</f>
        <v>1209.4000000000001</v>
      </c>
      <c r="L14" s="11">
        <f>30+1247.5</f>
        <v>1277.5</v>
      </c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>
        <v>918.08</v>
      </c>
    </row>
    <row r="15" spans="1:29" ht="47.25" x14ac:dyDescent="0.25">
      <c r="A15" s="2" t="s">
        <v>24</v>
      </c>
      <c r="B15" s="6">
        <f t="shared" ref="B15:B23" si="0">SUM(C15:AC15)</f>
        <v>9266.6999999999989</v>
      </c>
      <c r="C15" s="11"/>
      <c r="D15" s="11"/>
      <c r="E15" s="11"/>
      <c r="F15" s="11"/>
      <c r="G15" s="11"/>
      <c r="H15" s="11"/>
      <c r="I15" s="11">
        <f>7635+420.6+25.3</f>
        <v>8080.9000000000005</v>
      </c>
      <c r="J15" s="11">
        <v>454.2</v>
      </c>
      <c r="K15" s="11">
        <f>446.2-141.3</f>
        <v>304.89999999999998</v>
      </c>
      <c r="L15" s="11">
        <v>0</v>
      </c>
      <c r="M15" s="11"/>
      <c r="N15" s="11"/>
      <c r="O15" s="11"/>
      <c r="P15" s="11">
        <v>52.4</v>
      </c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>
        <v>374.3</v>
      </c>
    </row>
    <row r="16" spans="1:29" ht="31.5" x14ac:dyDescent="0.25">
      <c r="A16" s="2" t="s">
        <v>3</v>
      </c>
      <c r="B16" s="6">
        <f t="shared" si="0"/>
        <v>10267.769999999999</v>
      </c>
      <c r="C16" s="11">
        <f>8506.8+466.9+28.4</f>
        <v>9002.0999999999985</v>
      </c>
      <c r="D16" s="11">
        <v>345.4</v>
      </c>
      <c r="E16" s="11">
        <f>541.3-37.7</f>
        <v>503.59999999999997</v>
      </c>
      <c r="F16" s="11">
        <v>0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>
        <v>416.67</v>
      </c>
      <c r="V16" s="11"/>
      <c r="W16" s="11"/>
      <c r="X16" s="11"/>
      <c r="Y16" s="11"/>
      <c r="Z16" s="11"/>
      <c r="AA16" s="11"/>
      <c r="AB16" s="11"/>
      <c r="AC16" s="11"/>
    </row>
    <row r="17" spans="1:29" ht="31.5" x14ac:dyDescent="0.25">
      <c r="A17" s="2" t="s">
        <v>4</v>
      </c>
      <c r="B17" s="6">
        <f t="shared" si="0"/>
        <v>3476.3800000000006</v>
      </c>
      <c r="C17" s="11">
        <f>2792.3+141.6+12.4</f>
        <v>2946.3</v>
      </c>
      <c r="D17" s="11">
        <v>152</v>
      </c>
      <c r="E17" s="11">
        <f>137.8-25.5</f>
        <v>112.30000000000001</v>
      </c>
      <c r="F17" s="11">
        <f>52+32</f>
        <v>84</v>
      </c>
      <c r="G17" s="11"/>
      <c r="H17" s="11"/>
      <c r="I17" s="11"/>
      <c r="J17" s="11"/>
      <c r="K17" s="11"/>
      <c r="L17" s="11"/>
      <c r="M17" s="11"/>
      <c r="N17" s="11"/>
      <c r="O17" s="11"/>
      <c r="P17" s="11">
        <v>52.3</v>
      </c>
      <c r="Q17" s="11"/>
      <c r="R17" s="11"/>
      <c r="S17" s="11"/>
      <c r="T17" s="11"/>
      <c r="U17" s="11">
        <v>129.47999999999999</v>
      </c>
      <c r="V17" s="11"/>
      <c r="W17" s="11"/>
      <c r="X17" s="11"/>
      <c r="Y17" s="11"/>
      <c r="Z17" s="11"/>
      <c r="AA17" s="11"/>
      <c r="AB17" s="11"/>
      <c r="AC17" s="11"/>
    </row>
    <row r="18" spans="1:29" ht="47.25" x14ac:dyDescent="0.25">
      <c r="A18" s="2" t="s">
        <v>5</v>
      </c>
      <c r="B18" s="6">
        <f t="shared" si="0"/>
        <v>42601.980000000018</v>
      </c>
      <c r="C18" s="11"/>
      <c r="D18" s="11"/>
      <c r="E18" s="11"/>
      <c r="F18" s="11"/>
      <c r="G18" s="11"/>
      <c r="H18" s="11"/>
      <c r="I18" s="11">
        <f>2257.9+29+72</f>
        <v>2358.9</v>
      </c>
      <c r="J18" s="11">
        <v>1430.8</v>
      </c>
      <c r="K18" s="11">
        <v>411.9</v>
      </c>
      <c r="L18" s="11"/>
      <c r="M18" s="11">
        <f>489.8+417.8</f>
        <v>907.6</v>
      </c>
      <c r="N18" s="11">
        <v>331.6</v>
      </c>
      <c r="O18" s="11">
        <f>1105.9-268</f>
        <v>837.90000000000009</v>
      </c>
      <c r="P18" s="11"/>
      <c r="Q18" s="11"/>
      <c r="R18" s="11"/>
      <c r="S18" s="11"/>
      <c r="T18" s="11"/>
      <c r="U18" s="11"/>
      <c r="V18" s="11">
        <f>27506.4+2140</f>
        <v>29646.400000000001</v>
      </c>
      <c r="W18" s="11"/>
      <c r="X18" s="11">
        <v>197.8</v>
      </c>
      <c r="Y18" s="11">
        <v>1625.8</v>
      </c>
      <c r="Z18" s="11">
        <v>532.98</v>
      </c>
      <c r="AA18" s="11">
        <f>3635.1+545.2+140</f>
        <v>4320.3</v>
      </c>
      <c r="AB18" s="11"/>
      <c r="AC18" s="11"/>
    </row>
    <row r="19" spans="1:29" ht="45.75" customHeight="1" x14ac:dyDescent="0.25">
      <c r="A19" s="2" t="s">
        <v>6</v>
      </c>
      <c r="B19" s="6">
        <f t="shared" si="0"/>
        <v>17782.84</v>
      </c>
      <c r="C19" s="11"/>
      <c r="D19" s="11"/>
      <c r="E19" s="11"/>
      <c r="F19" s="11"/>
      <c r="G19" s="11"/>
      <c r="H19" s="11"/>
      <c r="I19" s="11">
        <f>1424.2+43.7</f>
        <v>1467.9</v>
      </c>
      <c r="J19" s="11">
        <v>942.2</v>
      </c>
      <c r="K19" s="11">
        <f>265.4+191.6</f>
        <v>457</v>
      </c>
      <c r="L19" s="11"/>
      <c r="M19" s="11"/>
      <c r="N19" s="11"/>
      <c r="O19" s="11">
        <f>464.1-111.7</f>
        <v>352.40000000000003</v>
      </c>
      <c r="P19" s="11"/>
      <c r="Q19" s="11"/>
      <c r="R19" s="11"/>
      <c r="S19" s="11"/>
      <c r="T19" s="11"/>
      <c r="U19" s="11"/>
      <c r="V19" s="11">
        <v>12360</v>
      </c>
      <c r="W19" s="11"/>
      <c r="X19" s="11">
        <v>25.2</v>
      </c>
      <c r="Y19" s="11">
        <v>476.4</v>
      </c>
      <c r="Z19" s="11">
        <v>217.84</v>
      </c>
      <c r="AA19" s="11">
        <f>1029.5+154.4+300</f>
        <v>1483.9</v>
      </c>
      <c r="AB19" s="11"/>
      <c r="AC19" s="11"/>
    </row>
    <row r="20" spans="1:29" ht="51" customHeight="1" x14ac:dyDescent="0.25">
      <c r="A20" s="2" t="s">
        <v>28</v>
      </c>
      <c r="B20" s="6">
        <f t="shared" si="0"/>
        <v>8839.83</v>
      </c>
      <c r="C20" s="11">
        <f>855.2+16.3+16.3</f>
        <v>887.8</v>
      </c>
      <c r="D20" s="11">
        <v>264.10000000000002</v>
      </c>
      <c r="E20" s="11">
        <v>143.97</v>
      </c>
      <c r="F20" s="11">
        <f>152+100</f>
        <v>252</v>
      </c>
      <c r="G20" s="11">
        <v>532.79999999999995</v>
      </c>
      <c r="H20" s="11">
        <f>198.9-48.5</f>
        <v>150.4</v>
      </c>
      <c r="I20" s="11"/>
      <c r="J20" s="11"/>
      <c r="K20" s="11"/>
      <c r="L20" s="11"/>
      <c r="M20" s="11"/>
      <c r="N20" s="11"/>
      <c r="O20" s="11"/>
      <c r="P20" s="11">
        <v>4560</v>
      </c>
      <c r="Q20" s="11"/>
      <c r="R20" s="11">
        <v>116.38</v>
      </c>
      <c r="S20" s="11">
        <f>768.38+1100</f>
        <v>1868.38</v>
      </c>
      <c r="T20" s="11">
        <v>64</v>
      </c>
      <c r="U20" s="11"/>
      <c r="V20" s="11"/>
      <c r="W20" s="11"/>
      <c r="X20" s="11"/>
      <c r="Y20" s="11"/>
      <c r="Z20" s="11"/>
      <c r="AA20" s="11"/>
      <c r="AB20" s="11"/>
      <c r="AC20" s="11"/>
    </row>
    <row r="21" spans="1:29" ht="63" x14ac:dyDescent="0.25">
      <c r="A21" s="2" t="s">
        <v>7</v>
      </c>
      <c r="B21" s="6">
        <f t="shared" si="0"/>
        <v>12616.100000000002</v>
      </c>
      <c r="C21" s="11">
        <f>10963.9+648.1+8.7</f>
        <v>11620.7</v>
      </c>
      <c r="D21" s="11">
        <v>178.2</v>
      </c>
      <c r="E21" s="11">
        <f>518.1+299.1</f>
        <v>817.2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ht="47.25" x14ac:dyDescent="0.25">
      <c r="A22" s="2" t="s">
        <v>8</v>
      </c>
      <c r="B22" s="6">
        <f t="shared" si="0"/>
        <v>5881.93</v>
      </c>
      <c r="C22" s="11">
        <f>4907.1+239.4+2.3</f>
        <v>5148.8</v>
      </c>
      <c r="D22" s="11">
        <v>130.6</v>
      </c>
      <c r="E22" s="11">
        <f>270.7-12.4</f>
        <v>258.3</v>
      </c>
      <c r="F22" s="11">
        <v>130</v>
      </c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>
        <v>214.23</v>
      </c>
      <c r="V22" s="11"/>
      <c r="W22" s="11"/>
      <c r="X22" s="11"/>
      <c r="Y22" s="11"/>
      <c r="Z22" s="11"/>
      <c r="AA22" s="11"/>
      <c r="AB22" s="11"/>
      <c r="AC22" s="11"/>
    </row>
    <row r="23" spans="1:29" ht="47.25" x14ac:dyDescent="0.25">
      <c r="A23" s="2" t="s">
        <v>9</v>
      </c>
      <c r="B23" s="6">
        <f t="shared" si="0"/>
        <v>7932.8399999999992</v>
      </c>
      <c r="C23" s="11">
        <f>6104.4+336.4+2.3</f>
        <v>6443.0999999999995</v>
      </c>
      <c r="D23" s="11">
        <v>148.9</v>
      </c>
      <c r="E23" s="11">
        <f>388.7+66.4</f>
        <v>455.1</v>
      </c>
      <c r="F23" s="11">
        <v>283.10000000000002</v>
      </c>
      <c r="G23" s="11"/>
      <c r="H23" s="11"/>
      <c r="I23" s="11"/>
      <c r="J23" s="11"/>
      <c r="K23" s="11"/>
      <c r="L23" s="11"/>
      <c r="M23" s="11"/>
      <c r="N23" s="11"/>
      <c r="O23" s="11">
        <v>301.32</v>
      </c>
      <c r="P23" s="11"/>
      <c r="Q23" s="11"/>
      <c r="R23" s="11"/>
      <c r="S23" s="11"/>
      <c r="T23" s="11"/>
      <c r="U23" s="11">
        <v>301.32</v>
      </c>
      <c r="V23" s="11"/>
      <c r="W23" s="11"/>
      <c r="X23" s="11"/>
      <c r="Y23" s="11"/>
      <c r="Z23" s="11"/>
      <c r="AA23" s="11"/>
      <c r="AB23" s="11"/>
      <c r="AC23" s="11"/>
    </row>
    <row r="24" spans="1:29" x14ac:dyDescent="0.25">
      <c r="A24" s="3" t="s">
        <v>26</v>
      </c>
      <c r="B24" s="6">
        <f>SUM(B14:B23)</f>
        <v>142555.55000000002</v>
      </c>
      <c r="C24" s="12">
        <f>SUM(C14:C23)</f>
        <v>36048.799999999996</v>
      </c>
      <c r="D24" s="12">
        <f t="shared" ref="D24:W24" si="1">SUM(D14:D23)</f>
        <v>1219.2</v>
      </c>
      <c r="E24" s="12"/>
      <c r="F24" s="12">
        <f t="shared" si="1"/>
        <v>749.1</v>
      </c>
      <c r="G24" s="12">
        <f t="shared" si="1"/>
        <v>532.79999999999995</v>
      </c>
      <c r="H24" s="12">
        <f t="shared" si="1"/>
        <v>150.4</v>
      </c>
      <c r="I24" s="12">
        <f t="shared" si="1"/>
        <v>31633.700000000004</v>
      </c>
      <c r="J24" s="12">
        <f t="shared" si="1"/>
        <v>3585.3999999999996</v>
      </c>
      <c r="K24" s="12"/>
      <c r="L24" s="12">
        <f t="shared" si="1"/>
        <v>1277.5</v>
      </c>
      <c r="M24" s="12">
        <f t="shared" si="1"/>
        <v>907.6</v>
      </c>
      <c r="N24" s="12">
        <f t="shared" si="1"/>
        <v>331.6</v>
      </c>
      <c r="O24" s="12">
        <f t="shared" si="1"/>
        <v>1491.6200000000001</v>
      </c>
      <c r="P24" s="12">
        <f t="shared" si="1"/>
        <v>4664.7</v>
      </c>
      <c r="Q24" s="12">
        <f t="shared" si="1"/>
        <v>0</v>
      </c>
      <c r="R24" s="12"/>
      <c r="S24" s="12"/>
      <c r="T24" s="12"/>
      <c r="U24" s="12"/>
      <c r="V24" s="12">
        <f t="shared" si="1"/>
        <v>42006.400000000001</v>
      </c>
      <c r="W24" s="12">
        <f t="shared" si="1"/>
        <v>0</v>
      </c>
      <c r="X24" s="12"/>
      <c r="Y24" s="12"/>
      <c r="Z24" s="12"/>
      <c r="AA24" s="12"/>
      <c r="AB24" s="12"/>
      <c r="AC24" s="11"/>
    </row>
  </sheetData>
  <mergeCells count="15">
    <mergeCell ref="V12:AC12"/>
    <mergeCell ref="A1:H1"/>
    <mergeCell ref="A2:H2"/>
    <mergeCell ref="A3:H3"/>
    <mergeCell ref="A4:H4"/>
    <mergeCell ref="I12:O12"/>
    <mergeCell ref="C12:H12"/>
    <mergeCell ref="A10:H10"/>
    <mergeCell ref="A6:H6"/>
    <mergeCell ref="A8:H8"/>
    <mergeCell ref="A9:H9"/>
    <mergeCell ref="A7:H7"/>
    <mergeCell ref="B12:B13"/>
    <mergeCell ref="A12:A13"/>
    <mergeCell ref="P12:U12"/>
  </mergeCells>
  <pageMargins left="0.70866141732283472" right="0.19685039370078741" top="0.31496062992125984" bottom="0.19685039370078741" header="0.31496062992125984" footer="0.19685039370078741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прил.5</vt:lpstr>
      <vt:lpstr>прил.5!Заголовки_для_печати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2012-05-21T14:39:47Z</dcterms:modified>
</cp:coreProperties>
</file>