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 tabRatio="201" activeTab="1"/>
  </bookViews>
  <sheets>
    <sheet name="прил.7" sheetId="9" r:id="rId1"/>
    <sheet name="прил.8" sheetId="11" r:id="rId2"/>
  </sheets>
  <definedNames>
    <definedName name="_xlnm._FilterDatabase" localSheetId="0" hidden="1">прил.7!$A$13:$K$449</definedName>
    <definedName name="_xlnm.Print_Titles" localSheetId="0">прил.7!$13:$15</definedName>
    <definedName name="_xlnm.Print_Titles" localSheetId="1">прил.8!$13:$13</definedName>
  </definedNames>
  <calcPr calcId="145621"/>
</workbook>
</file>

<file path=xl/calcChain.xml><?xml version="1.0" encoding="utf-8"?>
<calcChain xmlns="http://schemas.openxmlformats.org/spreadsheetml/2006/main">
  <c r="M284" i="9" l="1"/>
  <c r="L56" i="9" l="1"/>
  <c r="L166" i="9"/>
  <c r="L26" i="9"/>
  <c r="L303" i="9" l="1"/>
  <c r="M89" i="9"/>
  <c r="M88" i="9" s="1"/>
  <c r="L172" i="9"/>
  <c r="E90" i="11" l="1"/>
  <c r="M87" i="9"/>
  <c r="M182" i="9"/>
  <c r="M181" i="9" s="1"/>
  <c r="E92" i="11" s="1"/>
  <c r="M83" i="9" l="1"/>
  <c r="M82" i="9" s="1"/>
  <c r="M305" i="9"/>
  <c r="M304" i="9" s="1"/>
  <c r="E168" i="11" s="1"/>
  <c r="M443" i="9"/>
  <c r="M428" i="9"/>
  <c r="M427" i="9" s="1"/>
  <c r="E123" i="11" s="1"/>
  <c r="E122" i="11" s="1"/>
  <c r="M423" i="9"/>
  <c r="M422" i="9" s="1"/>
  <c r="E101" i="11" s="1"/>
  <c r="M413" i="9"/>
  <c r="M412" i="9" s="1"/>
  <c r="E86" i="11" s="1"/>
  <c r="M411" i="9"/>
  <c r="M410" i="9" s="1"/>
  <c r="E85" i="11" s="1"/>
  <c r="M388" i="9"/>
  <c r="M387" i="9" s="1"/>
  <c r="L75" i="9"/>
  <c r="M75" i="9" s="1"/>
  <c r="M74" i="9" s="1"/>
  <c r="L77" i="9"/>
  <c r="M381" i="9"/>
  <c r="M380" i="9" s="1"/>
  <c r="M378" i="9"/>
  <c r="M377" i="9" s="1"/>
  <c r="M386" i="9"/>
  <c r="M385" i="9" s="1"/>
  <c r="E69" i="11" s="1"/>
  <c r="M383" i="9"/>
  <c r="M382" i="9" s="1"/>
  <c r="E65" i="11" s="1"/>
  <c r="M375" i="9"/>
  <c r="M374" i="9" s="1"/>
  <c r="E61" i="11" s="1"/>
  <c r="M373" i="9"/>
  <c r="M372" i="9"/>
  <c r="M369" i="9"/>
  <c r="M368" i="9" s="1"/>
  <c r="E57" i="11" s="1"/>
  <c r="M367" i="9"/>
  <c r="M366" i="9" s="1"/>
  <c r="E56" i="11" s="1"/>
  <c r="M365" i="9"/>
  <c r="M364" i="9" s="1"/>
  <c r="E55" i="11" s="1"/>
  <c r="E54" i="11" s="1"/>
  <c r="M346" i="9"/>
  <c r="M345" i="9" s="1"/>
  <c r="E150" i="11" s="1"/>
  <c r="M268" i="9"/>
  <c r="M267" i="9" s="1"/>
  <c r="E189" i="11" s="1"/>
  <c r="M227" i="9"/>
  <c r="M226" i="9"/>
  <c r="M225" i="9" s="1"/>
  <c r="E116" i="11" s="1"/>
  <c r="M224" i="9"/>
  <c r="M223" i="9"/>
  <c r="M222" i="9" s="1"/>
  <c r="E115" i="11" s="1"/>
  <c r="M188" i="9"/>
  <c r="M77" i="9"/>
  <c r="M76" i="9" s="1"/>
  <c r="M379" i="9" l="1"/>
  <c r="M81" i="9"/>
  <c r="E80" i="11"/>
  <c r="E79" i="11" s="1"/>
  <c r="M384" i="9"/>
  <c r="M376" i="9" s="1"/>
  <c r="E68" i="11"/>
  <c r="E67" i="11" s="1"/>
  <c r="E63" i="11"/>
  <c r="E66" i="11"/>
  <c r="E64" i="11" s="1"/>
  <c r="M371" i="9"/>
  <c r="L449" i="9"/>
  <c r="M363" i="9"/>
  <c r="M34" i="9"/>
  <c r="M33" i="9" s="1"/>
  <c r="J270" i="9"/>
  <c r="K248" i="9"/>
  <c r="M248" i="9" s="1"/>
  <c r="M247" i="9" s="1"/>
  <c r="E142" i="11" s="1"/>
  <c r="K448" i="9"/>
  <c r="M448" i="9" s="1"/>
  <c r="M447" i="9" s="1"/>
  <c r="M446" i="9" s="1"/>
  <c r="M445" i="9" s="1"/>
  <c r="E29" i="11"/>
  <c r="K336" i="9"/>
  <c r="M336" i="9" s="1"/>
  <c r="J335" i="9"/>
  <c r="K307" i="9"/>
  <c r="K306" i="9" s="1"/>
  <c r="K135" i="9"/>
  <c r="M135" i="9" s="1"/>
  <c r="K132" i="9"/>
  <c r="M132" i="9" s="1"/>
  <c r="M32" i="9" l="1"/>
  <c r="E24" i="11"/>
  <c r="E23" i="11" s="1"/>
  <c r="M370" i="9"/>
  <c r="E60" i="11"/>
  <c r="M362" i="9"/>
  <c r="E62" i="11"/>
  <c r="M307" i="9"/>
  <c r="M306" i="9" s="1"/>
  <c r="E169" i="11" s="1"/>
  <c r="K447" i="9"/>
  <c r="K446" i="9" s="1"/>
  <c r="K445" i="9" s="1"/>
  <c r="K247" i="9"/>
  <c r="K122" i="9"/>
  <c r="K114" i="9"/>
  <c r="K201" i="9"/>
  <c r="J25" i="9"/>
  <c r="K97" i="9"/>
  <c r="K86" i="9"/>
  <c r="J399" i="9"/>
  <c r="J54" i="9"/>
  <c r="K85" i="9" l="1"/>
  <c r="K84" i="9" s="1"/>
  <c r="M86" i="9"/>
  <c r="M85" i="9" s="1"/>
  <c r="M84" i="9" s="1"/>
  <c r="M114" i="9"/>
  <c r="E144" i="11" s="1"/>
  <c r="K96" i="9"/>
  <c r="K95" i="9" s="1"/>
  <c r="M97" i="9"/>
  <c r="M96" i="9" s="1"/>
  <c r="M95" i="9" s="1"/>
  <c r="K200" i="9"/>
  <c r="M201" i="9"/>
  <c r="M200" i="9" s="1"/>
  <c r="E104" i="11" s="1"/>
  <c r="K121" i="9"/>
  <c r="M122" i="9"/>
  <c r="M121" i="9" s="1"/>
  <c r="E154" i="11" s="1"/>
  <c r="K318" i="9"/>
  <c r="M318" i="9" s="1"/>
  <c r="K312" i="9"/>
  <c r="K397" i="9"/>
  <c r="M397" i="9" s="1"/>
  <c r="K337" i="9"/>
  <c r="M337" i="9" s="1"/>
  <c r="K111" i="9"/>
  <c r="J303" i="9"/>
  <c r="K283" i="9"/>
  <c r="K237" i="9"/>
  <c r="K235" i="9"/>
  <c r="M235" i="9" s="1"/>
  <c r="K234" i="9"/>
  <c r="M234" i="9" s="1"/>
  <c r="M233" i="9" l="1"/>
  <c r="E120" i="11" s="1"/>
  <c r="K311" i="9"/>
  <c r="M312" i="9"/>
  <c r="M311" i="9" s="1"/>
  <c r="K236" i="9"/>
  <c r="M237" i="9"/>
  <c r="M236" i="9" s="1"/>
  <c r="E121" i="11" s="1"/>
  <c r="K282" i="9"/>
  <c r="M283" i="9"/>
  <c r="M282" i="9" s="1"/>
  <c r="M281" i="9" s="1"/>
  <c r="E202" i="11" s="1"/>
  <c r="M111" i="9"/>
  <c r="E141" i="11" s="1"/>
  <c r="K233" i="9"/>
  <c r="M310" i="9" l="1"/>
  <c r="E172" i="11"/>
  <c r="K281" i="9"/>
  <c r="E201" i="11"/>
  <c r="K310" i="9"/>
  <c r="K232" i="9"/>
  <c r="K230" i="9"/>
  <c r="M230" i="9" s="1"/>
  <c r="K229" i="9"/>
  <c r="M229" i="9" s="1"/>
  <c r="K221" i="9"/>
  <c r="J208" i="9"/>
  <c r="J449" i="9" s="1"/>
  <c r="K198" i="9"/>
  <c r="M198" i="9" s="1"/>
  <c r="K197" i="9"/>
  <c r="M197" i="9" s="1"/>
  <c r="M196" i="9" s="1"/>
  <c r="E100" i="11" s="1"/>
  <c r="K173" i="9"/>
  <c r="M173" i="9" s="1"/>
  <c r="K166" i="9"/>
  <c r="K164" i="9"/>
  <c r="M164" i="9" s="1"/>
  <c r="K110" i="9"/>
  <c r="K100" i="9"/>
  <c r="K27" i="9"/>
  <c r="M27" i="9" s="1"/>
  <c r="G158" i="9"/>
  <c r="G161" i="9"/>
  <c r="M228" i="9" l="1"/>
  <c r="E118" i="11" s="1"/>
  <c r="K109" i="9"/>
  <c r="M110" i="9"/>
  <c r="M109" i="9" s="1"/>
  <c r="E140" i="11" s="1"/>
  <c r="K165" i="9"/>
  <c r="M166" i="9"/>
  <c r="M165" i="9" s="1"/>
  <c r="K99" i="9"/>
  <c r="M100" i="9"/>
  <c r="M99" i="9" s="1"/>
  <c r="K220" i="9"/>
  <c r="M221" i="9"/>
  <c r="M220" i="9" s="1"/>
  <c r="E113" i="11" s="1"/>
  <c r="K231" i="9"/>
  <c r="M232" i="9"/>
  <c r="M231" i="9" s="1"/>
  <c r="E119" i="11" s="1"/>
  <c r="K196" i="9"/>
  <c r="K228" i="9"/>
  <c r="G131" i="9"/>
  <c r="G129" i="9"/>
  <c r="M98" i="9" l="1"/>
  <c r="E105" i="11"/>
  <c r="E112" i="11"/>
  <c r="E117" i="11"/>
  <c r="K98" i="9"/>
  <c r="I419" i="9"/>
  <c r="I417" i="9"/>
  <c r="H92" i="9"/>
  <c r="H22" i="9"/>
  <c r="I418" i="9" l="1"/>
  <c r="K419" i="9"/>
  <c r="I416" i="9"/>
  <c r="K417" i="9"/>
  <c r="H333" i="9"/>
  <c r="H218" i="9"/>
  <c r="H194" i="9"/>
  <c r="H191" i="9"/>
  <c r="K416" i="9" l="1"/>
  <c r="M417" i="9"/>
  <c r="M416" i="9" s="1"/>
  <c r="K418" i="9"/>
  <c r="M419" i="9"/>
  <c r="M418" i="9" s="1"/>
  <c r="E88" i="11" s="1"/>
  <c r="H335" i="9"/>
  <c r="H207" i="9"/>
  <c r="I207" i="9" s="1"/>
  <c r="K207" i="9" s="1"/>
  <c r="M207" i="9" s="1"/>
  <c r="H204" i="9"/>
  <c r="I204" i="9" s="1"/>
  <c r="K204" i="9" s="1"/>
  <c r="M204" i="9" s="1"/>
  <c r="I334" i="9"/>
  <c r="K334" i="9" s="1"/>
  <c r="M334" i="9" s="1"/>
  <c r="I280" i="9"/>
  <c r="I415" i="9"/>
  <c r="I430" i="9"/>
  <c r="K430" i="9" s="1"/>
  <c r="M430" i="9" s="1"/>
  <c r="I429" i="9"/>
  <c r="K429" i="9" s="1"/>
  <c r="M429" i="9" s="1"/>
  <c r="H409" i="9"/>
  <c r="H360" i="9" s="1"/>
  <c r="I258" i="9"/>
  <c r="G257" i="9"/>
  <c r="G256" i="9" s="1"/>
  <c r="I444" i="9"/>
  <c r="K444" i="9" s="1"/>
  <c r="M444" i="9" s="1"/>
  <c r="I437" i="9"/>
  <c r="K437" i="9" s="1"/>
  <c r="M437" i="9" s="1"/>
  <c r="I436" i="9"/>
  <c r="K436" i="9" s="1"/>
  <c r="M436" i="9" s="1"/>
  <c r="I435" i="9"/>
  <c r="K435" i="9" s="1"/>
  <c r="M435" i="9" s="1"/>
  <c r="I425" i="9"/>
  <c r="K425" i="9" s="1"/>
  <c r="I405" i="9"/>
  <c r="K405" i="9" s="1"/>
  <c r="I403" i="9"/>
  <c r="K403" i="9" s="1"/>
  <c r="I400" i="9"/>
  <c r="K400" i="9" s="1"/>
  <c r="M400" i="9" s="1"/>
  <c r="I399" i="9"/>
  <c r="K399" i="9" s="1"/>
  <c r="M399" i="9" s="1"/>
  <c r="I398" i="9"/>
  <c r="K398" i="9" s="1"/>
  <c r="M398" i="9" s="1"/>
  <c r="I392" i="9"/>
  <c r="K392" i="9" s="1"/>
  <c r="M392" i="9" s="1"/>
  <c r="I391" i="9"/>
  <c r="K391" i="9" s="1"/>
  <c r="M391" i="9" s="1"/>
  <c r="I359" i="9"/>
  <c r="K359" i="9" s="1"/>
  <c r="M359" i="9" s="1"/>
  <c r="I358" i="9"/>
  <c r="K358" i="9" s="1"/>
  <c r="M358" i="9" s="1"/>
  <c r="I351" i="9"/>
  <c r="K351" i="9" s="1"/>
  <c r="M351" i="9" s="1"/>
  <c r="I350" i="9"/>
  <c r="K350" i="9" s="1"/>
  <c r="M350" i="9" s="1"/>
  <c r="I341" i="9"/>
  <c r="I335" i="9"/>
  <c r="K335" i="9" s="1"/>
  <c r="M335" i="9" s="1"/>
  <c r="I328" i="9"/>
  <c r="K328" i="9" s="1"/>
  <c r="I326" i="9"/>
  <c r="K326" i="9" s="1"/>
  <c r="M326" i="9" s="1"/>
  <c r="I325" i="9"/>
  <c r="K325" i="9" s="1"/>
  <c r="M325" i="9" s="1"/>
  <c r="I324" i="9"/>
  <c r="K324" i="9" s="1"/>
  <c r="M324" i="9" s="1"/>
  <c r="I322" i="9"/>
  <c r="K322" i="9" s="1"/>
  <c r="M322" i="9" s="1"/>
  <c r="I321" i="9"/>
  <c r="K321" i="9" s="1"/>
  <c r="M321" i="9" s="1"/>
  <c r="I320" i="9"/>
  <c r="K320" i="9" s="1"/>
  <c r="M320" i="9" s="1"/>
  <c r="I309" i="9"/>
  <c r="I298" i="9"/>
  <c r="I294" i="9"/>
  <c r="I290" i="9"/>
  <c r="K290" i="9" s="1"/>
  <c r="I278" i="9"/>
  <c r="I274" i="9"/>
  <c r="I270" i="9"/>
  <c r="I264" i="9"/>
  <c r="K264" i="9" s="1"/>
  <c r="M264" i="9" s="1"/>
  <c r="I263" i="9"/>
  <c r="K263" i="9" s="1"/>
  <c r="M263" i="9" s="1"/>
  <c r="I254" i="9"/>
  <c r="I252" i="9"/>
  <c r="I246" i="9"/>
  <c r="I243" i="9"/>
  <c r="I242" i="9" s="1"/>
  <c r="I241" i="9" s="1"/>
  <c r="I240" i="9"/>
  <c r="K240" i="9" s="1"/>
  <c r="M240" i="9" s="1"/>
  <c r="I219" i="9"/>
  <c r="K219" i="9" s="1"/>
  <c r="M219" i="9" s="1"/>
  <c r="I218" i="9"/>
  <c r="K218" i="9" s="1"/>
  <c r="M218" i="9" s="1"/>
  <c r="I215" i="9"/>
  <c r="K215" i="9" s="1"/>
  <c r="M215" i="9" s="1"/>
  <c r="I212" i="9"/>
  <c r="K212" i="9" s="1"/>
  <c r="M212" i="9" s="1"/>
  <c r="I211" i="9"/>
  <c r="K211" i="9" s="1"/>
  <c r="M211" i="9" s="1"/>
  <c r="I208" i="9"/>
  <c r="K208" i="9" s="1"/>
  <c r="M208" i="9" s="1"/>
  <c r="I205" i="9"/>
  <c r="K205" i="9" s="1"/>
  <c r="M205" i="9" s="1"/>
  <c r="I195" i="9"/>
  <c r="K195" i="9" s="1"/>
  <c r="M195" i="9" s="1"/>
  <c r="I194" i="9"/>
  <c r="K194" i="9" s="1"/>
  <c r="M194" i="9" s="1"/>
  <c r="I192" i="9"/>
  <c r="K192" i="9" s="1"/>
  <c r="M192" i="9" s="1"/>
  <c r="I191" i="9"/>
  <c r="K191" i="9" s="1"/>
  <c r="M191" i="9" s="1"/>
  <c r="I187" i="9"/>
  <c r="I180" i="9"/>
  <c r="I177" i="9"/>
  <c r="I172" i="9"/>
  <c r="I168" i="9"/>
  <c r="I163" i="9"/>
  <c r="I160" i="9"/>
  <c r="K160" i="9" s="1"/>
  <c r="M160" i="9" s="1"/>
  <c r="I158" i="9"/>
  <c r="K158" i="9" s="1"/>
  <c r="M158" i="9" s="1"/>
  <c r="I148" i="9"/>
  <c r="K148" i="9" s="1"/>
  <c r="M148" i="9" s="1"/>
  <c r="I146" i="9"/>
  <c r="K146" i="9" s="1"/>
  <c r="M146" i="9" s="1"/>
  <c r="I139" i="9"/>
  <c r="I134" i="9"/>
  <c r="I131" i="9"/>
  <c r="K131" i="9" s="1"/>
  <c r="M131" i="9" s="1"/>
  <c r="I130" i="9"/>
  <c r="K130" i="9" s="1"/>
  <c r="M130" i="9" s="1"/>
  <c r="I129" i="9"/>
  <c r="K129" i="9" s="1"/>
  <c r="M129" i="9" s="1"/>
  <c r="I126" i="9"/>
  <c r="K126" i="9" s="1"/>
  <c r="I120" i="9"/>
  <c r="I116" i="9"/>
  <c r="K116" i="9" s="1"/>
  <c r="I113" i="9"/>
  <c r="I108" i="9"/>
  <c r="K108" i="9" s="1"/>
  <c r="I105" i="9"/>
  <c r="I103" i="9"/>
  <c r="K103" i="9" s="1"/>
  <c r="I93" i="9"/>
  <c r="K93" i="9" s="1"/>
  <c r="M93" i="9" s="1"/>
  <c r="I92" i="9"/>
  <c r="K92" i="9" s="1"/>
  <c r="M92" i="9" s="1"/>
  <c r="M91" i="9" s="1"/>
  <c r="I79" i="9"/>
  <c r="I71" i="9"/>
  <c r="I67" i="9"/>
  <c r="K67" i="9" s="1"/>
  <c r="M67" i="9" s="1"/>
  <c r="I66" i="9"/>
  <c r="K66" i="9" s="1"/>
  <c r="M66" i="9" s="1"/>
  <c r="M65" i="9" s="1"/>
  <c r="I64" i="9"/>
  <c r="I63" i="9"/>
  <c r="K63" i="9" s="1"/>
  <c r="M63" i="9" s="1"/>
  <c r="I58" i="9"/>
  <c r="I56" i="9"/>
  <c r="K56" i="9" s="1"/>
  <c r="I54" i="9"/>
  <c r="I52" i="9"/>
  <c r="K52" i="9" s="1"/>
  <c r="I45" i="9"/>
  <c r="I44" i="9"/>
  <c r="K44" i="9" s="1"/>
  <c r="M44" i="9" s="1"/>
  <c r="I42" i="9"/>
  <c r="K42" i="9" s="1"/>
  <c r="M42" i="9" s="1"/>
  <c r="I37" i="9"/>
  <c r="K37" i="9" s="1"/>
  <c r="I26" i="9"/>
  <c r="K26" i="9" s="1"/>
  <c r="M26" i="9" s="1"/>
  <c r="I25" i="9"/>
  <c r="K25" i="9" s="1"/>
  <c r="M25" i="9" s="1"/>
  <c r="M24" i="9" s="1"/>
  <c r="I23" i="9"/>
  <c r="K23" i="9" s="1"/>
  <c r="M23" i="9" s="1"/>
  <c r="I424" i="9"/>
  <c r="I402" i="9"/>
  <c r="I289" i="9"/>
  <c r="G297" i="9"/>
  <c r="G296" i="9" s="1"/>
  <c r="G214" i="9"/>
  <c r="I214" i="9" s="1"/>
  <c r="M90" i="9" l="1"/>
  <c r="M80" i="9" s="1"/>
  <c r="E95" i="11"/>
  <c r="M239" i="9"/>
  <c r="M238" i="9" s="1"/>
  <c r="E128" i="11"/>
  <c r="M426" i="9"/>
  <c r="E125" i="11"/>
  <c r="M190" i="9"/>
  <c r="M189" i="9" s="1"/>
  <c r="E99" i="11" s="1"/>
  <c r="M193" i="9"/>
  <c r="M210" i="9"/>
  <c r="M262" i="9"/>
  <c r="M261" i="9" s="1"/>
  <c r="M323" i="9"/>
  <c r="E180" i="11" s="1"/>
  <c r="M390" i="9"/>
  <c r="M434" i="9"/>
  <c r="M433" i="9" s="1"/>
  <c r="M432" i="9" s="1"/>
  <c r="M431" i="9" s="1"/>
  <c r="E40" i="11" s="1"/>
  <c r="I51" i="9"/>
  <c r="I125" i="9"/>
  <c r="K36" i="9"/>
  <c r="M37" i="9"/>
  <c r="M36" i="9" s="1"/>
  <c r="K51" i="9"/>
  <c r="M52" i="9"/>
  <c r="M51" i="9" s="1"/>
  <c r="K55" i="9"/>
  <c r="M56" i="9"/>
  <c r="M55" i="9" s="1"/>
  <c r="E38" i="11" s="1"/>
  <c r="K102" i="9"/>
  <c r="M103" i="9"/>
  <c r="M102" i="9" s="1"/>
  <c r="E131" i="11" s="1"/>
  <c r="K107" i="9"/>
  <c r="M108" i="9"/>
  <c r="M107" i="9" s="1"/>
  <c r="E139" i="11" s="1"/>
  <c r="K115" i="9"/>
  <c r="M116" i="9"/>
  <c r="M115" i="9" s="1"/>
  <c r="E145" i="11" s="1"/>
  <c r="K125" i="9"/>
  <c r="M126" i="9"/>
  <c r="M125" i="9" s="1"/>
  <c r="M124" i="9" s="1"/>
  <c r="K404" i="9"/>
  <c r="M405" i="9"/>
  <c r="M404" i="9" s="1"/>
  <c r="E77" i="11" s="1"/>
  <c r="M203" i="9"/>
  <c r="K289" i="9"/>
  <c r="K288" i="9" s="1"/>
  <c r="K287" i="9" s="1"/>
  <c r="M290" i="9"/>
  <c r="M289" i="9" s="1"/>
  <c r="K327" i="9"/>
  <c r="M328" i="9"/>
  <c r="M327" i="9" s="1"/>
  <c r="E181" i="11" s="1"/>
  <c r="K402" i="9"/>
  <c r="M403" i="9"/>
  <c r="M402" i="9" s="1"/>
  <c r="E76" i="11" s="1"/>
  <c r="K424" i="9"/>
  <c r="K421" i="9" s="1"/>
  <c r="M425" i="9"/>
  <c r="M424" i="9" s="1"/>
  <c r="M128" i="9"/>
  <c r="E175" i="11" s="1"/>
  <c r="M217" i="9"/>
  <c r="M216" i="9" s="1"/>
  <c r="E111" i="11" s="1"/>
  <c r="M319" i="9"/>
  <c r="E179" i="11" s="1"/>
  <c r="M206" i="9"/>
  <c r="M202" i="9" s="1"/>
  <c r="E107" i="11" s="1"/>
  <c r="I107" i="9"/>
  <c r="I404" i="9"/>
  <c r="I401" i="9" s="1"/>
  <c r="K128" i="9"/>
  <c r="K35" i="9"/>
  <c r="K124" i="9"/>
  <c r="K239" i="9"/>
  <c r="K238" i="9" s="1"/>
  <c r="E127" i="11"/>
  <c r="E126" i="11" s="1"/>
  <c r="I65" i="9"/>
  <c r="I36" i="9"/>
  <c r="I35" i="9" s="1"/>
  <c r="I55" i="9"/>
  <c r="I102" i="9"/>
  <c r="I115" i="9"/>
  <c r="I327" i="9"/>
  <c r="K210" i="9"/>
  <c r="K262" i="9"/>
  <c r="K261" i="9" s="1"/>
  <c r="K323" i="9"/>
  <c r="K390" i="9"/>
  <c r="K434" i="9"/>
  <c r="K433" i="9" s="1"/>
  <c r="K432" i="9" s="1"/>
  <c r="K431" i="9" s="1"/>
  <c r="I24" i="9"/>
  <c r="I43" i="9"/>
  <c r="K45" i="9"/>
  <c r="M45" i="9" s="1"/>
  <c r="M43" i="9" s="1"/>
  <c r="I53" i="9"/>
  <c r="K54" i="9"/>
  <c r="I57" i="9"/>
  <c r="K58" i="9"/>
  <c r="I62" i="9"/>
  <c r="K64" i="9"/>
  <c r="I78" i="9"/>
  <c r="I73" i="9" s="1"/>
  <c r="I72" i="9" s="1"/>
  <c r="K79" i="9"/>
  <c r="I104" i="9"/>
  <c r="K105" i="9"/>
  <c r="I112" i="9"/>
  <c r="K113" i="9"/>
  <c r="I119" i="9"/>
  <c r="I118" i="9" s="1"/>
  <c r="I117" i="9" s="1"/>
  <c r="K120" i="9"/>
  <c r="I138" i="9"/>
  <c r="I137" i="9" s="1"/>
  <c r="I136" i="9" s="1"/>
  <c r="K139" i="9"/>
  <c r="I167" i="9"/>
  <c r="K168" i="9"/>
  <c r="I176" i="9"/>
  <c r="I175" i="9" s="1"/>
  <c r="K177" i="9"/>
  <c r="I186" i="9"/>
  <c r="K187" i="9"/>
  <c r="K243" i="9"/>
  <c r="M243" i="9" s="1"/>
  <c r="I251" i="9"/>
  <c r="K252" i="9"/>
  <c r="I269" i="9"/>
  <c r="I266" i="9" s="1"/>
  <c r="I265" i="9" s="1"/>
  <c r="K270" i="9"/>
  <c r="I277" i="9"/>
  <c r="I276" i="9" s="1"/>
  <c r="K278" i="9"/>
  <c r="I293" i="9"/>
  <c r="I292" i="9" s="1"/>
  <c r="I291" i="9" s="1"/>
  <c r="K294" i="9"/>
  <c r="I308" i="9"/>
  <c r="K309" i="9"/>
  <c r="K280" i="9"/>
  <c r="M280" i="9" s="1"/>
  <c r="I213" i="9"/>
  <c r="K214" i="9"/>
  <c r="I70" i="9"/>
  <c r="I69" i="9" s="1"/>
  <c r="I68" i="9" s="1"/>
  <c r="K71" i="9"/>
  <c r="I133" i="9"/>
  <c r="K134" i="9"/>
  <c r="M134" i="9" s="1"/>
  <c r="M133" i="9" s="1"/>
  <c r="E176" i="11" s="1"/>
  <c r="I162" i="9"/>
  <c r="K163" i="9"/>
  <c r="I171" i="9"/>
  <c r="I170" i="9" s="1"/>
  <c r="I169" i="9" s="1"/>
  <c r="K172" i="9"/>
  <c r="M172" i="9" s="1"/>
  <c r="M171" i="9" s="1"/>
  <c r="E59" i="11" s="1"/>
  <c r="E58" i="11" s="1"/>
  <c r="E53" i="11" s="1"/>
  <c r="I179" i="9"/>
  <c r="I178" i="9" s="1"/>
  <c r="K180" i="9"/>
  <c r="I245" i="9"/>
  <c r="I244" i="9" s="1"/>
  <c r="K246" i="9"/>
  <c r="I253" i="9"/>
  <c r="K254" i="9"/>
  <c r="I273" i="9"/>
  <c r="I272" i="9" s="1"/>
  <c r="I271" i="9" s="1"/>
  <c r="K274" i="9"/>
  <c r="M274" i="9" s="1"/>
  <c r="I297" i="9"/>
  <c r="I296" i="9" s="1"/>
  <c r="K298" i="9"/>
  <c r="I340" i="9"/>
  <c r="I339" i="9" s="1"/>
  <c r="I338" i="9" s="1"/>
  <c r="K341" i="9"/>
  <c r="I257" i="9"/>
  <c r="I256" i="9" s="1"/>
  <c r="I255" i="9" s="1"/>
  <c r="K258" i="9"/>
  <c r="I414" i="9"/>
  <c r="K415" i="9"/>
  <c r="K24" i="9"/>
  <c r="K43" i="9"/>
  <c r="K65" i="9"/>
  <c r="K91" i="9"/>
  <c r="K190" i="9"/>
  <c r="K189" i="9" s="1"/>
  <c r="K193" i="9"/>
  <c r="K203" i="9"/>
  <c r="K217" i="9"/>
  <c r="K216" i="9" s="1"/>
  <c r="K319" i="9"/>
  <c r="K401" i="9"/>
  <c r="K426" i="9"/>
  <c r="K206" i="9"/>
  <c r="I193" i="9"/>
  <c r="I262" i="9"/>
  <c r="I261" i="9" s="1"/>
  <c r="I260" i="9" s="1"/>
  <c r="I259" i="9" s="1"/>
  <c r="I426" i="9"/>
  <c r="H449" i="9"/>
  <c r="I124" i="9"/>
  <c r="I288" i="9"/>
  <c r="I287" i="9" s="1"/>
  <c r="I421" i="9"/>
  <c r="I239" i="9"/>
  <c r="I238" i="9" s="1"/>
  <c r="I434" i="9"/>
  <c r="I433" i="9" s="1"/>
  <c r="I432" i="9" s="1"/>
  <c r="I431" i="9" s="1"/>
  <c r="I409" i="9"/>
  <c r="I279" i="9"/>
  <c r="I91" i="9"/>
  <c r="I190" i="9"/>
  <c r="I189" i="9" s="1"/>
  <c r="I206" i="9"/>
  <c r="I319" i="9"/>
  <c r="I323" i="9"/>
  <c r="I203" i="9"/>
  <c r="I210" i="9"/>
  <c r="I217" i="9"/>
  <c r="I216" i="9" s="1"/>
  <c r="I390" i="9"/>
  <c r="I128" i="9"/>
  <c r="I61" i="9"/>
  <c r="I106" i="9"/>
  <c r="G186" i="9"/>
  <c r="G323" i="9"/>
  <c r="G319" i="9"/>
  <c r="G50" i="9"/>
  <c r="G48" i="9"/>
  <c r="I48" i="9" s="1"/>
  <c r="K48" i="9" s="1"/>
  <c r="M48" i="9" s="1"/>
  <c r="G41" i="9"/>
  <c r="I41" i="9" s="1"/>
  <c r="G301" i="9"/>
  <c r="I301" i="9" s="1"/>
  <c r="G303" i="9"/>
  <c r="G245" i="9"/>
  <c r="G51" i="9"/>
  <c r="G128" i="9"/>
  <c r="E15" i="11"/>
  <c r="G357" i="9"/>
  <c r="G442" i="9"/>
  <c r="G434" i="9"/>
  <c r="G433" i="9" s="1"/>
  <c r="G432" i="9" s="1"/>
  <c r="G431" i="9" s="1"/>
  <c r="G112" i="9"/>
  <c r="G115" i="9"/>
  <c r="G253" i="9"/>
  <c r="G251" i="9"/>
  <c r="G193" i="9"/>
  <c r="G190" i="9"/>
  <c r="G189" i="9" s="1"/>
  <c r="G171" i="9"/>
  <c r="G170" i="9" s="1"/>
  <c r="G169" i="9" s="1"/>
  <c r="G167" i="9"/>
  <c r="G390" i="9"/>
  <c r="G389" i="9" s="1"/>
  <c r="G424" i="9"/>
  <c r="G421" i="9" s="1"/>
  <c r="G420" i="9" s="1"/>
  <c r="G404" i="9"/>
  <c r="G402" i="9"/>
  <c r="G396" i="9"/>
  <c r="G349" i="9"/>
  <c r="G340" i="9"/>
  <c r="G339" i="9" s="1"/>
  <c r="G338" i="9" s="1"/>
  <c r="G333" i="9"/>
  <c r="G104" i="9"/>
  <c r="G317" i="9"/>
  <c r="I317" i="9" s="1"/>
  <c r="K317" i="9" s="1"/>
  <c r="M317" i="9" s="1"/>
  <c r="G315" i="9"/>
  <c r="I315" i="9" s="1"/>
  <c r="K315" i="9" s="1"/>
  <c r="G327" i="9"/>
  <c r="M279" i="9" l="1"/>
  <c r="E200" i="11"/>
  <c r="M35" i="9"/>
  <c r="E27" i="11"/>
  <c r="M242" i="9"/>
  <c r="M241" i="9" s="1"/>
  <c r="E133" i="11"/>
  <c r="M421" i="9"/>
  <c r="E102" i="11"/>
  <c r="M288" i="9"/>
  <c r="M287" i="9" s="1"/>
  <c r="E52" i="11"/>
  <c r="M389" i="9"/>
  <c r="E71" i="11"/>
  <c r="M260" i="9"/>
  <c r="M259" i="9" s="1"/>
  <c r="E186" i="11"/>
  <c r="M170" i="9"/>
  <c r="M169" i="9" s="1"/>
  <c r="M401" i="9"/>
  <c r="M420" i="9"/>
  <c r="M315" i="9"/>
  <c r="K414" i="9"/>
  <c r="M415" i="9"/>
  <c r="M414" i="9" s="1"/>
  <c r="E87" i="11" s="1"/>
  <c r="K257" i="9"/>
  <c r="M258" i="9"/>
  <c r="M257" i="9" s="1"/>
  <c r="K340" i="9"/>
  <c r="M341" i="9"/>
  <c r="M340" i="9" s="1"/>
  <c r="K297" i="9"/>
  <c r="K296" i="9" s="1"/>
  <c r="M298" i="9"/>
  <c r="M297" i="9" s="1"/>
  <c r="M296" i="9" s="1"/>
  <c r="K273" i="9"/>
  <c r="M273" i="9"/>
  <c r="K253" i="9"/>
  <c r="M254" i="9"/>
  <c r="M253" i="9" s="1"/>
  <c r="E159" i="11" s="1"/>
  <c r="K179" i="9"/>
  <c r="M180" i="9"/>
  <c r="M179" i="9" s="1"/>
  <c r="K162" i="9"/>
  <c r="M163" i="9"/>
  <c r="M162" i="9" s="1"/>
  <c r="K70" i="9"/>
  <c r="M71" i="9"/>
  <c r="M70" i="9" s="1"/>
  <c r="K186" i="9"/>
  <c r="M187" i="9"/>
  <c r="M186" i="9" s="1"/>
  <c r="K176" i="9"/>
  <c r="M177" i="9"/>
  <c r="M176" i="9" s="1"/>
  <c r="K167" i="9"/>
  <c r="M168" i="9"/>
  <c r="M167" i="9" s="1"/>
  <c r="E43" i="11" s="1"/>
  <c r="K138" i="9"/>
  <c r="M139" i="9"/>
  <c r="M138" i="9" s="1"/>
  <c r="K119" i="9"/>
  <c r="M120" i="9"/>
  <c r="M119" i="9" s="1"/>
  <c r="M113" i="9"/>
  <c r="K104" i="9"/>
  <c r="K101" i="9" s="1"/>
  <c r="M105" i="9"/>
  <c r="M104" i="9" s="1"/>
  <c r="K78" i="9"/>
  <c r="M79" i="9"/>
  <c r="M78" i="9" s="1"/>
  <c r="K62" i="9"/>
  <c r="M64" i="9"/>
  <c r="M62" i="9" s="1"/>
  <c r="M61" i="9" s="1"/>
  <c r="K57" i="9"/>
  <c r="M58" i="9"/>
  <c r="M57" i="9" s="1"/>
  <c r="E42" i="11" s="1"/>
  <c r="K53" i="9"/>
  <c r="M54" i="9"/>
  <c r="M53" i="9" s="1"/>
  <c r="E37" i="11" s="1"/>
  <c r="M127" i="9"/>
  <c r="M123" i="9" s="1"/>
  <c r="M47" i="9"/>
  <c r="K308" i="9"/>
  <c r="M309" i="9"/>
  <c r="M308" i="9" s="1"/>
  <c r="E170" i="11" s="1"/>
  <c r="K293" i="9"/>
  <c r="M294" i="9"/>
  <c r="M293" i="9" s="1"/>
  <c r="K277" i="9"/>
  <c r="M278" i="9"/>
  <c r="M277" i="9" s="1"/>
  <c r="K269" i="9"/>
  <c r="M270" i="9"/>
  <c r="M269" i="9" s="1"/>
  <c r="E191" i="11" s="1"/>
  <c r="K251" i="9"/>
  <c r="M252" i="9"/>
  <c r="M251" i="9" s="1"/>
  <c r="M250" i="9" s="1"/>
  <c r="M249" i="9" s="1"/>
  <c r="M101" i="9"/>
  <c r="K245" i="9"/>
  <c r="K244" i="9" s="1"/>
  <c r="M246" i="9"/>
  <c r="M245" i="9" s="1"/>
  <c r="K213" i="9"/>
  <c r="M214" i="9"/>
  <c r="M213" i="9" s="1"/>
  <c r="M209" i="9" s="1"/>
  <c r="I209" i="9"/>
  <c r="K420" i="9"/>
  <c r="E124" i="11"/>
  <c r="K90" i="9"/>
  <c r="K80" i="9" s="1"/>
  <c r="K256" i="9"/>
  <c r="K255" i="9" s="1"/>
  <c r="K339" i="9"/>
  <c r="K338" i="9" s="1"/>
  <c r="K272" i="9"/>
  <c r="K271" i="9" s="1"/>
  <c r="K178" i="9"/>
  <c r="K133" i="9"/>
  <c r="K127" i="9" s="1"/>
  <c r="K123" i="9" s="1"/>
  <c r="K69" i="9"/>
  <c r="K68" i="9" s="1"/>
  <c r="K279" i="9"/>
  <c r="E199" i="11"/>
  <c r="K292" i="9"/>
  <c r="K291" i="9" s="1"/>
  <c r="K276" i="9"/>
  <c r="K266" i="9"/>
  <c r="K265" i="9" s="1"/>
  <c r="K242" i="9"/>
  <c r="K241" i="9" s="1"/>
  <c r="E132" i="11"/>
  <c r="K175" i="9"/>
  <c r="K174" i="9" s="1"/>
  <c r="K137" i="9"/>
  <c r="K136" i="9" s="1"/>
  <c r="K118" i="9"/>
  <c r="K117" i="9" s="1"/>
  <c r="K112" i="9"/>
  <c r="K73" i="9"/>
  <c r="K72" i="9" s="1"/>
  <c r="K389" i="9"/>
  <c r="E70" i="11"/>
  <c r="K260" i="9"/>
  <c r="K259" i="9" s="1"/>
  <c r="I250" i="9"/>
  <c r="I249" i="9" s="1"/>
  <c r="I127" i="9"/>
  <c r="I123" i="9" s="1"/>
  <c r="I101" i="9"/>
  <c r="I94" i="9" s="1"/>
  <c r="I202" i="9"/>
  <c r="I199" i="9" s="1"/>
  <c r="I420" i="9"/>
  <c r="K209" i="9"/>
  <c r="K171" i="9"/>
  <c r="I174" i="9"/>
  <c r="E39" i="11"/>
  <c r="I300" i="9"/>
  <c r="K301" i="9"/>
  <c r="I40" i="9"/>
  <c r="I39" i="9" s="1"/>
  <c r="K41" i="9"/>
  <c r="I408" i="9"/>
  <c r="I407" i="9" s="1"/>
  <c r="I406" i="9" s="1"/>
  <c r="K409" i="9"/>
  <c r="K202" i="9"/>
  <c r="K61" i="9"/>
  <c r="K47" i="9"/>
  <c r="K250" i="9"/>
  <c r="K249" i="9" s="1"/>
  <c r="K185" i="9"/>
  <c r="K184" i="9" s="1"/>
  <c r="G185" i="9"/>
  <c r="G184" i="9" s="1"/>
  <c r="I275" i="9"/>
  <c r="I303" i="9"/>
  <c r="K303" i="9" s="1"/>
  <c r="M303" i="9" s="1"/>
  <c r="M302" i="9" s="1"/>
  <c r="E167" i="11" s="1"/>
  <c r="I185" i="9"/>
  <c r="I184" i="9" s="1"/>
  <c r="I60" i="9"/>
  <c r="I59" i="9" s="1"/>
  <c r="I389" i="9"/>
  <c r="I90" i="9"/>
  <c r="I80" i="9" s="1"/>
  <c r="G348" i="9"/>
  <c r="G347" i="9" s="1"/>
  <c r="G344" i="9" s="1"/>
  <c r="G343" i="9" s="1"/>
  <c r="G342" i="9" s="1"/>
  <c r="I349" i="9"/>
  <c r="G356" i="9"/>
  <c r="G355" i="9" s="1"/>
  <c r="G354" i="9" s="1"/>
  <c r="G353" i="9" s="1"/>
  <c r="G352" i="9" s="1"/>
  <c r="I357" i="9"/>
  <c r="I47" i="9"/>
  <c r="G332" i="9"/>
  <c r="G331" i="9" s="1"/>
  <c r="G330" i="9" s="1"/>
  <c r="G329" i="9" s="1"/>
  <c r="I333" i="9"/>
  <c r="K333" i="9" s="1"/>
  <c r="G395" i="9"/>
  <c r="G394" i="9" s="1"/>
  <c r="I396" i="9"/>
  <c r="G441" i="9"/>
  <c r="G440" i="9" s="1"/>
  <c r="G439" i="9" s="1"/>
  <c r="G438" i="9" s="1"/>
  <c r="I442" i="9"/>
  <c r="G49" i="9"/>
  <c r="I50" i="9"/>
  <c r="G46" i="9"/>
  <c r="G47" i="9"/>
  <c r="G244" i="9"/>
  <c r="E75" i="11"/>
  <c r="G401" i="9"/>
  <c r="G250" i="9"/>
  <c r="G249" i="9" s="1"/>
  <c r="G289" i="9"/>
  <c r="K275" i="9" l="1"/>
  <c r="M118" i="9"/>
  <c r="M117" i="9" s="1"/>
  <c r="E152" i="11"/>
  <c r="M137" i="9"/>
  <c r="M136" i="9" s="1"/>
  <c r="E185" i="11"/>
  <c r="M175" i="9"/>
  <c r="E83" i="11"/>
  <c r="M185" i="9"/>
  <c r="M184" i="9" s="1"/>
  <c r="E98" i="11"/>
  <c r="E97" i="11" s="1"/>
  <c r="M69" i="9"/>
  <c r="M68" i="9" s="1"/>
  <c r="E49" i="11"/>
  <c r="M178" i="9"/>
  <c r="E91" i="11"/>
  <c r="E89" i="11" s="1"/>
  <c r="M272" i="9"/>
  <c r="M271" i="9" s="1"/>
  <c r="E194" i="11"/>
  <c r="M339" i="9"/>
  <c r="M338" i="9" s="1"/>
  <c r="E174" i="11"/>
  <c r="M256" i="9"/>
  <c r="M255" i="9" s="1"/>
  <c r="E163" i="11"/>
  <c r="E162" i="11" s="1"/>
  <c r="E161" i="11" s="1"/>
  <c r="M199" i="9"/>
  <c r="E108" i="11"/>
  <c r="M244" i="9"/>
  <c r="E137" i="11"/>
  <c r="E136" i="11" s="1"/>
  <c r="M276" i="9"/>
  <c r="M275" i="9" s="1"/>
  <c r="E198" i="11"/>
  <c r="M292" i="9"/>
  <c r="M291" i="9" s="1"/>
  <c r="E158" i="11"/>
  <c r="M60" i="9"/>
  <c r="M59" i="9" s="1"/>
  <c r="E46" i="11"/>
  <c r="M112" i="9"/>
  <c r="M106" i="9" s="1"/>
  <c r="E143" i="11"/>
  <c r="M94" i="9"/>
  <c r="K408" i="9"/>
  <c r="M409" i="9"/>
  <c r="M408" i="9" s="1"/>
  <c r="E84" i="11" s="1"/>
  <c r="K40" i="9"/>
  <c r="K39" i="9" s="1"/>
  <c r="M41" i="9"/>
  <c r="M40" i="9" s="1"/>
  <c r="M39" i="9" s="1"/>
  <c r="E33" i="11" s="1"/>
  <c r="K300" i="9"/>
  <c r="M301" i="9"/>
  <c r="M300" i="9" s="1"/>
  <c r="M299" i="9" s="1"/>
  <c r="M333" i="9"/>
  <c r="M332" i="9" s="1"/>
  <c r="M331" i="9" s="1"/>
  <c r="M330" i="9" s="1"/>
  <c r="M329" i="9" s="1"/>
  <c r="K332" i="9"/>
  <c r="K331" i="9" s="1"/>
  <c r="M266" i="9"/>
  <c r="M265" i="9" s="1"/>
  <c r="M73" i="9"/>
  <c r="M72" i="9" s="1"/>
  <c r="M183" i="9"/>
  <c r="I183" i="9"/>
  <c r="K199" i="9"/>
  <c r="K183" i="9" s="1"/>
  <c r="K60" i="9"/>
  <c r="K59" i="9" s="1"/>
  <c r="K407" i="9"/>
  <c r="K406" i="9" s="1"/>
  <c r="K170" i="9"/>
  <c r="K169" i="9" s="1"/>
  <c r="K106" i="9"/>
  <c r="K94" i="9" s="1"/>
  <c r="I49" i="9"/>
  <c r="K50" i="9"/>
  <c r="M50" i="9" s="1"/>
  <c r="I441" i="9"/>
  <c r="I440" i="9" s="1"/>
  <c r="I439" i="9" s="1"/>
  <c r="I438" i="9" s="1"/>
  <c r="K442" i="9"/>
  <c r="I395" i="9"/>
  <c r="I394" i="9" s="1"/>
  <c r="I393" i="9" s="1"/>
  <c r="I361" i="9" s="1"/>
  <c r="I360" i="9" s="1"/>
  <c r="K396" i="9"/>
  <c r="I356" i="9"/>
  <c r="K357" i="9"/>
  <c r="I348" i="9"/>
  <c r="I347" i="9" s="1"/>
  <c r="I344" i="9" s="1"/>
  <c r="I343" i="9" s="1"/>
  <c r="I342" i="9" s="1"/>
  <c r="K349" i="9"/>
  <c r="I302" i="9"/>
  <c r="I299" i="9" s="1"/>
  <c r="K302" i="9"/>
  <c r="I355" i="9"/>
  <c r="I354" i="9" s="1"/>
  <c r="I353" i="9" s="1"/>
  <c r="I352" i="9" s="1"/>
  <c r="I332" i="9"/>
  <c r="G393" i="9"/>
  <c r="G361" i="9" s="1"/>
  <c r="G360" i="9" s="1"/>
  <c r="I46" i="9"/>
  <c r="I38" i="9" s="1"/>
  <c r="G288" i="9"/>
  <c r="G287" i="9" s="1"/>
  <c r="E51" i="11"/>
  <c r="G293" i="9"/>
  <c r="G316" i="9"/>
  <c r="G308" i="9"/>
  <c r="G302" i="9"/>
  <c r="G300" i="9"/>
  <c r="G277" i="9"/>
  <c r="G273" i="9"/>
  <c r="G269" i="9"/>
  <c r="G262" i="9"/>
  <c r="G261" i="9" s="1"/>
  <c r="G162" i="9"/>
  <c r="G242" i="9"/>
  <c r="G241" i="9" s="1"/>
  <c r="G239" i="9"/>
  <c r="G238" i="9" s="1"/>
  <c r="G217" i="9"/>
  <c r="G213" i="9"/>
  <c r="G210" i="9"/>
  <c r="G206" i="9"/>
  <c r="G203" i="9"/>
  <c r="G179" i="9"/>
  <c r="G176" i="9"/>
  <c r="G175" i="9" s="1"/>
  <c r="I161" i="9"/>
  <c r="G157" i="9"/>
  <c r="G159" i="9"/>
  <c r="G151" i="9"/>
  <c r="G149" i="9"/>
  <c r="I149" i="9" s="1"/>
  <c r="G145" i="9"/>
  <c r="G147" i="9"/>
  <c r="G36" i="9"/>
  <c r="G138" i="9"/>
  <c r="G133" i="9"/>
  <c r="G125" i="9"/>
  <c r="G119" i="9"/>
  <c r="G107" i="9"/>
  <c r="G102" i="9"/>
  <c r="G91" i="9"/>
  <c r="G78" i="9"/>
  <c r="G70" i="9"/>
  <c r="G65" i="9"/>
  <c r="G62" i="9"/>
  <c r="G57" i="9"/>
  <c r="E41" i="11" s="1"/>
  <c r="G53" i="9"/>
  <c r="G55" i="9"/>
  <c r="G43" i="9"/>
  <c r="G40" i="9"/>
  <c r="G30" i="9"/>
  <c r="G22" i="9"/>
  <c r="G24" i="9"/>
  <c r="E81" i="11" l="1"/>
  <c r="E36" i="11"/>
  <c r="M174" i="9"/>
  <c r="E165" i="11"/>
  <c r="M407" i="9"/>
  <c r="M406" i="9" s="1"/>
  <c r="K348" i="9"/>
  <c r="K347" i="9" s="1"/>
  <c r="M349" i="9"/>
  <c r="M348" i="9" s="1"/>
  <c r="M347" i="9" s="1"/>
  <c r="E153" i="11" s="1"/>
  <c r="K356" i="9"/>
  <c r="M357" i="9"/>
  <c r="M356" i="9" s="1"/>
  <c r="K395" i="9"/>
  <c r="M396" i="9"/>
  <c r="M395" i="9" s="1"/>
  <c r="K441" i="9"/>
  <c r="M442" i="9"/>
  <c r="M49" i="9"/>
  <c r="M46" i="9"/>
  <c r="K299" i="9"/>
  <c r="K344" i="9"/>
  <c r="K343" i="9" s="1"/>
  <c r="K342" i="9" s="1"/>
  <c r="K355" i="9"/>
  <c r="K354" i="9" s="1"/>
  <c r="K353" i="9" s="1"/>
  <c r="K352" i="9" s="1"/>
  <c r="K394" i="9"/>
  <c r="K393" i="9" s="1"/>
  <c r="K361" i="9" s="1"/>
  <c r="K360" i="9" s="1"/>
  <c r="K440" i="9"/>
  <c r="K439" i="9" s="1"/>
  <c r="K438" i="9" s="1"/>
  <c r="K330" i="9"/>
  <c r="K329" i="9" s="1"/>
  <c r="K49" i="9"/>
  <c r="K46" i="9"/>
  <c r="I147" i="9"/>
  <c r="K149" i="9"/>
  <c r="I159" i="9"/>
  <c r="K161" i="9"/>
  <c r="I331" i="9"/>
  <c r="I330" i="9" s="1"/>
  <c r="I329" i="9" s="1"/>
  <c r="G29" i="9"/>
  <c r="G28" i="9" s="1"/>
  <c r="I30" i="9"/>
  <c r="G21" i="9"/>
  <c r="G20" i="9" s="1"/>
  <c r="G19" i="9" s="1"/>
  <c r="G18" i="9" s="1"/>
  <c r="I22" i="9"/>
  <c r="G144" i="9"/>
  <c r="G143" i="9" s="1"/>
  <c r="I145" i="9"/>
  <c r="G150" i="9"/>
  <c r="I151" i="9"/>
  <c r="G156" i="9"/>
  <c r="G155" i="9" s="1"/>
  <c r="G154" i="9" s="1"/>
  <c r="I157" i="9"/>
  <c r="G314" i="9"/>
  <c r="I316" i="9"/>
  <c r="G137" i="9"/>
  <c r="G136" i="9" s="1"/>
  <c r="E184" i="11"/>
  <c r="G260" i="9"/>
  <c r="G259" i="9" s="1"/>
  <c r="G266" i="9"/>
  <c r="G265" i="9" s="1"/>
  <c r="E190" i="11"/>
  <c r="G276" i="9"/>
  <c r="G275" i="9" s="1"/>
  <c r="E197" i="11"/>
  <c r="E196" i="11" s="1"/>
  <c r="E195" i="11" s="1"/>
  <c r="G272" i="9"/>
  <c r="G271" i="9" s="1"/>
  <c r="E193" i="11"/>
  <c r="E192" i="11" s="1"/>
  <c r="G127" i="9"/>
  <c r="E173" i="11"/>
  <c r="E171" i="11" s="1"/>
  <c r="G106" i="9"/>
  <c r="E138" i="11"/>
  <c r="E135" i="11" s="1"/>
  <c r="G124" i="9"/>
  <c r="G123" i="9" s="1"/>
  <c r="E166" i="11"/>
  <c r="E164" i="11" s="1"/>
  <c r="G292" i="9"/>
  <c r="G291" i="9" s="1"/>
  <c r="E157" i="11"/>
  <c r="E156" i="11" s="1"/>
  <c r="E155" i="11" s="1"/>
  <c r="G118" i="9"/>
  <c r="G117" i="9" s="1"/>
  <c r="E151" i="11"/>
  <c r="G69" i="9"/>
  <c r="G68" i="9" s="1"/>
  <c r="E48" i="11"/>
  <c r="E47" i="11" s="1"/>
  <c r="G90" i="9"/>
  <c r="G80" i="9" s="1"/>
  <c r="G178" i="9"/>
  <c r="G174" i="9" s="1"/>
  <c r="G73" i="9"/>
  <c r="G72" i="9" s="1"/>
  <c r="G101" i="9"/>
  <c r="G94" i="9" s="1"/>
  <c r="E130" i="11"/>
  <c r="E129" i="11" s="1"/>
  <c r="G35" i="9"/>
  <c r="E26" i="11"/>
  <c r="E25" i="11" s="1"/>
  <c r="G61" i="9"/>
  <c r="G209" i="9"/>
  <c r="G216" i="9"/>
  <c r="E110" i="11" s="1"/>
  <c r="G202" i="9"/>
  <c r="E106" i="11" s="1"/>
  <c r="G299" i="9"/>
  <c r="G39" i="9"/>
  <c r="M38" i="9" l="1"/>
  <c r="M394" i="9"/>
  <c r="M393" i="9" s="1"/>
  <c r="M361" i="9" s="1"/>
  <c r="E74" i="11"/>
  <c r="E73" i="11" s="1"/>
  <c r="E72" i="11" s="1"/>
  <c r="E50" i="11" s="1"/>
  <c r="M355" i="9"/>
  <c r="M354" i="9" s="1"/>
  <c r="M353" i="9" s="1"/>
  <c r="M352" i="9" s="1"/>
  <c r="E149" i="11"/>
  <c r="E148" i="11" s="1"/>
  <c r="E147" i="11" s="1"/>
  <c r="E146" i="11" s="1"/>
  <c r="E103" i="11"/>
  <c r="E96" i="11" s="1"/>
  <c r="E188" i="11"/>
  <c r="E187" i="11" s="1"/>
  <c r="M441" i="9"/>
  <c r="M360" i="9"/>
  <c r="M344" i="9"/>
  <c r="M343" i="9" s="1"/>
  <c r="M342" i="9" s="1"/>
  <c r="K159" i="9"/>
  <c r="M161" i="9"/>
  <c r="M159" i="9" s="1"/>
  <c r="K147" i="9"/>
  <c r="M149" i="9"/>
  <c r="M147" i="9" s="1"/>
  <c r="K38" i="9"/>
  <c r="I314" i="9"/>
  <c r="I313" i="9" s="1"/>
  <c r="I295" i="9" s="1"/>
  <c r="I286" i="9" s="1"/>
  <c r="K316" i="9"/>
  <c r="I156" i="9"/>
  <c r="I155" i="9" s="1"/>
  <c r="I154" i="9" s="1"/>
  <c r="I153" i="9" s="1"/>
  <c r="I152" i="9" s="1"/>
  <c r="K157" i="9"/>
  <c r="I150" i="9"/>
  <c r="K151" i="9"/>
  <c r="I144" i="9"/>
  <c r="I143" i="9" s="1"/>
  <c r="I142" i="9" s="1"/>
  <c r="I141" i="9" s="1"/>
  <c r="I140" i="9" s="1"/>
  <c r="K145" i="9"/>
  <c r="I21" i="9"/>
  <c r="I20" i="9" s="1"/>
  <c r="I19" i="9" s="1"/>
  <c r="K22" i="9"/>
  <c r="I29" i="9"/>
  <c r="I28" i="9" s="1"/>
  <c r="K30" i="9"/>
  <c r="G313" i="9"/>
  <c r="G295" i="9" s="1"/>
  <c r="G286" i="9" s="1"/>
  <c r="E183" i="11"/>
  <c r="E182" i="11" s="1"/>
  <c r="G38" i="9"/>
  <c r="G17" i="9" s="1"/>
  <c r="E32" i="11"/>
  <c r="G60" i="9"/>
  <c r="G59" i="9" s="1"/>
  <c r="E45" i="11"/>
  <c r="E44" i="11" s="1"/>
  <c r="G142" i="9"/>
  <c r="G141" i="9" s="1"/>
  <c r="G140" i="9" s="1"/>
  <c r="G199" i="9"/>
  <c r="G183" i="9" s="1"/>
  <c r="G153" i="9"/>
  <c r="M440" i="9" l="1"/>
  <c r="M439" i="9" s="1"/>
  <c r="M438" i="9" s="1"/>
  <c r="E94" i="11"/>
  <c r="E93" i="11" s="1"/>
  <c r="E78" i="11" s="1"/>
  <c r="K21" i="9"/>
  <c r="M22" i="9"/>
  <c r="M21" i="9" s="1"/>
  <c r="M20" i="9" s="1"/>
  <c r="M19" i="9" s="1"/>
  <c r="E21" i="11" s="1"/>
  <c r="K144" i="9"/>
  <c r="K143" i="9" s="1"/>
  <c r="M145" i="9"/>
  <c r="M144" i="9" s="1"/>
  <c r="M143" i="9" s="1"/>
  <c r="E18" i="11" s="1"/>
  <c r="K150" i="9"/>
  <c r="M151" i="9"/>
  <c r="M150" i="9" s="1"/>
  <c r="E19" i="11" s="1"/>
  <c r="K156" i="9"/>
  <c r="K155" i="9" s="1"/>
  <c r="M157" i="9"/>
  <c r="M156" i="9" s="1"/>
  <c r="M155" i="9" s="1"/>
  <c r="M316" i="9"/>
  <c r="M314" i="9" s="1"/>
  <c r="K314" i="9"/>
  <c r="K313" i="9" s="1"/>
  <c r="K295" i="9" s="1"/>
  <c r="K286" i="9" s="1"/>
  <c r="K29" i="9"/>
  <c r="K28" i="9" s="1"/>
  <c r="M30" i="9"/>
  <c r="M29" i="9" s="1"/>
  <c r="M28" i="9" s="1"/>
  <c r="K142" i="9"/>
  <c r="K141" i="9" s="1"/>
  <c r="K140" i="9" s="1"/>
  <c r="I18" i="9"/>
  <c r="I17" i="9" s="1"/>
  <c r="I16" i="9" s="1"/>
  <c r="I449" i="9" s="1"/>
  <c r="K154" i="9"/>
  <c r="K153" i="9" s="1"/>
  <c r="K152" i="9" s="1"/>
  <c r="G16" i="9"/>
  <c r="G152" i="9"/>
  <c r="M313" i="9" l="1"/>
  <c r="M295" i="9" s="1"/>
  <c r="M286" i="9" s="1"/>
  <c r="E178" i="11"/>
  <c r="M18" i="9"/>
  <c r="M17" i="9" s="1"/>
  <c r="M16" i="9" s="1"/>
  <c r="E22" i="11"/>
  <c r="M154" i="9"/>
  <c r="M153" i="9" s="1"/>
  <c r="M152" i="9" s="1"/>
  <c r="E35" i="11"/>
  <c r="E31" i="11" s="1"/>
  <c r="E177" i="11"/>
  <c r="E160" i="11" s="1"/>
  <c r="E17" i="11"/>
  <c r="K20" i="9"/>
  <c r="K19" i="9" s="1"/>
  <c r="M142" i="9"/>
  <c r="M141" i="9" s="1"/>
  <c r="M140" i="9" s="1"/>
  <c r="G449" i="9"/>
  <c r="M449" i="9" l="1"/>
  <c r="E20" i="11"/>
  <c r="K18" i="9"/>
  <c r="K17" i="9" s="1"/>
  <c r="K16" i="9" s="1"/>
  <c r="K449" i="9" s="1"/>
  <c r="E14" i="11" l="1"/>
  <c r="E203" i="11" s="1"/>
</calcChain>
</file>

<file path=xl/sharedStrings.xml><?xml version="1.0" encoding="utf-8"?>
<sst xmlns="http://schemas.openxmlformats.org/spreadsheetml/2006/main" count="2581" uniqueCount="561">
  <si>
    <t xml:space="preserve">к решению районного Совета </t>
  </si>
  <si>
    <t>(тыс.руб.)</t>
  </si>
  <si>
    <t>Сумма</t>
  </si>
  <si>
    <t>Осуществление первичного воинского учета на территориях, где отсутствуют военные комиссариаты</t>
  </si>
  <si>
    <t>Наименование</t>
  </si>
  <si>
    <t>356</t>
  </si>
  <si>
    <t>377</t>
  </si>
  <si>
    <t>357</t>
  </si>
  <si>
    <t>370</t>
  </si>
  <si>
    <t>Мин</t>
  </si>
  <si>
    <t>Рз</t>
  </si>
  <si>
    <t>Пр</t>
  </si>
  <si>
    <t>ЦСР</t>
  </si>
  <si>
    <t>ВР</t>
  </si>
  <si>
    <t>ОБЩЕГОСУДАРСТВЕННЫЕ РАСХОДЫ</t>
  </si>
  <si>
    <t>01</t>
  </si>
  <si>
    <t>00</t>
  </si>
  <si>
    <t>02</t>
  </si>
  <si>
    <t>Глава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</si>
  <si>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</si>
  <si>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</si>
  <si>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0020000</t>
  </si>
  <si>
    <t>Центральный аппарат</t>
  </si>
  <si>
    <t>0020400</t>
  </si>
  <si>
    <t>04</t>
  </si>
  <si>
    <t>0020402</t>
  </si>
  <si>
    <t>Резервные фонды</t>
  </si>
  <si>
    <t>12</t>
  </si>
  <si>
    <t>070 05 00</t>
  </si>
  <si>
    <t>Другие общегосударственные вопросы</t>
  </si>
  <si>
    <t>14</t>
  </si>
  <si>
    <t>Руководство и управление в сфере установленных функций</t>
  </si>
  <si>
    <t xml:space="preserve">Государственная регистрация актов гражданского состояния </t>
  </si>
  <si>
    <t>001 38 01</t>
  </si>
  <si>
    <t>Оценка недвижимости, признание прав и регулирование отношений по государственной и муниципальной собственности</t>
  </si>
  <si>
    <t>090 02 00</t>
  </si>
  <si>
    <t>Реализация государственных функций, связанных с общегосударственным управлением</t>
  </si>
  <si>
    <t>092 00 00</t>
  </si>
  <si>
    <t>Целевые программы муниципальных образований</t>
  </si>
  <si>
    <t>795 00 00</t>
  </si>
  <si>
    <t xml:space="preserve">01 </t>
  </si>
  <si>
    <t>001 36 01</t>
  </si>
  <si>
    <t>НАЦИОНАЛЬНАЯ ЭКОНОМИКА</t>
  </si>
  <si>
    <t>08</t>
  </si>
  <si>
    <t xml:space="preserve">08 </t>
  </si>
  <si>
    <t>ЖИЛИЩНО-КОММУНАЛЬНОЕ ХОЗЯЙСТВО</t>
  </si>
  <si>
    <t>05</t>
  </si>
  <si>
    <t>Коммунальное хозяйство</t>
  </si>
  <si>
    <t>Благоустройство</t>
  </si>
  <si>
    <t>Прочие мероприятия по благоустройству городских округов и поселений</t>
  </si>
  <si>
    <t>600 05 00</t>
  </si>
  <si>
    <t>Другие вопросы в области жилищно-коммунального хозяйства</t>
  </si>
  <si>
    <t>Обеспечение деятельности подведомственных учреждений</t>
  </si>
  <si>
    <t>002 99 00</t>
  </si>
  <si>
    <t>002 99 01</t>
  </si>
  <si>
    <t>ОБРАЗОВАНИЕ</t>
  </si>
  <si>
    <t>07</t>
  </si>
  <si>
    <t>Дошкольное образование</t>
  </si>
  <si>
    <t>420 99 00</t>
  </si>
  <si>
    <t>Молодежная политика и оздоровление детей</t>
  </si>
  <si>
    <t>Проведение мероприятий для детей и молодежи</t>
  </si>
  <si>
    <t>431 01 00</t>
  </si>
  <si>
    <t>Другие вопросы в области образования</t>
  </si>
  <si>
    <t>09</t>
  </si>
  <si>
    <t>436 09 00</t>
  </si>
  <si>
    <t>450 85 00</t>
  </si>
  <si>
    <t>512 97 00</t>
  </si>
  <si>
    <t>СОЦИАЛЬНАЯ ПОЛИТИКА</t>
  </si>
  <si>
    <t>10</t>
  </si>
  <si>
    <t>Социальное обеспечение населения</t>
  </si>
  <si>
    <t>505 86 00</t>
  </si>
  <si>
    <t>Реализация государственных функций в области социальной политики</t>
  </si>
  <si>
    <t>Мероприятия в области социальной политики</t>
  </si>
  <si>
    <t>514 01 00</t>
  </si>
  <si>
    <t>Охрана семьи и детства</t>
  </si>
  <si>
    <t>440 99 00</t>
  </si>
  <si>
    <t>Профессиональная подготовка, переподготовка и повышение квалификации</t>
  </si>
  <si>
    <t>Переподготовка и повышение квалификации кадров</t>
  </si>
  <si>
    <t>429 78 00</t>
  </si>
  <si>
    <t>Иные безвозмездные и безвозвратные перечисления</t>
  </si>
  <si>
    <t>Общее образование</t>
  </si>
  <si>
    <t>Учреждения по внешкольной работе с детьми</t>
  </si>
  <si>
    <t>423 00 00</t>
  </si>
  <si>
    <t>423 99 00</t>
  </si>
  <si>
    <t>432 00 00</t>
  </si>
  <si>
    <t xml:space="preserve">Оздоровление детей </t>
  </si>
  <si>
    <t>432 02 00</t>
  </si>
  <si>
    <t>372</t>
  </si>
  <si>
    <t>Дворцы и дома культуры, другие учреждения культуры и средств массовой информации</t>
  </si>
  <si>
    <t>440 00 00</t>
  </si>
  <si>
    <t>Социальное обслуживание населения</t>
  </si>
  <si>
    <t>Учреждения социального обслуживания населения</t>
  </si>
  <si>
    <t>508 00 00</t>
  </si>
  <si>
    <t>508 99 02</t>
  </si>
  <si>
    <t>520 00 00</t>
  </si>
  <si>
    <t>Защита населения и территории от чрезвычайных ситуаций природного и техногенного характера, гражданская оборона</t>
  </si>
  <si>
    <t>Поисковые и аварийно-спасательные учреждения</t>
  </si>
  <si>
    <t>302 99 00</t>
  </si>
  <si>
    <t>06</t>
  </si>
  <si>
    <t>Организация и содержание мест захоронения</t>
  </si>
  <si>
    <t>600 04 00</t>
  </si>
  <si>
    <t>010</t>
  </si>
  <si>
    <t>Оздоровление детей за счет средств федерального бюджета</t>
  </si>
  <si>
    <t>432 02 02</t>
  </si>
  <si>
    <t>Оказание других видов социальной помощи</t>
  </si>
  <si>
    <t>Другие вопросы в области социальной политики</t>
  </si>
  <si>
    <t>002 04 00</t>
  </si>
  <si>
    <t>Физкультурно-оздоровительная работа и спортивные мероприятия</t>
  </si>
  <si>
    <t>512 00 00</t>
  </si>
  <si>
    <t>11</t>
  </si>
  <si>
    <t>065 00 00</t>
  </si>
  <si>
    <t>Процентные платежи по муниципальному долгу</t>
  </si>
  <si>
    <t>Периодические издания,  учрежденные органами  законодательной и исполнительной власти</t>
  </si>
  <si>
    <t>457 00 00</t>
  </si>
  <si>
    <t>Государственная поддержка в сфере культуры, кинематографии и средств массовой информации</t>
  </si>
  <si>
    <t>457 85 00</t>
  </si>
  <si>
    <t xml:space="preserve">Выравнивание бюджетной обеспеченности поселений из районного фонда финансовой поддержки </t>
  </si>
  <si>
    <t>520 10 02</t>
  </si>
  <si>
    <t>371</t>
  </si>
  <si>
    <t>Библиотеки</t>
  </si>
  <si>
    <t>442 99 00</t>
  </si>
  <si>
    <t>Школы-детские сады, школы начальные, неполные средние и средние</t>
  </si>
  <si>
    <t>421 99 00</t>
  </si>
  <si>
    <t>Обеспечение деятельности подведомственных учреждений за счет средств областного бюджета (обеспечение гос.гарантий прав граждан на получение общедоступного и бесплатного дошкольного, начального общего, основного общего и среднего (полного) общего  образования в образовательных учреждениях)</t>
  </si>
  <si>
    <t>421 99 12</t>
  </si>
  <si>
    <t>Ежемесячное денежное вознаграждение за классное руководство за счет средств федерального бюджета</t>
  </si>
  <si>
    <t>Учебные заведения и курсы по переподготовке кадров</t>
  </si>
  <si>
    <t>429 00 00</t>
  </si>
  <si>
    <t xml:space="preserve">Учреждения, обеспечивающие предоставление услуг в сфере образования </t>
  </si>
  <si>
    <t>435 00 00</t>
  </si>
  <si>
    <t>депутатов Светлогорского района</t>
  </si>
  <si>
    <t xml:space="preserve"> (тыс. руб.)</t>
  </si>
  <si>
    <t>Наименование кода</t>
  </si>
  <si>
    <t>РЗ</t>
  </si>
  <si>
    <t>ОБЩЕГОСУДАРСТВЕННЫЕ ВОПРОСЫ</t>
  </si>
  <si>
    <t>000 00 00</t>
  </si>
  <si>
    <t>Функционирование высшего должностного лица субъекта Российской Федерации и муниципального образования</t>
  </si>
  <si>
    <t>002 03 00</t>
  </si>
  <si>
    <t>Депутаты (члены) законодательного (представительного) органа государственной власти субъекта Российской Федерации</t>
  </si>
  <si>
    <t>002 10 00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</si>
  <si>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</si>
  <si>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070 00 00</t>
  </si>
  <si>
    <t>Резервные фонды исполнительных органов государственной власти субъектов Российской Федерации</t>
  </si>
  <si>
    <t>Фонд непредвиденных расходов</t>
  </si>
  <si>
    <t>Резервный фонд по предупреждению и ликвидации последствий чрезвычайных ситуаций и стихийных бедствий</t>
  </si>
  <si>
    <t>НАЦИОНАЛЬНАЯ ОБОРОНА</t>
  </si>
  <si>
    <t>НАЦИОНАЛЬНАЯ БЕЗОПАСНОСТЬ И ПРАВООХРАНИТЕЛЬНАЯ ДЕЯТЕЛЬНОСТЬ</t>
  </si>
  <si>
    <t>Обеспечение деятельности ЕДДС</t>
  </si>
  <si>
    <t>Организационно-воспитательная работа с молодежью</t>
  </si>
  <si>
    <t>431 00 00</t>
  </si>
  <si>
    <t>Мероприятия по проведению оздоровительной кампании детей</t>
  </si>
  <si>
    <t>435 99 12</t>
  </si>
  <si>
    <t>Мероприятия в области образования</t>
  </si>
  <si>
    <t>436 00 00</t>
  </si>
  <si>
    <t>Культура</t>
  </si>
  <si>
    <t>Мероприятия в сфере культуры, кинематографии и средств массовой информации</t>
  </si>
  <si>
    <t>450 00 00</t>
  </si>
  <si>
    <t>Обеспечение деятельности Централизованной библиотечной системы</t>
  </si>
  <si>
    <t>Периодическая печать и издательства</t>
  </si>
  <si>
    <t>514  00 00</t>
  </si>
  <si>
    <t>Выравнивание бюджетной обеспеченности</t>
  </si>
  <si>
    <t>516 00 00</t>
  </si>
  <si>
    <t>516 01 30</t>
  </si>
  <si>
    <t>ВСЕГО РАСХОДОВ</t>
  </si>
  <si>
    <t>Глава местной администрации (исполнительно-распорядительного органа муниципального образования)</t>
  </si>
  <si>
    <t>0020800</t>
  </si>
  <si>
    <t>070 05 01</t>
  </si>
  <si>
    <t>070 05 02</t>
  </si>
  <si>
    <t>Мероприятия по МОБ работе</t>
  </si>
  <si>
    <t>070 05 03</t>
  </si>
  <si>
    <t>Программа "Развитие информационных систем обеспечения градостроительной деятельности на 2009-2010гг."</t>
  </si>
  <si>
    <t>795 00 31</t>
  </si>
  <si>
    <t>Другие вопросы в области национальной экономики</t>
  </si>
  <si>
    <t>795 04 01</t>
  </si>
  <si>
    <t>795 00 11</t>
  </si>
  <si>
    <t>795 00 12</t>
  </si>
  <si>
    <t>440 99 01</t>
  </si>
  <si>
    <t>Исполнение судебных решений по искам</t>
  </si>
  <si>
    <t>795 00 21</t>
  </si>
  <si>
    <t xml:space="preserve">Обеспечение деятельности вечерних школ за счет субвенции на обеспечение государственных гарантий прав граждан </t>
  </si>
  <si>
    <t xml:space="preserve">Приложение № 8 </t>
  </si>
  <si>
    <t>Топливно-энергетический комплекс</t>
  </si>
  <si>
    <t>795 40 01</t>
  </si>
  <si>
    <t>795 50 01</t>
  </si>
  <si>
    <t>795 70 01</t>
  </si>
  <si>
    <t xml:space="preserve"> СОЦИАЛЬНАЯ ПОЛИТИКА</t>
  </si>
  <si>
    <t>Целевые программы муниципальных образований "Доступная для инвалидов среда жизнедеятельности на 2008-2012гг.</t>
  </si>
  <si>
    <t>795 10 01</t>
  </si>
  <si>
    <t>002 08 00</t>
  </si>
  <si>
    <t>001 00 00</t>
  </si>
  <si>
    <t xml:space="preserve">Мобилизационная  и вневойсковая подготовка </t>
  </si>
  <si>
    <t>Обеспечение деятельности подведомственных учреждений за счет средств областного бюджета (питание школьников из малообеспеченных семей)</t>
  </si>
  <si>
    <t>421 99 22</t>
  </si>
  <si>
    <t>Обеспечение деятельности учреждений социального обслуживания населения за счет субсидии на обеспечение отдельных государственных полномочий в сфере социальной поддержки населения</t>
  </si>
  <si>
    <t>Дотации на обеспечение мер по дополнительной поддержке местных бюджетов</t>
  </si>
  <si>
    <t>517 05 00</t>
  </si>
  <si>
    <t>517 00 00</t>
  </si>
  <si>
    <t>13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</si>
  <si>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</si>
  <si>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</si>
  <si>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</si>
  <si>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</si>
  <si>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</si>
  <si>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СРЕДСТВА МАССОВОЙ ИНФОРМАЦИИ</t>
  </si>
  <si>
    <t xml:space="preserve"> ФИЗИЧЕСКАЯ КУЛЬТУРА И СПОРТ</t>
  </si>
  <si>
    <t>ЗДРАВООХРАНЕНИЕ</t>
  </si>
  <si>
    <t xml:space="preserve">Физическая культура </t>
  </si>
  <si>
    <t>Муниципальная целевая программа "Неотложные меры борьбы с туберкулезом на 2008-2012 годы"</t>
  </si>
  <si>
    <t>Муниципальная целевая программа "Вакцинопрофилактика"</t>
  </si>
  <si>
    <t>Физическая культура</t>
  </si>
  <si>
    <t>Другие вопросы в области здравоохранения</t>
  </si>
  <si>
    <t>Мероприятия в области  физической культуры и спорта</t>
  </si>
  <si>
    <t xml:space="preserve">Функционирование Правительства РФ, высших исполнительных органов государственной власти субъектов РФ, местных администраций </t>
  </si>
  <si>
    <t>Руководство и управление в сфере установленных функций органов государственной власти субъектов РФ  и органов местного самоуправления</t>
  </si>
  <si>
    <t>351 05 00</t>
  </si>
  <si>
    <t>795 05 02</t>
  </si>
  <si>
    <t>Администрация муниципального образования "Светлогорский район"</t>
  </si>
  <si>
    <t>Расходы на выплаты персоналу муниципальных органов</t>
  </si>
  <si>
    <t>120</t>
  </si>
  <si>
    <t>Фонд оплаты труда и страховые взносы</t>
  </si>
  <si>
    <t>121</t>
  </si>
  <si>
    <t>Иные выплаты персоналу, за исключением фонда оплаты труда</t>
  </si>
  <si>
    <t>122</t>
  </si>
  <si>
    <t>Иные закупки товаров, работ и услуг для муниципальных нужд</t>
  </si>
  <si>
    <t>240</t>
  </si>
  <si>
    <t>Закупка товаров, работ, услуг в сфере информационно-коммуникационных технологий</t>
  </si>
  <si>
    <t>242</t>
  </si>
  <si>
    <t>244</t>
  </si>
  <si>
    <t>Обеспечение деятельности органа управления по организации и осуществлению опеки и попечительства</t>
  </si>
  <si>
    <t>0700500</t>
  </si>
  <si>
    <t>Резервные средства</t>
  </si>
  <si>
    <t>870</t>
  </si>
  <si>
    <t>Государственная регистрация актов гражданского состояния</t>
  </si>
  <si>
    <t>0013801</t>
  </si>
  <si>
    <t>Обеспечение деятельности комиссий по делам несовершеннолетних</t>
  </si>
  <si>
    <t>0900200</t>
  </si>
  <si>
    <t>0920311</t>
  </si>
  <si>
    <t>7950031</t>
  </si>
  <si>
    <t>0013601</t>
  </si>
  <si>
    <t>3029900</t>
  </si>
  <si>
    <t>7955001</t>
  </si>
  <si>
    <t>422</t>
  </si>
  <si>
    <t>Водное хозяйство</t>
  </si>
  <si>
    <t>0029901</t>
  </si>
  <si>
    <t>Бюджетные инвестиции в объекты муниципальной собственности муниципальным унитарным предприятиям, основанным на праве хозяйственного ведения</t>
  </si>
  <si>
    <t>Обеспечение деятельности единой диспетчерской службы</t>
  </si>
  <si>
    <t>4310100</t>
  </si>
  <si>
    <t>Прочая закупка товаров, работ и услуг для муниципальных нужд</t>
  </si>
  <si>
    <t>4360900</t>
  </si>
  <si>
    <t>4508500</t>
  </si>
  <si>
    <t>КУЛЬТУРА, КИНЕМАТОГРАФИЯ</t>
  </si>
  <si>
    <t xml:space="preserve">Государственная поддержка в сфере культуры, кинематографии </t>
  </si>
  <si>
    <t>5140100</t>
  </si>
  <si>
    <t>5129700</t>
  </si>
  <si>
    <t>ФИЗИЧЕСКАЯ КУЛЬТУРА И СПОРТ</t>
  </si>
  <si>
    <t xml:space="preserve"> Мероприятия в области здравоохранения, спорта и физической культуры, туризма</t>
  </si>
  <si>
    <t>380</t>
  </si>
  <si>
    <t>Аппарат местных администраций</t>
  </si>
  <si>
    <t>0021200</t>
  </si>
  <si>
    <t>Депутаты представительского  органа муниципального образования</t>
  </si>
  <si>
    <t>3510200</t>
  </si>
  <si>
    <t xml:space="preserve"> Компенсация выпадающих доходов  организациям, предоставляющим населению услуги теплоснабжения по тарифам, не обеспечивающим возмещение издержек</t>
  </si>
  <si>
    <t>6000400</t>
  </si>
  <si>
    <t>831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</si>
  <si>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местного самоуправления власти (муниципальных органов), либо должностных лиц этих органов, а также в результате деятельности казенных учреждений</t>
  </si>
  <si>
    <t xml:space="preserve"> Благоустройство</t>
  </si>
  <si>
    <t>4209900</t>
  </si>
  <si>
    <t>Субсидии бюджетным учреждениям на финансовое обеспечение муниципального задания на оказание муниципальных услуг (выполнение работ)</t>
  </si>
  <si>
    <t>611</t>
  </si>
  <si>
    <t>612</t>
  </si>
  <si>
    <t>Субсидии бюджетным учреждениям на иные цели</t>
  </si>
  <si>
    <t>Субсидии автономным учреждениям на финансовое обеспечение муниципального задания на оказание муниципальных услуг (выполнение работ)</t>
  </si>
  <si>
    <t>621</t>
  </si>
  <si>
    <t>622</t>
  </si>
  <si>
    <t>Субсидии автономным учреждениям на иные цели</t>
  </si>
  <si>
    <t>610</t>
  </si>
  <si>
    <t>Субсидии бюджетным учреждениям</t>
  </si>
  <si>
    <t xml:space="preserve">Субсидии автономным учреждениям </t>
  </si>
  <si>
    <t>4219900</t>
  </si>
  <si>
    <t>620</t>
  </si>
  <si>
    <t>4219912</t>
  </si>
  <si>
    <t>4239900</t>
  </si>
  <si>
    <t>4297800</t>
  </si>
  <si>
    <t>4320200</t>
  </si>
  <si>
    <t xml:space="preserve"> Молодежная политика и оздоровление детей</t>
  </si>
  <si>
    <t>Оздоровление детей</t>
  </si>
  <si>
    <t>0029900</t>
  </si>
  <si>
    <t>Обеспечение деятельности подведомственных  учреждений</t>
  </si>
  <si>
    <t>4829900</t>
  </si>
  <si>
    <t>Государственная поддержка  средств массовой информации</t>
  </si>
  <si>
    <t>4578500</t>
  </si>
  <si>
    <t>0650300</t>
  </si>
  <si>
    <t xml:space="preserve"> Обслуживание государственного внутреннего и муниципального долга</t>
  </si>
  <si>
    <t>Обслуживание муниципального долга</t>
  </si>
  <si>
    <t>730</t>
  </si>
  <si>
    <t>5160130</t>
  </si>
  <si>
    <t>Выравнивание бюджетной обеспеченности поселений из районного фонда финансовой поддержки</t>
  </si>
  <si>
    <t>511</t>
  </si>
  <si>
    <t xml:space="preserve">Дотации на выравнивание бюджетной обеспеченности </t>
  </si>
  <si>
    <t>810</t>
  </si>
  <si>
    <t>Субсидии юридическим лицам (кроме муниципальных учреждений) и физическим лицам - производителям товаров, работ, услуг</t>
  </si>
  <si>
    <t>5058600</t>
  </si>
  <si>
    <t>Приобретение товаров, работ, услуг в пользу граждан</t>
  </si>
  <si>
    <t>323</t>
  </si>
  <si>
    <t>7950021</t>
  </si>
  <si>
    <t>322</t>
  </si>
  <si>
    <t>Субсидии гражданам на приобретение жилья</t>
  </si>
  <si>
    <t xml:space="preserve"> ЗДРАВООХРАНЕНИЕ</t>
  </si>
  <si>
    <t>7950011</t>
  </si>
  <si>
    <t>Обеспечение деятельности органа управления по организации и осуществлению опеки и попечительства совершеннолетних</t>
  </si>
  <si>
    <t>Обеспечение отдельных государственных полномочий в сфере социальной поддержки населения</t>
  </si>
  <si>
    <t>Общеэкономические вопросы</t>
  </si>
  <si>
    <t>"Дополнительные меры, направленные на снижение напряженности на рынке труда в Калининградской области"</t>
  </si>
  <si>
    <t>7950000</t>
  </si>
  <si>
    <t>321</t>
  </si>
  <si>
    <t>Пособия и компенсации гражданам и иные социальные выплаты, кроме публичных нормативных обязательств</t>
  </si>
  <si>
    <t>7951001</t>
  </si>
  <si>
    <t>Мобилизационная и вневойсковая подготовка</t>
  </si>
  <si>
    <t>Компенсация части  платы, взимаемой с родителей или законных представителей  за содержание ребенка в образовательных организациях, реализующих основную общеобразовательную программу дошкольного образования,  за счет средств областного бюджета</t>
  </si>
  <si>
    <t>5201002</t>
  </si>
  <si>
    <t>4429900</t>
  </si>
  <si>
    <t>4409900</t>
  </si>
  <si>
    <t>Дворцы и дома культуры, другие учреждения культуры</t>
  </si>
  <si>
    <t>4400000</t>
  </si>
  <si>
    <t>4420000</t>
  </si>
  <si>
    <t>0920000</t>
  </si>
  <si>
    <t>0929900</t>
  </si>
  <si>
    <t>852</t>
  </si>
  <si>
    <t>Уплата прочих налогов, сборов и иных платежей</t>
  </si>
  <si>
    <t>411</t>
  </si>
  <si>
    <t>Целевая программа "Газификация муниципального образования "Светлогорский район" на 2011-2015 годы"</t>
  </si>
  <si>
    <t>Строительство газопровода для перевода на природный газ котельной №5 пос. Донское</t>
  </si>
  <si>
    <t>7950401</t>
  </si>
  <si>
    <t>Бюджетные инвестиции в объекты муниципальной собственности казенным учреждениям</t>
  </si>
  <si>
    <t>7950402</t>
  </si>
  <si>
    <t xml:space="preserve">Реконструкция (перевод) на природный газ котельной № 5 пос. Донское </t>
  </si>
  <si>
    <t>Строительство детского садика на 150 мест</t>
  </si>
  <si>
    <t>Дорожное хозяйство (дорожные фонды)</t>
  </si>
  <si>
    <t>Долгосрочная целевая программа "Повышение безопасности дорожного движения в 2009-2012 годах"</t>
  </si>
  <si>
    <t>7950411</t>
  </si>
  <si>
    <t>7950101</t>
  </si>
  <si>
    <t>Муниципальная целевая программа поддержки и развития малого и среднего предпринимательства на территории муниципального образования "Светлогорский район" на 2011-2015 годы</t>
  </si>
  <si>
    <t>Муниципальная целевая программа "Энергосбережение и повышение энергетической эффективности муниципального образования "Светлогорский район" на 2010-2020 годы"</t>
  </si>
  <si>
    <t>7954001</t>
  </si>
  <si>
    <t>Муниципальная целевая программа "Неотложные меры борьбы с туберкулезом в Светлогорском районе на 2008-2012годы"</t>
  </si>
  <si>
    <t>Муниципальная целевая программа "Вакцинопрофилактика на 2010-2012годы"</t>
  </si>
  <si>
    <t>7950012</t>
  </si>
  <si>
    <t>5221600</t>
  </si>
  <si>
    <t>Обеспечение деятельности подведомственных учреждений, за счет субвенции из областного бюджета</t>
  </si>
  <si>
    <t>Муниципальное учреждение "Архив Светлогорского района"</t>
  </si>
  <si>
    <t>Муниципальное учреждение "Управление жилищно-коммунального хозяйства администрации Светлогорского района"</t>
  </si>
  <si>
    <t>132</t>
  </si>
  <si>
    <t>851</t>
  </si>
  <si>
    <t>Уплата налога на имущество организаций и земельного налога</t>
  </si>
  <si>
    <t>Всего расходов</t>
  </si>
  <si>
    <t>Распределение  бюджетных ассигнований на 2012 год  по разделам, подразделам и целевым статьям  классификации расходов  бюджета  муниципального образования «Светлогорский район»</t>
  </si>
  <si>
    <t>5201302</t>
  </si>
  <si>
    <t>5201305</t>
  </si>
  <si>
    <t>5201303</t>
  </si>
  <si>
    <t>0020404</t>
  </si>
  <si>
    <t>2020404</t>
  </si>
  <si>
    <t>795 01 01</t>
  </si>
  <si>
    <t>0020405</t>
  </si>
  <si>
    <t>Целевая программа "Дополнительные меры, направленные на снижение напряженности на рынке труда в Калининградской области"</t>
  </si>
  <si>
    <t>795 04 11</t>
  </si>
  <si>
    <t>092 99 00</t>
  </si>
  <si>
    <t>4359912</t>
  </si>
  <si>
    <t>5089902</t>
  </si>
  <si>
    <t>Обеспечение деятельности учреждений социального обслуживания населения</t>
  </si>
  <si>
    <t>520 13 02</t>
  </si>
  <si>
    <t>Обеспечение деятельности органа управления по организации и осуществлению опеки и попечительства несовершеннолетних</t>
  </si>
  <si>
    <t>520 13 05</t>
  </si>
  <si>
    <t>002 04 04</t>
  </si>
  <si>
    <t>Обеспечение деятельности органа управления по организации и осуществлению опеки и попечительства в отношении совершеннолетних граждан</t>
  </si>
  <si>
    <t>482 99 00</t>
  </si>
  <si>
    <t xml:space="preserve">Приложение № 7 </t>
  </si>
  <si>
    <t>Определения перечня должностных лиц, уполномоченных составлять протоколы об административных правонарушениях</t>
  </si>
  <si>
    <t>4200200</t>
  </si>
  <si>
    <t>4200000</t>
  </si>
  <si>
    <t>Детские дошкольные учреждения</t>
  </si>
  <si>
    <t>Предоставление услуг по воспитанию и обеспечению детей-инвалидов в муниципальных дошкольных образовательных учреждениях Калининградской области</t>
  </si>
  <si>
    <t>Муниципальная целевая программа "Неотложные меры по борьбе с туберкулезом"</t>
  </si>
  <si>
    <t>3510500</t>
  </si>
  <si>
    <t>Мероприятия в области коммунального хозяйства разработка проектно-сметной документации</t>
  </si>
  <si>
    <t>Муниципальное казенное учреждение "Управление капитального строительства администрации Светлогорский район"</t>
  </si>
  <si>
    <t>7957001</t>
  </si>
  <si>
    <t>Упорядочение системы водоснабжение и работы ВНС 3-го подъема со станцией обезжелезивания</t>
  </si>
  <si>
    <t xml:space="preserve">Дотации на обеспечение мер по дополнительной поддержке </t>
  </si>
  <si>
    <t>5170500</t>
  </si>
  <si>
    <t>512</t>
  </si>
  <si>
    <t>поправки</t>
  </si>
  <si>
    <t>795 07 02</t>
  </si>
  <si>
    <t>7950702</t>
  </si>
  <si>
    <t>Субсидии некоммерческим организациям</t>
  </si>
  <si>
    <t>631</t>
  </si>
  <si>
    <t>7955004</t>
  </si>
  <si>
    <t>7955002</t>
  </si>
  <si>
    <t>7955005</t>
  </si>
  <si>
    <t>ФЦП "Строительство берегоукрепительных сооружений озера Тихое и реки Светлогорка в г. Светлогорске (III этап), средства бюджета МО г.п. "Город Светлогорск"</t>
  </si>
  <si>
    <t>ФЦП "Уличная хозяйственно-бытовая канализация по ул. Тельмана, пос. Отрадное г. Светлогорска",средства бюджета МО г.п. "Город Светлогорск"</t>
  </si>
  <si>
    <t>795 05 05</t>
  </si>
  <si>
    <t xml:space="preserve">Мероприятия в области коммунального хозяйства </t>
  </si>
  <si>
    <t>351 02 00</t>
  </si>
  <si>
    <t>ФЦП "Уличная хозяйственно-бытовая канализация по ул. Тельмана, пос. Отрадное г. Светлогорска", средства бюджета МО г.п. "Город Светлогорск"</t>
  </si>
  <si>
    <t>Ведомственная структура расходов бюджета муниципального образования                                                                              «Светлогорский район» на 2012 год</t>
  </si>
  <si>
    <t>ФЦП "Строительство берегоукрепительных сооружений озера Тихое и реки Светлогорки"</t>
  </si>
  <si>
    <t>Софинансирование работ по ремонту дорог в МО  "Поселок Приморье"</t>
  </si>
  <si>
    <t>Софинансирование работ по ремонту дорог в МО "Поселок Донское"</t>
  </si>
  <si>
    <t xml:space="preserve">Целевые программы муниципальных образований "Энергосбережение и повышение энергетической эффективности на 2010-2020гг" </t>
  </si>
  <si>
    <t>от 12 декабря 2011 года № 51</t>
  </si>
  <si>
    <t>Целевая программа Калининградской области "Дети-сироты на 2012-2016 годы" средства областного бюджета</t>
  </si>
  <si>
    <t>Закон Калининградской области от 28.12.2006г №109 "О выплате денежных средств на содержание детей, находящихся под опекой(попечительством)" (субвенции на содержание детей-сирот, детей, оставшихся без попечения родителей, переданных на воспитание под опеку(попечительство), в приемные и патронатные семьи, а также на выплату заработной платы приемному родителю и патронатному воспитателю)</t>
  </si>
  <si>
    <t>Муниципальное учреждение "Районный Совет депутатов Светлогорского района"</t>
  </si>
  <si>
    <t>Программа "Развитие информационных систем обеспечения градостроительной деятельности"</t>
  </si>
  <si>
    <t>Муниципальная целевая программа "Доступная для инвалидов среда жизнедеятельности на 2008-2012гг."</t>
  </si>
  <si>
    <t>Долгосрочная целевая программа "Обеспечение жильем молодых семей" на 2011-2015 годы</t>
  </si>
  <si>
    <t>Областная инвестиционная программа "Упорядочение системы водоснабжения и работы ВНС 3-го подъема со станцией обезжелезивания г. Светлогорска"</t>
  </si>
  <si>
    <t>Целевая программа Калининградской области "Дети-сироты" на 2012-2016 годы средства областного бюджета</t>
  </si>
  <si>
    <t>Муниципальная целевая программа "Обеспечение жильем молодых семей в муниципальном образовании Светлогорский район на 2009-2010 годы"</t>
  </si>
  <si>
    <t>Закон Калининградской области от 28.12.2006г №109 "О выплате денежных средств на содержание детей, находящихся под опекой (попечительством)" (субвенции на содержание детей-сирот, детей, оставшихся без попечения родителей, переданных на воспитание под опеку (попечительство), в приемные и патронатные семьи, а также на выплату заработной платы приемному родителю и патронатному воспитателю)</t>
  </si>
  <si>
    <t>изменения на 27.02.2012</t>
  </si>
  <si>
    <t>0920393</t>
  </si>
  <si>
    <t xml:space="preserve">Бюджетные инвестиции в объекты муниципальной собственности  казенным учреждениям </t>
  </si>
  <si>
    <t>4361203</t>
  </si>
  <si>
    <t>Обеспечение подвоза учащихся к муниципальным общеобразовательным учреждениям</t>
  </si>
  <si>
    <t>5203500</t>
  </si>
  <si>
    <t>Поддержка мер по обеспечению повышения заработной платы работникам детских дошкольных учреждений и учреждений дополнительного образования детей</t>
  </si>
  <si>
    <t>5200901</t>
  </si>
  <si>
    <t>Ежемемячное денежное вознаграждение за классное руководство</t>
  </si>
  <si>
    <t>5204100</t>
  </si>
  <si>
    <t>Осуществление полномочий Калининградской области в сфере обеспечения государственных гарантий прав граждан на получение общедоступного и бесплатного дошкольного, начального общего, основного общего и среднего (полного) общего образования, а также дополнительного образования в общеобразовательных учреждениях, в т.ч. школах всех типов, вечерних и заочных средних образовательных школах и образовательных школах интернатах</t>
  </si>
  <si>
    <t>5204200</t>
  </si>
  <si>
    <t>Фонд стимулирования качества образования в общеобразовательных учреждениях</t>
  </si>
  <si>
    <t>5080001</t>
  </si>
  <si>
    <t>Прочие межбюджетные трансферты общего характера</t>
  </si>
  <si>
    <t>5210402</t>
  </si>
  <si>
    <t>540</t>
  </si>
  <si>
    <t>Иные межбюджетные трансферты бюджетам поселений из бюджетов муниципальных районов для предупреждения чрезвычайных ситуаций</t>
  </si>
  <si>
    <t xml:space="preserve">Иные межбюджетные трансферты </t>
  </si>
  <si>
    <t>Муниципальное  учреждение  "Учетно-финансовый центр Светлогорского района"</t>
  </si>
  <si>
    <t>Обеспечение подвоза учащихся к муниципальным общеобразовательным учреждениям, за счет средств местного бюджета</t>
  </si>
  <si>
    <t>Обеспечение подвоза учащихся к муниципальным общеобразовательным учреждениям, за счет средств областного бюджета</t>
  </si>
  <si>
    <t>Муниципальное казенное учреждение культуры "Светлогорская централизованная библиотечная система"</t>
  </si>
  <si>
    <t>383</t>
  </si>
  <si>
    <t>0700491</t>
  </si>
  <si>
    <t>Резервный фонд Правительства Каалининградской областина приобретение автотранспорта для органов опеки и попечительства над несовершеннолетними</t>
  </si>
  <si>
    <t>Мероприятия в области коммунального хозяйства</t>
  </si>
  <si>
    <t>Формирование в Калининградской облатси сети базовых образовательных учреждений, обеспечивающих совместное обучение инвалидов и лиц, не имеющих нарушений развития за счет остатка средств на 01.01.2012 года</t>
  </si>
  <si>
    <t>415</t>
  </si>
  <si>
    <t>Бюджетные инвестиции в объекты муниципальной собственности автономным учреждениям</t>
  </si>
  <si>
    <t>Бюджетные инвестиции в объекты муниципальной собственности  казенным учреждениям, за счет остатка средств на 01.01.2012 года</t>
  </si>
  <si>
    <t>5223000</t>
  </si>
  <si>
    <t>Целевая программа Калининградской области "Развитие Калининградско области как туристического центра на 2007-214годы", за счет остатка средств на 01.01.2012г.</t>
  </si>
  <si>
    <t>Прочая закупка товаров, работ и услуг для муниципальных нужд, за счет остатка средств на 01.01.2012г</t>
  </si>
  <si>
    <t>Пособия и компенсации гражданам и иные социальные выплаты, кроме публичных нормативных обязательств, за счет остатка средств на 01.01.2012г.</t>
  </si>
  <si>
    <t>5223211</t>
  </si>
  <si>
    <t>Предоставление молодым семьям социальных выплат на приобретение жилого помещения или строительство индивидуального жилого дома, за счет остатка средств на 01.01.2012</t>
  </si>
  <si>
    <t>Региональные мероприятия по реализации национальных проектов, за счет остатка средств на 01.01.2012</t>
  </si>
  <si>
    <t>520 09 01</t>
  </si>
  <si>
    <t>436 12 03</t>
  </si>
  <si>
    <t>436 12 13</t>
  </si>
  <si>
    <t>4361213</t>
  </si>
  <si>
    <t>Совершенствование оганизации питания учащихся в общеобразовательных учреждениях</t>
  </si>
  <si>
    <t>436 12 00</t>
  </si>
  <si>
    <t>520 35 00</t>
  </si>
  <si>
    <t>520 41 00</t>
  </si>
  <si>
    <t>520 42 00</t>
  </si>
  <si>
    <t>Целевая программа Калининградской области "Дети-сироты" на 2012-2016 годы , за остатка средств на 01.01.2012</t>
  </si>
  <si>
    <t>Муниципальная целевая прогамма " Поддрержка и развитие малого и среднего предпринимательства на территории МО "Светлогорский район"" средства районного бюджета</t>
  </si>
  <si>
    <t>070 04 91</t>
  </si>
  <si>
    <t>522 30 00</t>
  </si>
  <si>
    <t>522 32 11</t>
  </si>
  <si>
    <t xml:space="preserve">Приложение № 2 </t>
  </si>
  <si>
    <t xml:space="preserve">Приложение № 3 </t>
  </si>
  <si>
    <t>изменения на 14.05.2012</t>
  </si>
  <si>
    <t>Судебная система</t>
  </si>
  <si>
    <t>0014001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</si>
  <si>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</si>
  <si>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1004501</t>
  </si>
  <si>
    <t>5225605</t>
  </si>
  <si>
    <t>4362101</t>
  </si>
  <si>
    <t>Модернизация региональных систем общего образования</t>
  </si>
  <si>
    <t>4362193</t>
  </si>
  <si>
    <t>Модернизация региональных систем общего образования, за счет средств предусмотренных на региональные мероприятия по реализации национальных проектов</t>
  </si>
  <si>
    <t>4440201</t>
  </si>
  <si>
    <t>Средства массовой информации</t>
  </si>
  <si>
    <t>4420001</t>
  </si>
  <si>
    <t>Стимулирующие выплаты специалистам муниципальных библиотек за счет средств областного бюджета</t>
  </si>
  <si>
    <t>5225323</t>
  </si>
  <si>
    <t>5225944</t>
  </si>
  <si>
    <t>ФЦП "Газопроводы вводы к жилым домам №5,7,9 по ул. Маяковского"</t>
  </si>
  <si>
    <t>ФЦП "Разработка проектной документации на распределительные газопроводы и газовые вводы к жилым домам пос. Донское"</t>
  </si>
  <si>
    <t>5225965</t>
  </si>
  <si>
    <t>ФЦП "Строительство газопровода для перевода на природный газ котельной №5 пос. Донское"</t>
  </si>
  <si>
    <t>Бюджетные инвестиции в объекты муниципальной собственности казенным учреждениям за счет средств областного бюджета</t>
  </si>
  <si>
    <t>Бюджетные инвестиции в объекты муниципальной собственности казенным учреждениям за счет средств районного бюджета</t>
  </si>
  <si>
    <t>7950403</t>
  </si>
  <si>
    <t>Бюджетные инвестиции в объекты муниципальной собственности казенным учреждениям за счет  бюджета МО г.п. "Город Светлогорск"</t>
  </si>
  <si>
    <t>Бюджетные инвестиции в объекты муниципальной собственности казенным учреждениям за счет  бюджета МО г.п. Поселок Донское</t>
  </si>
  <si>
    <t>5220000</t>
  </si>
  <si>
    <t>Региональные целевые программы</t>
  </si>
  <si>
    <t>Муниципальные целевые программы</t>
  </si>
  <si>
    <t>5225015</t>
  </si>
  <si>
    <t>ФЦП "Строительство берегоукрепительных сооружений озера Тихое и реки Светлогорка в г. Светлогорске Калининградской области (III этап строительства)"</t>
  </si>
  <si>
    <t>Бюджетные инвестиции в объекты муниципальной собственности казенным учреждениям за счет средств федерального бюджета</t>
  </si>
  <si>
    <t>Федеральная целевая программа развития Калининградской области на период до 2015 года "Строительство берегоукрепительных сооружений озера Тихое и реки Светлогорка в г. Светлогорске Калининградской области (I и II этапы строительства)"</t>
  </si>
  <si>
    <t>Бюджетные инвестиции в объекты муниципальной собственности казенным учреждениям за счет остатка на 01.01.2012г. средств областного бюджета</t>
  </si>
  <si>
    <t>5225423</t>
  </si>
  <si>
    <t>ФЦП "Реконструкция (перевод) на природный газ котельной № 5 пос. Донское по адресу:Калининградская область, пос. Донское, ул. Железнодорожная 1а"</t>
  </si>
  <si>
    <t>5225593</t>
  </si>
  <si>
    <t>ФЦП "Строительство детского садика на 150 мест"</t>
  </si>
  <si>
    <t>5225154</t>
  </si>
  <si>
    <t>ФЦП "Реконструкция здания детской школы искусств по Калининградскому пр-ту, 32 в г. Светлогорске Калининградской области"</t>
  </si>
  <si>
    <t>1008820</t>
  </si>
  <si>
    <t>3500300</t>
  </si>
  <si>
    <t>6000500</t>
  </si>
  <si>
    <t>Прочие мероприятия по благоустройству</t>
  </si>
  <si>
    <t>Субсидии автономным учреждениям на иные цели (за счет остатка денежных средств на 01.01.2012г.)</t>
  </si>
  <si>
    <t>Жилищное хозяйство</t>
  </si>
  <si>
    <t>Мероприятия в области жилищного хозяйства</t>
  </si>
  <si>
    <t>Прочая закупка товаров, работ и услуг для муниципальных нужд (за счет остатка денежных средств на 01.01.2012)</t>
  </si>
  <si>
    <t>6000100</t>
  </si>
  <si>
    <t>Уличное освещение</t>
  </si>
  <si>
    <t>00140 01</t>
  </si>
  <si>
    <t>522 53 23</t>
  </si>
  <si>
    <t>522 59 44</t>
  </si>
  <si>
    <t>522 59 65</t>
  </si>
  <si>
    <t>795 04 03</t>
  </si>
  <si>
    <t>522 00 00</t>
  </si>
  <si>
    <t>100 45 01</t>
  </si>
  <si>
    <t>522 50 15</t>
  </si>
  <si>
    <t>522 56 05</t>
  </si>
  <si>
    <t>795 50 04</t>
  </si>
  <si>
    <t>522 54 23</t>
  </si>
  <si>
    <t>795 04 02</t>
  </si>
  <si>
    <t>600 01 00</t>
  </si>
  <si>
    <t>092 03 93</t>
  </si>
  <si>
    <t>420 02 00</t>
  </si>
  <si>
    <t>522 55 93</t>
  </si>
  <si>
    <t>436 21 01</t>
  </si>
  <si>
    <t>436 21 93</t>
  </si>
  <si>
    <t>522 51 54</t>
  </si>
  <si>
    <t>ФЦП "Реконструкция детской школы искусств"</t>
  </si>
  <si>
    <t>436 12 12</t>
  </si>
  <si>
    <t>522 16 00</t>
  </si>
  <si>
    <t>442 00 01</t>
  </si>
  <si>
    <t>444 02 01</t>
  </si>
  <si>
    <t>100 88 20</t>
  </si>
  <si>
    <t>Подпрограмма "Обеспечение жильем молодых семей" Предоставление молодым семьям социальных выплат на приобретение жилого помещения или строительство индивидуального жилого дома, за счет остатка средств на 01.01.2012</t>
  </si>
  <si>
    <t>от 21 мая 2012 года № 26</t>
  </si>
  <si>
    <t>Осуществление первичного воинского учета на территориях, где отсутсвют военные комиссариаты</t>
  </si>
  <si>
    <t>Муниципальное казенное учреждение "Отдел по бюджету и финансам Светлогорского района"</t>
  </si>
  <si>
    <t>Муниципальное казенное учреждение "Отдел социальной защиты населения администрации Светлогорского района"</t>
  </si>
  <si>
    <t>5210403</t>
  </si>
  <si>
    <t>Иные межбюджетные трансферты бюджетам поселений из бюджетов муниципальных районов</t>
  </si>
  <si>
    <t>Иные межбюджетные трансферты</t>
  </si>
  <si>
    <t xml:space="preserve">Иные межбюджетные трансферты бюджетам поселений из бюджетов муниципальных районов </t>
  </si>
  <si>
    <t>521 04 00</t>
  </si>
  <si>
    <t>Муниципальная целевая прогамма " Поддрержка и развитие малого и среднего предпринимательства на территории МО "Светлогорский район" средства районного бюджета</t>
  </si>
  <si>
    <t>Целевая программа Калининградской области "Развитие Калининградской области как туристического центра на 2007-214годы", за счет остатка средств на 01.01.2012г.</t>
  </si>
  <si>
    <t>Муниципальное казенное учреждение "Дом Культуры п. Приморье"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</si>
</sst>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2" fillId="0" borderId="1" xfId="0" applyFont="1" applyFill="1" applyBorder="1" applyAlignment="1">
      <alignment horizontal="left" wrapText="1"/>
    </xf>
    <xf numFmtId="0" fontId="2" fillId="0" borderId="0" xfId="0" applyFont="1" applyFill="1" applyBorder="1"/>
    <xf numFmtId="0" fontId="2" fillId="0" borderId="0" xfId="0" applyFont="1" applyFill="1"/>
    <xf numFmtId="4" fontId="2" fillId="0" borderId="0" xfId="0" applyNumberFormat="1" applyFont="1" applyFill="1" applyAlignment="1">
      <alignment horizontal="right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wrapText="1"/>
    </xf>
    <xf numFmtId="49" fontId="1" fillId="2" borderId="5" xfId="0" applyNumberFormat="1" applyFont="1" applyFill="1" applyBorder="1" applyAlignment="1">
      <alignment horizontal="center" shrinkToFit="1"/>
    </xf>
    <xf numFmtId="4" fontId="1" fillId="2" borderId="5" xfId="0" applyNumberFormat="1" applyFont="1" applyFill="1" applyBorder="1" applyAlignment="1" applyProtection="1">
      <alignment horizontal="right" shrinkToFit="1"/>
      <protection locked="0"/>
    </xf>
    <xf numFmtId="0" fontId="1" fillId="2" borderId="2" xfId="0" applyFont="1" applyFill="1" applyBorder="1" applyAlignment="1">
      <alignment horizontal="left" wrapText="1"/>
    </xf>
    <xf numFmtId="49" fontId="1" fillId="2" borderId="1" xfId="0" applyNumberFormat="1" applyFont="1" applyFill="1" applyBorder="1" applyAlignment="1">
      <alignment horizontal="center" shrinkToFit="1"/>
    </xf>
    <xf numFmtId="4" fontId="1" fillId="2" borderId="1" xfId="0" applyNumberFormat="1" applyFont="1" applyFill="1" applyBorder="1" applyAlignment="1" applyProtection="1">
      <alignment horizontal="right" shrinkToFit="1"/>
      <protection locked="0"/>
    </xf>
    <xf numFmtId="0" fontId="2" fillId="2" borderId="2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 shrinkToFit="1"/>
    </xf>
    <xf numFmtId="4" fontId="2" fillId="2" borderId="1" xfId="0" applyNumberFormat="1" applyFont="1" applyFill="1" applyBorder="1" applyAlignment="1" applyProtection="1">
      <alignment horizontal="right" shrinkToFit="1"/>
      <protection locked="0"/>
    </xf>
    <xf numFmtId="4" fontId="2" fillId="0" borderId="0" xfId="0" applyNumberFormat="1" applyFont="1" applyFill="1"/>
    <xf numFmtId="49" fontId="2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wrapText="1"/>
    </xf>
    <xf numFmtId="4" fontId="2" fillId="3" borderId="1" xfId="0" applyNumberFormat="1" applyFont="1" applyFill="1" applyBorder="1" applyAlignment="1" applyProtection="1">
      <alignment horizontal="right" shrinkToFit="1"/>
      <protection locked="0"/>
    </xf>
    <xf numFmtId="0" fontId="2" fillId="2" borderId="6" xfId="0" applyFont="1" applyFill="1" applyBorder="1" applyAlignment="1">
      <alignment horizontal="left" wrapText="1"/>
    </xf>
    <xf numFmtId="49" fontId="2" fillId="2" borderId="6" xfId="0" applyNumberFormat="1" applyFont="1" applyFill="1" applyBorder="1" applyAlignment="1">
      <alignment horizontal="center" shrinkToFit="1"/>
    </xf>
    <xf numFmtId="0" fontId="1" fillId="2" borderId="12" xfId="0" applyFont="1" applyFill="1" applyBorder="1" applyAlignment="1">
      <alignment horizontal="center" wrapText="1"/>
    </xf>
    <xf numFmtId="0" fontId="1" fillId="2" borderId="9" xfId="0" applyFont="1" applyFill="1" applyBorder="1" applyAlignment="1">
      <alignment wrapText="1"/>
    </xf>
    <xf numFmtId="4" fontId="1" fillId="2" borderId="13" xfId="0" applyNumberFormat="1" applyFont="1" applyFill="1" applyBorder="1" applyAlignment="1" applyProtection="1">
      <alignment horizontal="right" shrinkToFit="1"/>
      <protection locked="0"/>
    </xf>
    <xf numFmtId="4" fontId="2" fillId="0" borderId="0" xfId="0" applyNumberFormat="1" applyFont="1" applyFill="1" applyBorder="1"/>
    <xf numFmtId="4" fontId="1" fillId="0" borderId="8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wrapText="1"/>
    </xf>
    <xf numFmtId="0" fontId="5" fillId="0" borderId="0" xfId="0" applyFont="1"/>
    <xf numFmtId="164" fontId="5" fillId="3" borderId="1" xfId="0" applyNumberFormat="1" applyFont="1" applyFill="1" applyBorder="1"/>
    <xf numFmtId="0" fontId="5" fillId="3" borderId="0" xfId="0" applyFont="1" applyFill="1"/>
    <xf numFmtId="49" fontId="4" fillId="3" borderId="5" xfId="0" applyNumberFormat="1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8" fillId="3" borderId="1" xfId="0" applyFont="1" applyFill="1" applyBorder="1"/>
    <xf numFmtId="49" fontId="8" fillId="3" borderId="1" xfId="0" applyNumberFormat="1" applyFont="1" applyFill="1" applyBorder="1" applyAlignment="1">
      <alignment horizontal="center"/>
    </xf>
    <xf numFmtId="164" fontId="8" fillId="3" borderId="1" xfId="0" applyNumberFormat="1" applyFont="1" applyFill="1" applyBorder="1"/>
    <xf numFmtId="0" fontId="8" fillId="3" borderId="1" xfId="0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left" wrapText="1"/>
    </xf>
    <xf numFmtId="0" fontId="8" fillId="3" borderId="1" xfId="0" applyFont="1" applyFill="1" applyBorder="1" applyAlignment="1">
      <alignment wrapText="1"/>
    </xf>
    <xf numFmtId="49" fontId="5" fillId="3" borderId="1" xfId="0" applyNumberFormat="1" applyFont="1" applyFill="1" applyBorder="1" applyAlignment="1">
      <alignment horizontal="center"/>
    </xf>
    <xf numFmtId="0" fontId="5" fillId="3" borderId="1" xfId="0" applyFont="1" applyFill="1" applyBorder="1"/>
    <xf numFmtId="0" fontId="1" fillId="3" borderId="1" xfId="0" applyFont="1" applyFill="1" applyBorder="1" applyAlignment="1">
      <alignment horizontal="left" wrapText="1"/>
    </xf>
    <xf numFmtId="0" fontId="3" fillId="3" borderId="1" xfId="0" applyFont="1" applyFill="1" applyBorder="1" applyAlignment="1">
      <alignment horizontal="left" wrapText="1"/>
    </xf>
    <xf numFmtId="0" fontId="1" fillId="3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4" fontId="5" fillId="3" borderId="1" xfId="0" applyNumberFormat="1" applyFont="1" applyFill="1" applyBorder="1"/>
    <xf numFmtId="4" fontId="8" fillId="3" borderId="1" xfId="0" applyNumberFormat="1" applyFont="1" applyFill="1" applyBorder="1"/>
    <xf numFmtId="0" fontId="8" fillId="3" borderId="1" xfId="0" applyFont="1" applyFill="1" applyBorder="1" applyAlignment="1">
      <alignment wrapText="1"/>
    </xf>
    <xf numFmtId="4" fontId="5" fillId="0" borderId="0" xfId="0" applyNumberFormat="1" applyFont="1"/>
    <xf numFmtId="4" fontId="5" fillId="3" borderId="0" xfId="0" applyNumberFormat="1" applyFont="1" applyFill="1"/>
    <xf numFmtId="0" fontId="11" fillId="0" borderId="0" xfId="0" applyFont="1"/>
    <xf numFmtId="4" fontId="11" fillId="0" borderId="0" xfId="0" applyNumberFormat="1" applyFont="1"/>
    <xf numFmtId="0" fontId="3" fillId="2" borderId="1" xfId="0" applyFont="1" applyFill="1" applyBorder="1" applyAlignment="1">
      <alignment horizontal="left" wrapText="1"/>
    </xf>
    <xf numFmtId="3" fontId="4" fillId="3" borderId="5" xfId="0" applyNumberFormat="1" applyFont="1" applyFill="1" applyBorder="1" applyAlignment="1">
      <alignment horizontal="center" vertical="center"/>
    </xf>
    <xf numFmtId="0" fontId="14" fillId="0" borderId="0" xfId="0" applyFont="1"/>
    <xf numFmtId="0" fontId="8" fillId="0" borderId="0" xfId="0" applyFont="1"/>
    <xf numFmtId="0" fontId="11" fillId="3" borderId="0" xfId="0" applyFont="1" applyFill="1"/>
    <xf numFmtId="4" fontId="2" fillId="0" borderId="1" xfId="0" applyNumberFormat="1" applyFont="1" applyFill="1" applyBorder="1"/>
    <xf numFmtId="0" fontId="8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left"/>
    </xf>
    <xf numFmtId="49" fontId="1" fillId="0" borderId="1" xfId="0" applyNumberFormat="1" applyFont="1" applyFill="1" applyBorder="1" applyAlignment="1">
      <alignment horizontal="center"/>
    </xf>
    <xf numFmtId="4" fontId="2" fillId="4" borderId="1" xfId="0" applyNumberFormat="1" applyFont="1" applyFill="1" applyBorder="1" applyAlignment="1" applyProtection="1">
      <alignment horizontal="right" shrinkToFit="1"/>
      <protection locked="0"/>
    </xf>
    <xf numFmtId="0" fontId="8" fillId="3" borderId="0" xfId="0" applyFont="1" applyFill="1"/>
    <xf numFmtId="0" fontId="2" fillId="2" borderId="1" xfId="0" applyFont="1" applyFill="1" applyBorder="1" applyAlignment="1">
      <alignment horizontal="left" wrapText="1"/>
    </xf>
    <xf numFmtId="4" fontId="12" fillId="3" borderId="4" xfId="0" applyNumberFormat="1" applyFont="1" applyFill="1" applyBorder="1" applyAlignment="1">
      <alignment horizontal="center" vertical="center" wrapText="1"/>
    </xf>
    <xf numFmtId="4" fontId="13" fillId="3" borderId="11" xfId="0" applyNumberFormat="1" applyFont="1" applyFill="1" applyBorder="1" applyAlignment="1">
      <alignment horizontal="center" wrapText="1"/>
    </xf>
    <xf numFmtId="4" fontId="1" fillId="3" borderId="4" xfId="0" applyNumberFormat="1" applyFont="1" applyFill="1" applyBorder="1" applyAlignment="1">
      <alignment horizontal="center" vertical="center" wrapText="1"/>
    </xf>
    <xf numFmtId="4" fontId="0" fillId="3" borderId="11" xfId="0" applyNumberFormat="1" applyFill="1" applyBorder="1" applyAlignment="1">
      <alignment horizontal="center" wrapText="1"/>
    </xf>
    <xf numFmtId="0" fontId="8" fillId="3" borderId="1" xfId="0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1" fillId="3" borderId="15" xfId="0" applyFon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wrapText="1"/>
    </xf>
    <xf numFmtId="49" fontId="1" fillId="3" borderId="3" xfId="0" applyNumberFormat="1" applyFont="1" applyFill="1" applyBorder="1" applyAlignment="1">
      <alignment horizontal="center" vertical="center" wrapText="1" shrinkToFit="1"/>
    </xf>
    <xf numFmtId="0" fontId="0" fillId="3" borderId="14" xfId="0" applyFont="1" applyFill="1" applyBorder="1" applyAlignment="1">
      <alignment horizontal="center" wrapText="1"/>
    </xf>
    <xf numFmtId="0" fontId="1" fillId="3" borderId="5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wrapText="1"/>
    </xf>
    <xf numFmtId="0" fontId="11" fillId="0" borderId="17" xfId="0" applyFont="1" applyBorder="1" applyAlignment="1">
      <alignment horizontal="center" wrapText="1"/>
    </xf>
    <xf numFmtId="0" fontId="11" fillId="0" borderId="18" xfId="0" applyFont="1" applyBorder="1" applyAlignment="1">
      <alignment horizontal="center" wrapText="1"/>
    </xf>
    <xf numFmtId="0" fontId="5" fillId="3" borderId="0" xfId="0" applyFont="1" applyFill="1" applyAlignment="1">
      <alignment horizontal="right" wrapText="1"/>
    </xf>
    <xf numFmtId="0" fontId="0" fillId="0" borderId="0" xfId="0" applyAlignment="1">
      <alignment wrapText="1"/>
    </xf>
    <xf numFmtId="0" fontId="10" fillId="3" borderId="0" xfId="0" applyFont="1" applyFill="1" applyAlignment="1">
      <alignment horizontal="center" wrapText="1"/>
    </xf>
    <xf numFmtId="0" fontId="2" fillId="0" borderId="0" xfId="0" applyFont="1" applyFill="1" applyBorder="1" applyAlignment="1">
      <alignment horizontal="right" wrapText="1"/>
    </xf>
    <xf numFmtId="4" fontId="2" fillId="0" borderId="0" xfId="0" applyNumberFormat="1" applyFont="1" applyFill="1" applyBorder="1" applyAlignment="1">
      <alignment horizontal="right"/>
    </xf>
    <xf numFmtId="0" fontId="5" fillId="0" borderId="0" xfId="0" applyFont="1" applyAlignment="1"/>
    <xf numFmtId="0" fontId="6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FF"/>
      <color rgb="FFFF99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1"/>
  <sheetViews>
    <sheetView view="pageLayout" topLeftCell="A435" zoomScaleNormal="100" workbookViewId="0">
      <selection activeCell="A353" sqref="A352:A353"/>
    </sheetView>
  </sheetViews>
  <sheetFormatPr defaultRowHeight="15.75" x14ac:dyDescent="0.25"/>
  <cols>
    <col min="1" max="1" width="90.140625" style="32" customWidth="1"/>
    <col min="2" max="2" width="5.7109375" style="32" customWidth="1"/>
    <col min="3" max="3" width="6.140625" style="32" customWidth="1"/>
    <col min="4" max="4" width="5.5703125" style="32" customWidth="1"/>
    <col min="5" max="5" width="9.140625" style="32"/>
    <col min="6" max="6" width="7.5703125" style="32" customWidth="1"/>
    <col min="7" max="7" width="12.28515625" style="32" hidden="1" customWidth="1"/>
    <col min="8" max="8" width="10.140625" style="54" hidden="1" customWidth="1"/>
    <col min="9" max="9" width="12.7109375" style="53" hidden="1" customWidth="1"/>
    <col min="10" max="10" width="11.42578125" style="30" hidden="1" customWidth="1"/>
    <col min="11" max="11" width="14.85546875" style="53" hidden="1" customWidth="1"/>
    <col min="12" max="12" width="13" style="32" hidden="1" customWidth="1"/>
    <col min="13" max="13" width="14.85546875" style="30" customWidth="1"/>
    <col min="14" max="16384" width="9.140625" style="30"/>
  </cols>
  <sheetData>
    <row r="1" spans="1:13" x14ac:dyDescent="0.25">
      <c r="A1" s="84" t="s">
        <v>472</v>
      </c>
      <c r="B1" s="84"/>
      <c r="C1" s="84"/>
      <c r="D1" s="84"/>
      <c r="E1" s="84"/>
      <c r="F1" s="84"/>
      <c r="G1" s="84"/>
      <c r="H1" s="85"/>
      <c r="I1" s="85"/>
      <c r="J1" s="85"/>
      <c r="K1" s="85"/>
      <c r="L1" s="85"/>
      <c r="M1" s="85"/>
    </row>
    <row r="2" spans="1:13" x14ac:dyDescent="0.25">
      <c r="A2" s="84" t="s">
        <v>0</v>
      </c>
      <c r="B2" s="84"/>
      <c r="C2" s="84"/>
      <c r="D2" s="84"/>
      <c r="E2" s="84"/>
      <c r="F2" s="84"/>
      <c r="G2" s="84"/>
      <c r="H2" s="85"/>
      <c r="I2" s="85"/>
      <c r="J2" s="85"/>
      <c r="K2" s="85"/>
      <c r="L2" s="85"/>
      <c r="M2" s="85"/>
    </row>
    <row r="3" spans="1:13" x14ac:dyDescent="0.25">
      <c r="A3" s="84" t="s">
        <v>130</v>
      </c>
      <c r="B3" s="84"/>
      <c r="C3" s="84"/>
      <c r="D3" s="84"/>
      <c r="E3" s="84"/>
      <c r="F3" s="84"/>
      <c r="G3" s="84"/>
      <c r="H3" s="85"/>
      <c r="I3" s="85"/>
      <c r="J3" s="85"/>
      <c r="K3" s="85"/>
      <c r="L3" s="85"/>
      <c r="M3" s="85"/>
    </row>
    <row r="4" spans="1:13" x14ac:dyDescent="0.25">
      <c r="A4" s="84" t="s">
        <v>549</v>
      </c>
      <c r="B4" s="84"/>
      <c r="C4" s="84"/>
      <c r="D4" s="84"/>
      <c r="E4" s="84"/>
      <c r="F4" s="84"/>
      <c r="G4" s="84"/>
      <c r="H4" s="85"/>
      <c r="I4" s="85"/>
      <c r="J4" s="85"/>
      <c r="K4" s="85"/>
      <c r="L4" s="85"/>
      <c r="M4" s="85"/>
    </row>
    <row r="5" spans="1:13" ht="2.25" customHeight="1" x14ac:dyDescent="0.25"/>
    <row r="6" spans="1:13" x14ac:dyDescent="0.25">
      <c r="A6" s="84" t="s">
        <v>375</v>
      </c>
      <c r="B6" s="84"/>
      <c r="C6" s="84"/>
      <c r="D6" s="84"/>
      <c r="E6" s="84"/>
      <c r="F6" s="84"/>
      <c r="G6" s="84"/>
      <c r="H6" s="85"/>
      <c r="I6" s="85"/>
      <c r="J6" s="85"/>
      <c r="K6" s="85"/>
      <c r="L6" s="85"/>
      <c r="M6" s="85"/>
    </row>
    <row r="7" spans="1:13" x14ac:dyDescent="0.25">
      <c r="A7" s="84" t="s">
        <v>0</v>
      </c>
      <c r="B7" s="84"/>
      <c r="C7" s="84"/>
      <c r="D7" s="84"/>
      <c r="E7" s="84"/>
      <c r="F7" s="84"/>
      <c r="G7" s="84"/>
      <c r="H7" s="85"/>
      <c r="I7" s="85"/>
      <c r="J7" s="85"/>
      <c r="K7" s="85"/>
      <c r="L7" s="85"/>
      <c r="M7" s="85"/>
    </row>
    <row r="8" spans="1:13" x14ac:dyDescent="0.25">
      <c r="A8" s="84" t="s">
        <v>130</v>
      </c>
      <c r="B8" s="84"/>
      <c r="C8" s="84"/>
      <c r="D8" s="84"/>
      <c r="E8" s="84"/>
      <c r="F8" s="84"/>
      <c r="G8" s="84"/>
      <c r="H8" s="85"/>
      <c r="I8" s="85"/>
      <c r="J8" s="85"/>
      <c r="K8" s="85"/>
      <c r="L8" s="85"/>
      <c r="M8" s="85"/>
    </row>
    <row r="9" spans="1:13" x14ac:dyDescent="0.25">
      <c r="A9" s="84" t="s">
        <v>409</v>
      </c>
      <c r="B9" s="84"/>
      <c r="C9" s="84"/>
      <c r="D9" s="84"/>
      <c r="E9" s="84"/>
      <c r="F9" s="84"/>
      <c r="G9" s="84"/>
      <c r="H9" s="85"/>
      <c r="I9" s="85"/>
      <c r="J9" s="85"/>
      <c r="K9" s="85"/>
      <c r="L9" s="85"/>
      <c r="M9" s="85"/>
    </row>
    <row r="10" spans="1:13" ht="5.25" customHeight="1" x14ac:dyDescent="0.25">
      <c r="A10" s="84"/>
      <c r="B10" s="84"/>
      <c r="C10" s="84"/>
      <c r="D10" s="84"/>
      <c r="E10" s="84"/>
      <c r="F10" s="84"/>
      <c r="G10" s="84"/>
      <c r="I10" s="52"/>
      <c r="K10" s="52"/>
    </row>
    <row r="11" spans="1:13" ht="36.75" customHeight="1" x14ac:dyDescent="0.3">
      <c r="A11" s="86" t="s">
        <v>404</v>
      </c>
      <c r="B11" s="86"/>
      <c r="C11" s="86"/>
      <c r="D11" s="86"/>
      <c r="E11" s="86"/>
      <c r="F11" s="86"/>
      <c r="G11" s="86"/>
      <c r="H11" s="85"/>
      <c r="I11" s="85"/>
      <c r="J11" s="85"/>
      <c r="K11" s="85"/>
      <c r="L11" s="85"/>
      <c r="M11" s="85"/>
    </row>
    <row r="12" spans="1:13" ht="16.5" thickBot="1" x14ac:dyDescent="0.3">
      <c r="A12" s="84" t="s">
        <v>1</v>
      </c>
      <c r="B12" s="84"/>
      <c r="C12" s="84"/>
      <c r="D12" s="84"/>
      <c r="E12" s="84"/>
      <c r="F12" s="84"/>
      <c r="G12" s="84"/>
      <c r="H12" s="85"/>
      <c r="I12" s="85"/>
      <c r="J12" s="85"/>
      <c r="K12" s="85"/>
      <c r="L12" s="85"/>
      <c r="M12" s="85"/>
    </row>
    <row r="13" spans="1:13" ht="15.75" customHeight="1" x14ac:dyDescent="0.25">
      <c r="A13" s="78" t="s">
        <v>4</v>
      </c>
      <c r="B13" s="80" t="s">
        <v>9</v>
      </c>
      <c r="C13" s="80" t="s">
        <v>10</v>
      </c>
      <c r="D13" s="80" t="s">
        <v>11</v>
      </c>
      <c r="E13" s="80" t="s">
        <v>12</v>
      </c>
      <c r="F13" s="80" t="s">
        <v>13</v>
      </c>
      <c r="G13" s="76" t="s">
        <v>2</v>
      </c>
      <c r="H13" s="82" t="s">
        <v>390</v>
      </c>
      <c r="I13" s="72" t="s">
        <v>2</v>
      </c>
      <c r="J13" s="70" t="s">
        <v>420</v>
      </c>
      <c r="K13" s="72" t="s">
        <v>2</v>
      </c>
      <c r="L13" s="70" t="s">
        <v>474</v>
      </c>
      <c r="M13" s="72" t="s">
        <v>2</v>
      </c>
    </row>
    <row r="14" spans="1:13" ht="16.5" thickBot="1" x14ac:dyDescent="0.3">
      <c r="A14" s="79"/>
      <c r="B14" s="81"/>
      <c r="C14" s="81"/>
      <c r="D14" s="81"/>
      <c r="E14" s="81"/>
      <c r="F14" s="81"/>
      <c r="G14" s="77"/>
      <c r="H14" s="83"/>
      <c r="I14" s="73"/>
      <c r="J14" s="71"/>
      <c r="K14" s="73"/>
      <c r="L14" s="71"/>
      <c r="M14" s="73"/>
    </row>
    <row r="15" spans="1:13" ht="9.75" customHeight="1" x14ac:dyDescent="0.25">
      <c r="A15" s="35">
        <v>1</v>
      </c>
      <c r="B15" s="33">
        <v>2</v>
      </c>
      <c r="C15" s="34">
        <v>3</v>
      </c>
      <c r="D15" s="34">
        <v>4</v>
      </c>
      <c r="E15" s="34">
        <v>5</v>
      </c>
      <c r="F15" s="34">
        <v>6</v>
      </c>
      <c r="G15" s="34">
        <v>7</v>
      </c>
      <c r="I15" s="57">
        <v>7</v>
      </c>
      <c r="K15" s="57">
        <v>7</v>
      </c>
      <c r="M15" s="57">
        <v>7</v>
      </c>
    </row>
    <row r="16" spans="1:13" x14ac:dyDescent="0.25">
      <c r="A16" s="39" t="s">
        <v>216</v>
      </c>
      <c r="B16" s="37" t="s">
        <v>6</v>
      </c>
      <c r="C16" s="37"/>
      <c r="D16" s="37"/>
      <c r="E16" s="37"/>
      <c r="F16" s="37"/>
      <c r="G16" s="38">
        <f>G17+G59+G68+G72+G80+G94+G117+G123+G136</f>
        <v>79109.64</v>
      </c>
      <c r="I16" s="50">
        <f>I17+I59+I68+I72+I80+I94+I117+I123+I136</f>
        <v>80671.239999999991</v>
      </c>
      <c r="K16" s="50">
        <f>K17+K59+K68+K72+K80+K94+K117+K123+K136</f>
        <v>84972.51</v>
      </c>
      <c r="M16" s="50">
        <f>M17+M59+M68+M72+M80+M94+M117+M123+M136</f>
        <v>82606.580000000016</v>
      </c>
    </row>
    <row r="17" spans="1:13" x14ac:dyDescent="0.25">
      <c r="A17" s="40" t="s">
        <v>14</v>
      </c>
      <c r="B17" s="37"/>
      <c r="C17" s="37" t="s">
        <v>15</v>
      </c>
      <c r="D17" s="37"/>
      <c r="E17" s="37"/>
      <c r="F17" s="37"/>
      <c r="G17" s="38">
        <f>G18+G35+G38</f>
        <v>63831.430000000008</v>
      </c>
      <c r="I17" s="50">
        <f>I18+I35+I38</f>
        <v>64885.229999999996</v>
      </c>
      <c r="K17" s="50">
        <f>K18+K35+K38</f>
        <v>63114.19</v>
      </c>
      <c r="M17" s="50">
        <f>M18+M35+M38+M32</f>
        <v>59762.100000000006</v>
      </c>
    </row>
    <row r="18" spans="1:13" ht="30" customHeight="1" x14ac:dyDescent="0.25">
      <c r="A18" s="41" t="s">
        <v>212</v>
      </c>
      <c r="B18" s="37"/>
      <c r="C18" s="37" t="s">
        <v>15</v>
      </c>
      <c r="D18" s="37" t="s">
        <v>24</v>
      </c>
      <c r="E18" s="37"/>
      <c r="F18" s="37"/>
      <c r="G18" s="38">
        <f>G19+G28</f>
        <v>35289.700000000004</v>
      </c>
      <c r="I18" s="50">
        <f>I19+I28</f>
        <v>36343.5</v>
      </c>
      <c r="K18" s="50">
        <f>K19+K28</f>
        <v>36480.5</v>
      </c>
      <c r="M18" s="50">
        <f>M19+M28</f>
        <v>36481.100000000006</v>
      </c>
    </row>
    <row r="19" spans="1:13" ht="30.75" customHeight="1" x14ac:dyDescent="0.25">
      <c r="A19" s="19" t="s">
        <v>213</v>
      </c>
      <c r="B19" s="42"/>
      <c r="C19" s="42" t="s">
        <v>15</v>
      </c>
      <c r="D19" s="42" t="s">
        <v>24</v>
      </c>
      <c r="E19" s="42" t="s">
        <v>21</v>
      </c>
      <c r="F19" s="42"/>
      <c r="G19" s="31">
        <f>G20</f>
        <v>33565.200000000004</v>
      </c>
      <c r="I19" s="49">
        <f>I20</f>
        <v>34619</v>
      </c>
      <c r="K19" s="49">
        <f>K20</f>
        <v>34756</v>
      </c>
      <c r="M19" s="49">
        <f>M20</f>
        <v>34755.700000000004</v>
      </c>
    </row>
    <row r="20" spans="1:13" x14ac:dyDescent="0.25">
      <c r="A20" s="43" t="s">
        <v>22</v>
      </c>
      <c r="B20" s="42"/>
      <c r="C20" s="42" t="s">
        <v>15</v>
      </c>
      <c r="D20" s="42" t="s">
        <v>24</v>
      </c>
      <c r="E20" s="42" t="s">
        <v>23</v>
      </c>
      <c r="F20" s="42"/>
      <c r="G20" s="31">
        <f>G21+G24</f>
        <v>33565.200000000004</v>
      </c>
      <c r="I20" s="49">
        <f>I21+I24</f>
        <v>34619</v>
      </c>
      <c r="K20" s="49">
        <f>K21+K24+K27</f>
        <v>34756</v>
      </c>
      <c r="M20" s="49">
        <f>M21+M24+M27</f>
        <v>34755.700000000004</v>
      </c>
    </row>
    <row r="21" spans="1:13" x14ac:dyDescent="0.25">
      <c r="A21" s="19" t="s">
        <v>217</v>
      </c>
      <c r="B21" s="42"/>
      <c r="C21" s="42" t="s">
        <v>15</v>
      </c>
      <c r="D21" s="42" t="s">
        <v>24</v>
      </c>
      <c r="E21" s="42" t="s">
        <v>23</v>
      </c>
      <c r="F21" s="42" t="s">
        <v>218</v>
      </c>
      <c r="G21" s="31">
        <f>G22+G23</f>
        <v>29693.4</v>
      </c>
      <c r="I21" s="49">
        <f>I22+I23</f>
        <v>30747.200000000001</v>
      </c>
      <c r="K21" s="49">
        <f>K22+K23</f>
        <v>30747.200000000001</v>
      </c>
      <c r="M21" s="49">
        <f>M22+M23</f>
        <v>30210.9</v>
      </c>
    </row>
    <row r="22" spans="1:13" x14ac:dyDescent="0.25">
      <c r="A22" s="19" t="s">
        <v>219</v>
      </c>
      <c r="B22" s="42"/>
      <c r="C22" s="42" t="s">
        <v>15</v>
      </c>
      <c r="D22" s="42" t="s">
        <v>24</v>
      </c>
      <c r="E22" s="42" t="s">
        <v>23</v>
      </c>
      <c r="F22" s="42" t="s">
        <v>220</v>
      </c>
      <c r="G22" s="31">
        <f>23943.4+5700</f>
        <v>29643.4</v>
      </c>
      <c r="H22" s="54">
        <f>-622.2+1676</f>
        <v>1053.8</v>
      </c>
      <c r="I22" s="49">
        <f>G22+H22</f>
        <v>30697.200000000001</v>
      </c>
      <c r="K22" s="49">
        <f>I22+J22</f>
        <v>30697.200000000001</v>
      </c>
      <c r="L22" s="32">
        <v>-536.29999999999995</v>
      </c>
      <c r="M22" s="49">
        <f>K22+L22</f>
        <v>30160.9</v>
      </c>
    </row>
    <row r="23" spans="1:13" ht="15" customHeight="1" x14ac:dyDescent="0.25">
      <c r="A23" s="19" t="s">
        <v>221</v>
      </c>
      <c r="B23" s="42"/>
      <c r="C23" s="42" t="s">
        <v>15</v>
      </c>
      <c r="D23" s="42" t="s">
        <v>24</v>
      </c>
      <c r="E23" s="42" t="s">
        <v>23</v>
      </c>
      <c r="F23" s="42" t="s">
        <v>222</v>
      </c>
      <c r="G23" s="31">
        <v>50</v>
      </c>
      <c r="I23" s="49">
        <f>G23+H23</f>
        <v>50</v>
      </c>
      <c r="K23" s="49">
        <f>I23+J23</f>
        <v>50</v>
      </c>
      <c r="M23" s="49">
        <f>K23+L23</f>
        <v>50</v>
      </c>
    </row>
    <row r="24" spans="1:13" ht="15.75" customHeight="1" x14ac:dyDescent="0.25">
      <c r="A24" s="19" t="s">
        <v>223</v>
      </c>
      <c r="B24" s="42"/>
      <c r="C24" s="42" t="s">
        <v>15</v>
      </c>
      <c r="D24" s="42" t="s">
        <v>24</v>
      </c>
      <c r="E24" s="42" t="s">
        <v>23</v>
      </c>
      <c r="F24" s="42" t="s">
        <v>224</v>
      </c>
      <c r="G24" s="31">
        <f>G25+G26</f>
        <v>3871.8</v>
      </c>
      <c r="I24" s="49">
        <f>I25+I26</f>
        <v>3871.8</v>
      </c>
      <c r="K24" s="49">
        <f>K25+K26</f>
        <v>3999.8</v>
      </c>
      <c r="M24" s="49">
        <f>M25+M26</f>
        <v>4535.8</v>
      </c>
    </row>
    <row r="25" spans="1:13" ht="16.5" customHeight="1" x14ac:dyDescent="0.25">
      <c r="A25" s="19" t="s">
        <v>225</v>
      </c>
      <c r="B25" s="42"/>
      <c r="C25" s="42" t="s">
        <v>15</v>
      </c>
      <c r="D25" s="42" t="s">
        <v>24</v>
      </c>
      <c r="E25" s="42" t="s">
        <v>23</v>
      </c>
      <c r="F25" s="42" t="s">
        <v>226</v>
      </c>
      <c r="G25" s="31">
        <v>1177</v>
      </c>
      <c r="I25" s="49">
        <f t="shared" ref="I25:K27" si="0">G25+H25</f>
        <v>1177</v>
      </c>
      <c r="J25" s="30">
        <f>99+38</f>
        <v>137</v>
      </c>
      <c r="K25" s="49">
        <f t="shared" si="0"/>
        <v>1314</v>
      </c>
      <c r="L25" s="32">
        <v>159</v>
      </c>
      <c r="M25" s="49">
        <f t="shared" ref="M25:M27" si="1">K25+L25</f>
        <v>1473</v>
      </c>
    </row>
    <row r="26" spans="1:13" ht="15" customHeight="1" x14ac:dyDescent="0.25">
      <c r="A26" s="19" t="s">
        <v>247</v>
      </c>
      <c r="B26" s="42"/>
      <c r="C26" s="42" t="s">
        <v>15</v>
      </c>
      <c r="D26" s="42" t="s">
        <v>24</v>
      </c>
      <c r="E26" s="42" t="s">
        <v>23</v>
      </c>
      <c r="F26" s="42" t="s">
        <v>227</v>
      </c>
      <c r="G26" s="31">
        <v>2694.8</v>
      </c>
      <c r="I26" s="49">
        <f t="shared" si="0"/>
        <v>2694.8</v>
      </c>
      <c r="J26" s="30">
        <v>-9</v>
      </c>
      <c r="K26" s="49">
        <f t="shared" si="0"/>
        <v>2685.8</v>
      </c>
      <c r="L26" s="32">
        <f>476.5-99.5</f>
        <v>377</v>
      </c>
      <c r="M26" s="49">
        <f t="shared" si="1"/>
        <v>3062.8</v>
      </c>
    </row>
    <row r="27" spans="1:13" ht="15" customHeight="1" x14ac:dyDescent="0.25">
      <c r="A27" s="19" t="s">
        <v>328</v>
      </c>
      <c r="B27" s="42"/>
      <c r="C27" s="42" t="s">
        <v>15</v>
      </c>
      <c r="D27" s="42" t="s">
        <v>24</v>
      </c>
      <c r="E27" s="42" t="s">
        <v>23</v>
      </c>
      <c r="F27" s="42" t="s">
        <v>327</v>
      </c>
      <c r="G27" s="31"/>
      <c r="I27" s="49"/>
      <c r="J27" s="30">
        <v>9</v>
      </c>
      <c r="K27" s="49">
        <f t="shared" si="0"/>
        <v>9</v>
      </c>
      <c r="M27" s="49">
        <f t="shared" si="1"/>
        <v>9</v>
      </c>
    </row>
    <row r="28" spans="1:13" ht="31.5" x14ac:dyDescent="0.25">
      <c r="A28" s="19" t="s">
        <v>164</v>
      </c>
      <c r="B28" s="42"/>
      <c r="C28" s="42" t="s">
        <v>15</v>
      </c>
      <c r="D28" s="42" t="s">
        <v>24</v>
      </c>
      <c r="E28" s="42" t="s">
        <v>165</v>
      </c>
      <c r="F28" s="42"/>
      <c r="G28" s="31">
        <f>G29</f>
        <v>1724.5</v>
      </c>
      <c r="I28" s="49">
        <f>I29</f>
        <v>1724.5</v>
      </c>
      <c r="K28" s="49">
        <f>K29</f>
        <v>1724.5</v>
      </c>
      <c r="M28" s="49">
        <f>M29</f>
        <v>1725.4</v>
      </c>
    </row>
    <row r="29" spans="1:13" x14ac:dyDescent="0.25">
      <c r="A29" s="19" t="s">
        <v>217</v>
      </c>
      <c r="B29" s="42"/>
      <c r="C29" s="42" t="s">
        <v>15</v>
      </c>
      <c r="D29" s="42" t="s">
        <v>24</v>
      </c>
      <c r="E29" s="42" t="s">
        <v>165</v>
      </c>
      <c r="F29" s="42" t="s">
        <v>218</v>
      </c>
      <c r="G29" s="31">
        <f>G30+G31</f>
        <v>1724.5</v>
      </c>
      <c r="I29" s="49">
        <f>I30+I31</f>
        <v>1724.5</v>
      </c>
      <c r="K29" s="49">
        <f>K30+K31</f>
        <v>1724.5</v>
      </c>
      <c r="M29" s="49">
        <f>M30+M31</f>
        <v>1725.4</v>
      </c>
    </row>
    <row r="30" spans="1:13" ht="15.75" customHeight="1" x14ac:dyDescent="0.25">
      <c r="A30" s="19" t="s">
        <v>219</v>
      </c>
      <c r="B30" s="42"/>
      <c r="C30" s="42" t="s">
        <v>15</v>
      </c>
      <c r="D30" s="42" t="s">
        <v>24</v>
      </c>
      <c r="E30" s="42" t="s">
        <v>165</v>
      </c>
      <c r="F30" s="42" t="s">
        <v>220</v>
      </c>
      <c r="G30" s="31">
        <f>1564+160.5</f>
        <v>1724.5</v>
      </c>
      <c r="I30" s="49">
        <f t="shared" ref="I30:K30" si="2">G30+H30</f>
        <v>1724.5</v>
      </c>
      <c r="K30" s="49">
        <f t="shared" si="2"/>
        <v>1724.5</v>
      </c>
      <c r="L30" s="32">
        <v>0.9</v>
      </c>
      <c r="M30" s="49">
        <f t="shared" ref="M30" si="3">K30+L30</f>
        <v>1725.4</v>
      </c>
    </row>
    <row r="31" spans="1:13" ht="15.75" hidden="1" customHeight="1" x14ac:dyDescent="0.25">
      <c r="A31" s="19" t="s">
        <v>221</v>
      </c>
      <c r="B31" s="42"/>
      <c r="C31" s="42" t="s">
        <v>15</v>
      </c>
      <c r="D31" s="42" t="s">
        <v>24</v>
      </c>
      <c r="E31" s="42" t="s">
        <v>165</v>
      </c>
      <c r="F31" s="42" t="s">
        <v>222</v>
      </c>
      <c r="G31" s="31">
        <v>0</v>
      </c>
      <c r="I31" s="49">
        <v>0</v>
      </c>
      <c r="K31" s="49">
        <v>0</v>
      </c>
      <c r="M31" s="49">
        <v>0</v>
      </c>
    </row>
    <row r="32" spans="1:13" ht="15.75" customHeight="1" x14ac:dyDescent="0.25">
      <c r="A32" s="44" t="s">
        <v>475</v>
      </c>
      <c r="B32" s="42"/>
      <c r="C32" s="37" t="s">
        <v>15</v>
      </c>
      <c r="D32" s="37" t="s">
        <v>46</v>
      </c>
      <c r="E32" s="37"/>
      <c r="F32" s="37"/>
      <c r="G32" s="38"/>
      <c r="H32" s="58"/>
      <c r="I32" s="50"/>
      <c r="J32" s="59"/>
      <c r="K32" s="50"/>
      <c r="L32" s="68"/>
      <c r="M32" s="50">
        <f>M33</f>
        <v>13.31</v>
      </c>
    </row>
    <row r="33" spans="1:13" ht="27.75" customHeight="1" x14ac:dyDescent="0.25">
      <c r="A33" s="19" t="s">
        <v>477</v>
      </c>
      <c r="B33" s="42"/>
      <c r="C33" s="42" t="s">
        <v>15</v>
      </c>
      <c r="D33" s="42" t="s">
        <v>46</v>
      </c>
      <c r="E33" s="42" t="s">
        <v>476</v>
      </c>
      <c r="F33" s="42"/>
      <c r="G33" s="31"/>
      <c r="I33" s="49"/>
      <c r="K33" s="49"/>
      <c r="M33" s="49">
        <f>M34</f>
        <v>13.31</v>
      </c>
    </row>
    <row r="34" spans="1:13" ht="15.75" customHeight="1" x14ac:dyDescent="0.25">
      <c r="A34" s="19" t="s">
        <v>247</v>
      </c>
      <c r="B34" s="42"/>
      <c r="C34" s="42" t="s">
        <v>15</v>
      </c>
      <c r="D34" s="42" t="s">
        <v>46</v>
      </c>
      <c r="E34" s="42" t="s">
        <v>476</v>
      </c>
      <c r="F34" s="42" t="s">
        <v>227</v>
      </c>
      <c r="G34" s="31"/>
      <c r="I34" s="49"/>
      <c r="K34" s="49"/>
      <c r="L34" s="32">
        <v>13.31</v>
      </c>
      <c r="M34" s="49">
        <f t="shared" ref="M34" si="4">K34+L34</f>
        <v>13.31</v>
      </c>
    </row>
    <row r="35" spans="1:13" ht="15.75" customHeight="1" x14ac:dyDescent="0.25">
      <c r="A35" s="44" t="s">
        <v>26</v>
      </c>
      <c r="B35" s="37"/>
      <c r="C35" s="37" t="s">
        <v>15</v>
      </c>
      <c r="D35" s="37" t="s">
        <v>109</v>
      </c>
      <c r="E35" s="37"/>
      <c r="F35" s="37"/>
      <c r="G35" s="38">
        <f>G36</f>
        <v>1170</v>
      </c>
      <c r="I35" s="50">
        <f>I36</f>
        <v>1170</v>
      </c>
      <c r="K35" s="50">
        <f>K36</f>
        <v>794</v>
      </c>
      <c r="M35" s="50">
        <f>M36</f>
        <v>794</v>
      </c>
    </row>
    <row r="36" spans="1:13" x14ac:dyDescent="0.25">
      <c r="A36" s="19" t="s">
        <v>143</v>
      </c>
      <c r="B36" s="42"/>
      <c r="C36" s="42" t="s">
        <v>15</v>
      </c>
      <c r="D36" s="42" t="s">
        <v>109</v>
      </c>
      <c r="E36" s="42" t="s">
        <v>229</v>
      </c>
      <c r="F36" s="42"/>
      <c r="G36" s="31">
        <f>G37</f>
        <v>1170</v>
      </c>
      <c r="H36" s="60"/>
      <c r="I36" s="49">
        <f>I37</f>
        <v>1170</v>
      </c>
      <c r="J36" s="32"/>
      <c r="K36" s="49">
        <f>K37</f>
        <v>794</v>
      </c>
      <c r="M36" s="49">
        <f>M37</f>
        <v>794</v>
      </c>
    </row>
    <row r="37" spans="1:13" x14ac:dyDescent="0.25">
      <c r="A37" s="19" t="s">
        <v>230</v>
      </c>
      <c r="B37" s="42"/>
      <c r="C37" s="42" t="s">
        <v>15</v>
      </c>
      <c r="D37" s="42" t="s">
        <v>109</v>
      </c>
      <c r="E37" s="42" t="s">
        <v>229</v>
      </c>
      <c r="F37" s="42" t="s">
        <v>231</v>
      </c>
      <c r="G37" s="31">
        <v>1170</v>
      </c>
      <c r="H37" s="60"/>
      <c r="I37" s="49">
        <f t="shared" ref="I37:K37" si="5">G37+H37</f>
        <v>1170</v>
      </c>
      <c r="J37" s="32">
        <v>-376</v>
      </c>
      <c r="K37" s="49">
        <f t="shared" si="5"/>
        <v>794</v>
      </c>
      <c r="M37" s="49">
        <f t="shared" ref="M37" si="6">K37+L37</f>
        <v>794</v>
      </c>
    </row>
    <row r="38" spans="1:13" x14ac:dyDescent="0.25">
      <c r="A38" s="44" t="s">
        <v>29</v>
      </c>
      <c r="B38" s="37"/>
      <c r="C38" s="37" t="s">
        <v>15</v>
      </c>
      <c r="D38" s="37" t="s">
        <v>197</v>
      </c>
      <c r="E38" s="37"/>
      <c r="F38" s="37"/>
      <c r="G38" s="38">
        <f>G39+G46+G53+G55+G57+G51</f>
        <v>27371.73</v>
      </c>
      <c r="I38" s="50">
        <f>I39+I46+I53+I55+I57+I51</f>
        <v>27371.73</v>
      </c>
      <c r="K38" s="50">
        <f>K39+K46+K53+K55+K57+K51</f>
        <v>25839.69</v>
      </c>
      <c r="M38" s="50">
        <f>M39+M46+M53+M55+M57+M51</f>
        <v>22473.69</v>
      </c>
    </row>
    <row r="39" spans="1:13" x14ac:dyDescent="0.25">
      <c r="A39" s="19" t="s">
        <v>232</v>
      </c>
      <c r="B39" s="42"/>
      <c r="C39" s="42" t="s">
        <v>15</v>
      </c>
      <c r="D39" s="42" t="s">
        <v>197</v>
      </c>
      <c r="E39" s="42" t="s">
        <v>233</v>
      </c>
      <c r="F39" s="42"/>
      <c r="G39" s="31">
        <f>G40+G43</f>
        <v>629.70000000000005</v>
      </c>
      <c r="I39" s="49">
        <f>I40+I43</f>
        <v>629.70000000000005</v>
      </c>
      <c r="K39" s="49">
        <f>K40+K43</f>
        <v>629.70000000000005</v>
      </c>
      <c r="M39" s="49">
        <f>M40+M43</f>
        <v>629.70000000000005</v>
      </c>
    </row>
    <row r="40" spans="1:13" x14ac:dyDescent="0.25">
      <c r="A40" s="19" t="s">
        <v>217</v>
      </c>
      <c r="B40" s="42"/>
      <c r="C40" s="42" t="s">
        <v>15</v>
      </c>
      <c r="D40" s="42" t="s">
        <v>197</v>
      </c>
      <c r="E40" s="42" t="s">
        <v>233</v>
      </c>
      <c r="F40" s="42" t="s">
        <v>218</v>
      </c>
      <c r="G40" s="31">
        <f>G41+G42</f>
        <v>619.40000000000009</v>
      </c>
      <c r="I40" s="49">
        <f>I41+I42</f>
        <v>619.40000000000009</v>
      </c>
      <c r="K40" s="49">
        <f>K41+K42</f>
        <v>619.40000000000009</v>
      </c>
      <c r="M40" s="49">
        <f>M41+M42</f>
        <v>619.40000000000009</v>
      </c>
    </row>
    <row r="41" spans="1:13" x14ac:dyDescent="0.25">
      <c r="A41" s="19" t="s">
        <v>219</v>
      </c>
      <c r="B41" s="42"/>
      <c r="C41" s="42" t="s">
        <v>15</v>
      </c>
      <c r="D41" s="42" t="s">
        <v>197</v>
      </c>
      <c r="E41" s="42" t="s">
        <v>233</v>
      </c>
      <c r="F41" s="42" t="s">
        <v>220</v>
      </c>
      <c r="G41" s="31">
        <f>463.6+155.8</f>
        <v>619.40000000000009</v>
      </c>
      <c r="I41" s="49">
        <f t="shared" ref="I41:K45" si="7">G41+H41</f>
        <v>619.40000000000009</v>
      </c>
      <c r="K41" s="49">
        <f t="shared" si="7"/>
        <v>619.40000000000009</v>
      </c>
      <c r="M41" s="49">
        <f t="shared" ref="M41:M42" si="8">K41+L41</f>
        <v>619.40000000000009</v>
      </c>
    </row>
    <row r="42" spans="1:13" ht="31.5" hidden="1" customHeight="1" x14ac:dyDescent="0.25">
      <c r="A42" s="19" t="s">
        <v>221</v>
      </c>
      <c r="B42" s="42"/>
      <c r="C42" s="42" t="s">
        <v>15</v>
      </c>
      <c r="D42" s="42" t="s">
        <v>197</v>
      </c>
      <c r="E42" s="42" t="s">
        <v>233</v>
      </c>
      <c r="F42" s="42" t="s">
        <v>222</v>
      </c>
      <c r="G42" s="31"/>
      <c r="I42" s="49">
        <f t="shared" si="7"/>
        <v>0</v>
      </c>
      <c r="K42" s="49">
        <f t="shared" si="7"/>
        <v>0</v>
      </c>
      <c r="M42" s="49">
        <f t="shared" si="8"/>
        <v>0</v>
      </c>
    </row>
    <row r="43" spans="1:13" ht="15" customHeight="1" x14ac:dyDescent="0.25">
      <c r="A43" s="19" t="s">
        <v>223</v>
      </c>
      <c r="B43" s="42"/>
      <c r="C43" s="42" t="s">
        <v>15</v>
      </c>
      <c r="D43" s="42" t="s">
        <v>197</v>
      </c>
      <c r="E43" s="42" t="s">
        <v>233</v>
      </c>
      <c r="F43" s="42" t="s">
        <v>224</v>
      </c>
      <c r="G43" s="31">
        <f>G44+G45</f>
        <v>10.3</v>
      </c>
      <c r="I43" s="49">
        <f>I44+I45</f>
        <v>10.3</v>
      </c>
      <c r="K43" s="49">
        <f>K44+K45</f>
        <v>10.3</v>
      </c>
      <c r="M43" s="49">
        <f>M44+M45</f>
        <v>10.3</v>
      </c>
    </row>
    <row r="44" spans="1:13" ht="15.75" customHeight="1" x14ac:dyDescent="0.25">
      <c r="A44" s="19" t="s">
        <v>225</v>
      </c>
      <c r="B44" s="42"/>
      <c r="C44" s="42" t="s">
        <v>15</v>
      </c>
      <c r="D44" s="42" t="s">
        <v>197</v>
      </c>
      <c r="E44" s="42" t="s">
        <v>233</v>
      </c>
      <c r="F44" s="42" t="s">
        <v>226</v>
      </c>
      <c r="G44" s="31">
        <v>10.3</v>
      </c>
      <c r="I44" s="49">
        <f t="shared" si="7"/>
        <v>10.3</v>
      </c>
      <c r="K44" s="49">
        <f t="shared" si="7"/>
        <v>10.3</v>
      </c>
      <c r="M44" s="49">
        <f t="shared" ref="M44:M45" si="9">K44+L44</f>
        <v>10.3</v>
      </c>
    </row>
    <row r="45" spans="1:13" hidden="1" x14ac:dyDescent="0.25">
      <c r="A45" s="19" t="s">
        <v>247</v>
      </c>
      <c r="B45" s="42"/>
      <c r="C45" s="42" t="s">
        <v>15</v>
      </c>
      <c r="D45" s="42" t="s">
        <v>197</v>
      </c>
      <c r="E45" s="42" t="s">
        <v>233</v>
      </c>
      <c r="F45" s="42" t="s">
        <v>227</v>
      </c>
      <c r="G45" s="31"/>
      <c r="I45" s="49">
        <f t="shared" si="7"/>
        <v>0</v>
      </c>
      <c r="K45" s="49">
        <f t="shared" si="7"/>
        <v>0</v>
      </c>
      <c r="M45" s="49">
        <f t="shared" si="9"/>
        <v>0</v>
      </c>
    </row>
    <row r="46" spans="1:13" ht="13.5" customHeight="1" x14ac:dyDescent="0.25">
      <c r="A46" s="19" t="s">
        <v>234</v>
      </c>
      <c r="B46" s="42"/>
      <c r="C46" s="42" t="s">
        <v>15</v>
      </c>
      <c r="D46" s="42" t="s">
        <v>197</v>
      </c>
      <c r="E46" s="42" t="s">
        <v>25</v>
      </c>
      <c r="F46" s="42"/>
      <c r="G46" s="31">
        <f>G48+G50</f>
        <v>373.8</v>
      </c>
      <c r="I46" s="49">
        <f>I48+I50</f>
        <v>373.8</v>
      </c>
      <c r="K46" s="49">
        <f>K48+K50</f>
        <v>373.8</v>
      </c>
      <c r="M46" s="49">
        <f>M48+M50</f>
        <v>373.8</v>
      </c>
    </row>
    <row r="47" spans="1:13" x14ac:dyDescent="0.25">
      <c r="A47" s="19" t="s">
        <v>217</v>
      </c>
      <c r="B47" s="42"/>
      <c r="C47" s="42" t="s">
        <v>15</v>
      </c>
      <c r="D47" s="42" t="s">
        <v>197</v>
      </c>
      <c r="E47" s="42" t="s">
        <v>25</v>
      </c>
      <c r="F47" s="42" t="s">
        <v>218</v>
      </c>
      <c r="G47" s="31">
        <f>G48</f>
        <v>362.6</v>
      </c>
      <c r="I47" s="49">
        <f>I48</f>
        <v>362.6</v>
      </c>
      <c r="K47" s="49">
        <f>K48</f>
        <v>362.6</v>
      </c>
      <c r="M47" s="49">
        <f>M48</f>
        <v>362.6</v>
      </c>
    </row>
    <row r="48" spans="1:13" x14ac:dyDescent="0.25">
      <c r="A48" s="19" t="s">
        <v>219</v>
      </c>
      <c r="B48" s="42"/>
      <c r="C48" s="42" t="s">
        <v>15</v>
      </c>
      <c r="D48" s="42" t="s">
        <v>197</v>
      </c>
      <c r="E48" s="42" t="s">
        <v>25</v>
      </c>
      <c r="F48" s="42" t="s">
        <v>220</v>
      </c>
      <c r="G48" s="31">
        <f>270.2+92.4</f>
        <v>362.6</v>
      </c>
      <c r="I48" s="49">
        <f t="shared" ref="I48:K58" si="10">G48+H48</f>
        <v>362.6</v>
      </c>
      <c r="K48" s="49">
        <f t="shared" si="10"/>
        <v>362.6</v>
      </c>
      <c r="M48" s="49">
        <f t="shared" ref="M48" si="11">K48+L48</f>
        <v>362.6</v>
      </c>
    </row>
    <row r="49" spans="1:13" ht="14.25" customHeight="1" x14ac:dyDescent="0.25">
      <c r="A49" s="19" t="s">
        <v>223</v>
      </c>
      <c r="B49" s="42"/>
      <c r="C49" s="42" t="s">
        <v>15</v>
      </c>
      <c r="D49" s="42" t="s">
        <v>197</v>
      </c>
      <c r="E49" s="42" t="s">
        <v>25</v>
      </c>
      <c r="F49" s="42" t="s">
        <v>224</v>
      </c>
      <c r="G49" s="31">
        <f>G50</f>
        <v>11.200000000000001</v>
      </c>
      <c r="I49" s="49">
        <f>I50</f>
        <v>11.200000000000001</v>
      </c>
      <c r="K49" s="49">
        <f>K50</f>
        <v>11.200000000000001</v>
      </c>
      <c r="M49" s="49">
        <f>M50</f>
        <v>11.200000000000001</v>
      </c>
    </row>
    <row r="50" spans="1:13" ht="13.5" customHeight="1" x14ac:dyDescent="0.25">
      <c r="A50" s="19" t="s">
        <v>247</v>
      </c>
      <c r="B50" s="42"/>
      <c r="C50" s="42" t="s">
        <v>15</v>
      </c>
      <c r="D50" s="42" t="s">
        <v>197</v>
      </c>
      <c r="E50" s="42" t="s">
        <v>25</v>
      </c>
      <c r="F50" s="42" t="s">
        <v>227</v>
      </c>
      <c r="G50" s="31">
        <f>1.3+8.5+1.4</f>
        <v>11.200000000000001</v>
      </c>
      <c r="I50" s="49">
        <f t="shared" si="10"/>
        <v>11.200000000000001</v>
      </c>
      <c r="K50" s="49">
        <f t="shared" si="10"/>
        <v>11.200000000000001</v>
      </c>
      <c r="M50" s="49">
        <f t="shared" ref="M50" si="12">K50+L50</f>
        <v>11.200000000000001</v>
      </c>
    </row>
    <row r="51" spans="1:13" ht="29.25" customHeight="1" x14ac:dyDescent="0.25">
      <c r="A51" s="19" t="s">
        <v>376</v>
      </c>
      <c r="B51" s="42"/>
      <c r="C51" s="42" t="s">
        <v>15</v>
      </c>
      <c r="D51" s="42" t="s">
        <v>197</v>
      </c>
      <c r="E51" s="42" t="s">
        <v>362</v>
      </c>
      <c r="F51" s="42"/>
      <c r="G51" s="49">
        <f>G52</f>
        <v>0.23</v>
      </c>
      <c r="I51" s="49">
        <f>I52</f>
        <v>0.23</v>
      </c>
      <c r="K51" s="49">
        <f>K52</f>
        <v>0.23</v>
      </c>
      <c r="M51" s="49">
        <f>M52</f>
        <v>0.23</v>
      </c>
    </row>
    <row r="52" spans="1:13" x14ac:dyDescent="0.25">
      <c r="A52" s="19" t="s">
        <v>219</v>
      </c>
      <c r="B52" s="42"/>
      <c r="C52" s="42" t="s">
        <v>15</v>
      </c>
      <c r="D52" s="42" t="s">
        <v>197</v>
      </c>
      <c r="E52" s="42" t="s">
        <v>362</v>
      </c>
      <c r="F52" s="42" t="s">
        <v>220</v>
      </c>
      <c r="G52" s="49">
        <v>0.23</v>
      </c>
      <c r="I52" s="49">
        <f t="shared" si="10"/>
        <v>0.23</v>
      </c>
      <c r="K52" s="49">
        <f t="shared" si="10"/>
        <v>0.23</v>
      </c>
      <c r="M52" s="49">
        <f t="shared" ref="M52" si="13">K52+L52</f>
        <v>0.23</v>
      </c>
    </row>
    <row r="53" spans="1:13" ht="31.5" customHeight="1" x14ac:dyDescent="0.25">
      <c r="A53" s="19" t="s">
        <v>34</v>
      </c>
      <c r="B53" s="42"/>
      <c r="C53" s="42" t="s">
        <v>15</v>
      </c>
      <c r="D53" s="42" t="s">
        <v>197</v>
      </c>
      <c r="E53" s="42" t="s">
        <v>235</v>
      </c>
      <c r="F53" s="42"/>
      <c r="G53" s="31">
        <f>G54</f>
        <v>50</v>
      </c>
      <c r="I53" s="49">
        <f>I54</f>
        <v>50</v>
      </c>
      <c r="K53" s="49">
        <f>K54</f>
        <v>240.5</v>
      </c>
      <c r="M53" s="49">
        <f>M54</f>
        <v>340</v>
      </c>
    </row>
    <row r="54" spans="1:13" ht="15" customHeight="1" x14ac:dyDescent="0.25">
      <c r="A54" s="19" t="s">
        <v>247</v>
      </c>
      <c r="B54" s="42"/>
      <c r="C54" s="42" t="s">
        <v>15</v>
      </c>
      <c r="D54" s="42" t="s">
        <v>197</v>
      </c>
      <c r="E54" s="42" t="s">
        <v>235</v>
      </c>
      <c r="F54" s="42" t="s">
        <v>227</v>
      </c>
      <c r="G54" s="31">
        <v>50</v>
      </c>
      <c r="I54" s="49">
        <f t="shared" si="10"/>
        <v>50</v>
      </c>
      <c r="J54" s="30">
        <f>177+13.5</f>
        <v>190.5</v>
      </c>
      <c r="K54" s="49">
        <f t="shared" si="10"/>
        <v>240.5</v>
      </c>
      <c r="L54" s="32">
        <v>99.5</v>
      </c>
      <c r="M54" s="49">
        <f t="shared" ref="M54" si="14">K54+L54</f>
        <v>340</v>
      </c>
    </row>
    <row r="55" spans="1:13" x14ac:dyDescent="0.25">
      <c r="A55" s="19" t="s">
        <v>177</v>
      </c>
      <c r="B55" s="42"/>
      <c r="C55" s="42" t="s">
        <v>15</v>
      </c>
      <c r="D55" s="42" t="s">
        <v>197</v>
      </c>
      <c r="E55" s="42" t="s">
        <v>236</v>
      </c>
      <c r="F55" s="42"/>
      <c r="G55" s="31">
        <f>G56</f>
        <v>26197</v>
      </c>
      <c r="I55" s="49">
        <f>I56</f>
        <v>26197</v>
      </c>
      <c r="K55" s="49">
        <f>K56</f>
        <v>24474.46</v>
      </c>
      <c r="M55" s="49">
        <f>M56</f>
        <v>21008.959999999999</v>
      </c>
    </row>
    <row r="56" spans="1:13" ht="60.75" customHeight="1" x14ac:dyDescent="0.25">
      <c r="A56" s="19" t="s">
        <v>264</v>
      </c>
      <c r="B56" s="42"/>
      <c r="C56" s="42" t="s">
        <v>15</v>
      </c>
      <c r="D56" s="42" t="s">
        <v>197</v>
      </c>
      <c r="E56" s="42" t="s">
        <v>236</v>
      </c>
      <c r="F56" s="42" t="s">
        <v>263</v>
      </c>
      <c r="G56" s="31">
        <v>26197</v>
      </c>
      <c r="I56" s="49">
        <f t="shared" si="10"/>
        <v>26197</v>
      </c>
      <c r="J56" s="32">
        <v>-1722.54</v>
      </c>
      <c r="K56" s="49">
        <f t="shared" si="10"/>
        <v>24474.46</v>
      </c>
      <c r="L56" s="32">
        <f>-3533.5+68</f>
        <v>-3465.5</v>
      </c>
      <c r="M56" s="49">
        <f t="shared" ref="M56" si="15">K56+L56</f>
        <v>21008.959999999999</v>
      </c>
    </row>
    <row r="57" spans="1:13" ht="15" customHeight="1" x14ac:dyDescent="0.25">
      <c r="A57" s="19" t="s">
        <v>413</v>
      </c>
      <c r="B57" s="42"/>
      <c r="C57" s="42" t="s">
        <v>15</v>
      </c>
      <c r="D57" s="42" t="s">
        <v>197</v>
      </c>
      <c r="E57" s="42" t="s">
        <v>237</v>
      </c>
      <c r="F57" s="42"/>
      <c r="G57" s="31">
        <f>G58</f>
        <v>121</v>
      </c>
      <c r="I57" s="49">
        <f>I58</f>
        <v>121</v>
      </c>
      <c r="K57" s="49">
        <f>K58</f>
        <v>121</v>
      </c>
      <c r="M57" s="49">
        <f>M58</f>
        <v>121</v>
      </c>
    </row>
    <row r="58" spans="1:13" ht="14.25" customHeight="1" x14ac:dyDescent="0.25">
      <c r="A58" s="19" t="s">
        <v>225</v>
      </c>
      <c r="B58" s="42"/>
      <c r="C58" s="42" t="s">
        <v>15</v>
      </c>
      <c r="D58" s="42" t="s">
        <v>197</v>
      </c>
      <c r="E58" s="42" t="s">
        <v>237</v>
      </c>
      <c r="F58" s="42" t="s">
        <v>226</v>
      </c>
      <c r="G58" s="31">
        <v>121</v>
      </c>
      <c r="I58" s="49">
        <f t="shared" si="10"/>
        <v>121</v>
      </c>
      <c r="K58" s="49">
        <f t="shared" si="10"/>
        <v>121</v>
      </c>
      <c r="M58" s="49">
        <f t="shared" ref="M58" si="16">K58+L58</f>
        <v>121</v>
      </c>
    </row>
    <row r="59" spans="1:13" x14ac:dyDescent="0.25">
      <c r="A59" s="44" t="s">
        <v>145</v>
      </c>
      <c r="B59" s="37"/>
      <c r="C59" s="37" t="s">
        <v>17</v>
      </c>
      <c r="D59" s="37"/>
      <c r="E59" s="37"/>
      <c r="F59" s="37"/>
      <c r="G59" s="38">
        <f>G60</f>
        <v>582.09999999999991</v>
      </c>
      <c r="I59" s="50">
        <f>I60</f>
        <v>582.09999999999991</v>
      </c>
      <c r="K59" s="50">
        <f>K60</f>
        <v>582.09999999999991</v>
      </c>
      <c r="M59" s="50">
        <f>M60</f>
        <v>582.09999999999991</v>
      </c>
    </row>
    <row r="60" spans="1:13" x14ac:dyDescent="0.25">
      <c r="A60" s="44" t="s">
        <v>317</v>
      </c>
      <c r="B60" s="37"/>
      <c r="C60" s="37" t="s">
        <v>17</v>
      </c>
      <c r="D60" s="37" t="s">
        <v>20</v>
      </c>
      <c r="E60" s="37"/>
      <c r="F60" s="37"/>
      <c r="G60" s="38">
        <f>G61</f>
        <v>582.09999999999991</v>
      </c>
      <c r="I60" s="50">
        <f>I61</f>
        <v>582.09999999999991</v>
      </c>
      <c r="K60" s="50">
        <f>K61</f>
        <v>582.09999999999991</v>
      </c>
      <c r="M60" s="50">
        <f>M61</f>
        <v>582.09999999999991</v>
      </c>
    </row>
    <row r="61" spans="1:13" ht="31.5" x14ac:dyDescent="0.25">
      <c r="A61" s="19" t="s">
        <v>550</v>
      </c>
      <c r="B61" s="42"/>
      <c r="C61" s="42" t="s">
        <v>17</v>
      </c>
      <c r="D61" s="42" t="s">
        <v>20</v>
      </c>
      <c r="E61" s="42" t="s">
        <v>238</v>
      </c>
      <c r="F61" s="42"/>
      <c r="G61" s="31">
        <f>G62+G65</f>
        <v>582.09999999999991</v>
      </c>
      <c r="I61" s="49">
        <f>I62+I65</f>
        <v>582.09999999999991</v>
      </c>
      <c r="K61" s="49">
        <f>K62+K65</f>
        <v>582.09999999999991</v>
      </c>
      <c r="M61" s="49">
        <f>M62+M65</f>
        <v>582.09999999999991</v>
      </c>
    </row>
    <row r="62" spans="1:13" x14ac:dyDescent="0.25">
      <c r="A62" s="19" t="s">
        <v>217</v>
      </c>
      <c r="B62" s="42"/>
      <c r="C62" s="42" t="s">
        <v>17</v>
      </c>
      <c r="D62" s="42" t="s">
        <v>20</v>
      </c>
      <c r="E62" s="42" t="s">
        <v>238</v>
      </c>
      <c r="F62" s="42" t="s">
        <v>218</v>
      </c>
      <c r="G62" s="31">
        <f>G63+G64</f>
        <v>566.79999999999995</v>
      </c>
      <c r="I62" s="49">
        <f>I63+I64</f>
        <v>566.79999999999995</v>
      </c>
      <c r="K62" s="49">
        <f>K63+K64</f>
        <v>566.79999999999995</v>
      </c>
      <c r="M62" s="49">
        <f>M63+M64</f>
        <v>566.79999999999995</v>
      </c>
    </row>
    <row r="63" spans="1:13" x14ac:dyDescent="0.25">
      <c r="A63" s="19" t="s">
        <v>219</v>
      </c>
      <c r="B63" s="42"/>
      <c r="C63" s="42" t="s">
        <v>17</v>
      </c>
      <c r="D63" s="42" t="s">
        <v>20</v>
      </c>
      <c r="E63" s="42" t="s">
        <v>238</v>
      </c>
      <c r="F63" s="42" t="s">
        <v>220</v>
      </c>
      <c r="G63" s="31">
        <v>566.79999999999995</v>
      </c>
      <c r="I63" s="49">
        <f t="shared" ref="I63:K67" si="17">G63+H63</f>
        <v>566.79999999999995</v>
      </c>
      <c r="K63" s="49">
        <f t="shared" si="17"/>
        <v>566.79999999999995</v>
      </c>
      <c r="M63" s="49">
        <f t="shared" ref="M63:M64" si="18">K63+L63</f>
        <v>566.79999999999995</v>
      </c>
    </row>
    <row r="64" spans="1:13" ht="15" customHeight="1" x14ac:dyDescent="0.25">
      <c r="A64" s="19" t="s">
        <v>221</v>
      </c>
      <c r="B64" s="42"/>
      <c r="C64" s="42" t="s">
        <v>17</v>
      </c>
      <c r="D64" s="42" t="s">
        <v>20</v>
      </c>
      <c r="E64" s="42" t="s">
        <v>238</v>
      </c>
      <c r="F64" s="42" t="s">
        <v>222</v>
      </c>
      <c r="G64" s="31"/>
      <c r="I64" s="49">
        <f t="shared" si="17"/>
        <v>0</v>
      </c>
      <c r="K64" s="49">
        <f t="shared" si="17"/>
        <v>0</v>
      </c>
      <c r="M64" s="49">
        <f t="shared" si="18"/>
        <v>0</v>
      </c>
    </row>
    <row r="65" spans="1:13" ht="14.25" customHeight="1" x14ac:dyDescent="0.25">
      <c r="A65" s="19" t="s">
        <v>223</v>
      </c>
      <c r="B65" s="42"/>
      <c r="C65" s="42" t="s">
        <v>17</v>
      </c>
      <c r="D65" s="42" t="s">
        <v>20</v>
      </c>
      <c r="E65" s="42" t="s">
        <v>238</v>
      </c>
      <c r="F65" s="42" t="s">
        <v>224</v>
      </c>
      <c r="G65" s="31">
        <f>G66+G67</f>
        <v>15.3</v>
      </c>
      <c r="I65" s="49">
        <f>I66+I67</f>
        <v>15.3</v>
      </c>
      <c r="K65" s="49">
        <f>K66+K67</f>
        <v>15.3</v>
      </c>
      <c r="M65" s="49">
        <f>M66+M67</f>
        <v>15.3</v>
      </c>
    </row>
    <row r="66" spans="1:13" ht="17.25" customHeight="1" x14ac:dyDescent="0.25">
      <c r="A66" s="19" t="s">
        <v>225</v>
      </c>
      <c r="B66" s="42"/>
      <c r="C66" s="42" t="s">
        <v>17</v>
      </c>
      <c r="D66" s="42" t="s">
        <v>20</v>
      </c>
      <c r="E66" s="42" t="s">
        <v>238</v>
      </c>
      <c r="F66" s="42" t="s">
        <v>226</v>
      </c>
      <c r="G66" s="31">
        <v>10.3</v>
      </c>
      <c r="I66" s="49">
        <f t="shared" si="17"/>
        <v>10.3</v>
      </c>
      <c r="K66" s="49">
        <f t="shared" si="17"/>
        <v>10.3</v>
      </c>
      <c r="M66" s="49">
        <f t="shared" ref="M66:M67" si="19">K66+L66</f>
        <v>10.3</v>
      </c>
    </row>
    <row r="67" spans="1:13" ht="15.75" customHeight="1" x14ac:dyDescent="0.25">
      <c r="A67" s="19" t="s">
        <v>247</v>
      </c>
      <c r="B67" s="42"/>
      <c r="C67" s="42" t="s">
        <v>17</v>
      </c>
      <c r="D67" s="42" t="s">
        <v>20</v>
      </c>
      <c r="E67" s="42" t="s">
        <v>238</v>
      </c>
      <c r="F67" s="42" t="s">
        <v>227</v>
      </c>
      <c r="G67" s="31">
        <v>5</v>
      </c>
      <c r="I67" s="49">
        <f t="shared" si="17"/>
        <v>5</v>
      </c>
      <c r="K67" s="49">
        <f t="shared" si="17"/>
        <v>5</v>
      </c>
      <c r="M67" s="49">
        <f t="shared" si="19"/>
        <v>5</v>
      </c>
    </row>
    <row r="68" spans="1:13" ht="15" customHeight="1" x14ac:dyDescent="0.25">
      <c r="A68" s="44" t="s">
        <v>146</v>
      </c>
      <c r="B68" s="37"/>
      <c r="C68" s="37" t="s">
        <v>20</v>
      </c>
      <c r="D68" s="37"/>
      <c r="E68" s="37"/>
      <c r="F68" s="37"/>
      <c r="G68" s="38">
        <f>G69</f>
        <v>246.4</v>
      </c>
      <c r="I68" s="50">
        <f>I69</f>
        <v>246.4</v>
      </c>
      <c r="K68" s="50">
        <f>K69</f>
        <v>246.4</v>
      </c>
      <c r="M68" s="50">
        <f>M69</f>
        <v>261.94</v>
      </c>
    </row>
    <row r="69" spans="1:13" ht="29.25" customHeight="1" x14ac:dyDescent="0.25">
      <c r="A69" s="44" t="s">
        <v>95</v>
      </c>
      <c r="B69" s="37"/>
      <c r="C69" s="37" t="s">
        <v>20</v>
      </c>
      <c r="D69" s="37" t="s">
        <v>63</v>
      </c>
      <c r="E69" s="37"/>
      <c r="F69" s="37"/>
      <c r="G69" s="38">
        <f>G70</f>
        <v>246.4</v>
      </c>
      <c r="I69" s="50">
        <f>I70</f>
        <v>246.4</v>
      </c>
      <c r="K69" s="50">
        <f>K70</f>
        <v>246.4</v>
      </c>
      <c r="M69" s="50">
        <f>M70</f>
        <v>261.94</v>
      </c>
    </row>
    <row r="70" spans="1:13" x14ac:dyDescent="0.25">
      <c r="A70" s="19" t="s">
        <v>52</v>
      </c>
      <c r="B70" s="42"/>
      <c r="C70" s="42" t="s">
        <v>20</v>
      </c>
      <c r="D70" s="42" t="s">
        <v>63</v>
      </c>
      <c r="E70" s="42" t="s">
        <v>239</v>
      </c>
      <c r="F70" s="42"/>
      <c r="G70" s="31">
        <f>G71</f>
        <v>246.4</v>
      </c>
      <c r="I70" s="49">
        <f>I71</f>
        <v>246.4</v>
      </c>
      <c r="K70" s="49">
        <f>K71</f>
        <v>246.4</v>
      </c>
      <c r="M70" s="49">
        <f>M71</f>
        <v>261.94</v>
      </c>
    </row>
    <row r="71" spans="1:13" x14ac:dyDescent="0.25">
      <c r="A71" s="19" t="s">
        <v>219</v>
      </c>
      <c r="B71" s="42"/>
      <c r="C71" s="42" t="s">
        <v>20</v>
      </c>
      <c r="D71" s="42" t="s">
        <v>63</v>
      </c>
      <c r="E71" s="42" t="s">
        <v>239</v>
      </c>
      <c r="F71" s="42" t="s">
        <v>220</v>
      </c>
      <c r="G71" s="31">
        <v>246.4</v>
      </c>
      <c r="I71" s="49">
        <f t="shared" ref="I71:K71" si="20">G71+H71</f>
        <v>246.4</v>
      </c>
      <c r="K71" s="49">
        <f t="shared" si="20"/>
        <v>246.4</v>
      </c>
      <c r="L71" s="32">
        <v>15.54</v>
      </c>
      <c r="M71" s="49">
        <f t="shared" ref="M71" si="21">K71+L71</f>
        <v>261.94</v>
      </c>
    </row>
    <row r="72" spans="1:13" x14ac:dyDescent="0.25">
      <c r="A72" s="44" t="s">
        <v>42</v>
      </c>
      <c r="B72" s="37"/>
      <c r="C72" s="37" t="s">
        <v>24</v>
      </c>
      <c r="D72" s="37"/>
      <c r="E72" s="37"/>
      <c r="F72" s="37"/>
      <c r="G72" s="38">
        <f>G73</f>
        <v>3951.7</v>
      </c>
      <c r="I72" s="50">
        <f>I73</f>
        <v>3951.7</v>
      </c>
      <c r="K72" s="50">
        <f>K73</f>
        <v>3951.7</v>
      </c>
      <c r="M72" s="50">
        <f>M73</f>
        <v>509.94999999999982</v>
      </c>
    </row>
    <row r="73" spans="1:13" x14ac:dyDescent="0.25">
      <c r="A73" s="44" t="s">
        <v>242</v>
      </c>
      <c r="B73" s="37"/>
      <c r="C73" s="37" t="s">
        <v>24</v>
      </c>
      <c r="D73" s="37" t="s">
        <v>98</v>
      </c>
      <c r="E73" s="37"/>
      <c r="F73" s="37"/>
      <c r="G73" s="38">
        <f>G78</f>
        <v>3951.7</v>
      </c>
      <c r="I73" s="50">
        <f>I78</f>
        <v>3951.7</v>
      </c>
      <c r="K73" s="50">
        <f>K78</f>
        <v>3951.7</v>
      </c>
      <c r="M73" s="50">
        <f>M78+M74+M76</f>
        <v>509.94999999999982</v>
      </c>
    </row>
    <row r="74" spans="1:13" hidden="1" x14ac:dyDescent="0.25">
      <c r="A74" s="19"/>
      <c r="B74" s="42"/>
      <c r="C74" s="42" t="s">
        <v>24</v>
      </c>
      <c r="D74" s="42" t="s">
        <v>98</v>
      </c>
      <c r="E74" s="42" t="s">
        <v>478</v>
      </c>
      <c r="F74" s="42"/>
      <c r="G74" s="31"/>
      <c r="I74" s="49"/>
      <c r="K74" s="49"/>
      <c r="M74" s="49">
        <f>M75</f>
        <v>0</v>
      </c>
    </row>
    <row r="75" spans="1:13" hidden="1" x14ac:dyDescent="0.25">
      <c r="A75" s="19"/>
      <c r="B75" s="42"/>
      <c r="C75" s="42" t="s">
        <v>24</v>
      </c>
      <c r="D75" s="42" t="s">
        <v>98</v>
      </c>
      <c r="E75" s="42" t="s">
        <v>478</v>
      </c>
      <c r="F75" s="42" t="s">
        <v>241</v>
      </c>
      <c r="G75" s="31"/>
      <c r="I75" s="49"/>
      <c r="K75" s="49"/>
      <c r="L75" s="32">
        <f>77941.44-77941.44</f>
        <v>0</v>
      </c>
      <c r="M75" s="49">
        <f t="shared" ref="M75:M77" si="22">K75+L75</f>
        <v>0</v>
      </c>
    </row>
    <row r="76" spans="1:13" ht="45.75" customHeight="1" x14ac:dyDescent="0.25">
      <c r="A76" s="19" t="s">
        <v>505</v>
      </c>
      <c r="B76" s="42"/>
      <c r="C76" s="42" t="s">
        <v>24</v>
      </c>
      <c r="D76" s="42" t="s">
        <v>98</v>
      </c>
      <c r="E76" s="42" t="s">
        <v>479</v>
      </c>
      <c r="F76" s="42"/>
      <c r="G76" s="31"/>
      <c r="I76" s="49"/>
      <c r="K76" s="49"/>
      <c r="M76" s="49">
        <f>M77</f>
        <v>509.94999999999982</v>
      </c>
    </row>
    <row r="77" spans="1:13" ht="31.5" x14ac:dyDescent="0.25">
      <c r="A77" s="19" t="s">
        <v>506</v>
      </c>
      <c r="B77" s="42"/>
      <c r="C77" s="42" t="s">
        <v>24</v>
      </c>
      <c r="D77" s="42" t="s">
        <v>98</v>
      </c>
      <c r="E77" s="42" t="s">
        <v>479</v>
      </c>
      <c r="F77" s="42" t="s">
        <v>241</v>
      </c>
      <c r="G77" s="31"/>
      <c r="I77" s="49"/>
      <c r="K77" s="49"/>
      <c r="L77" s="32">
        <f>5778.78-5268.83</f>
        <v>509.94999999999982</v>
      </c>
      <c r="M77" s="49">
        <f t="shared" si="22"/>
        <v>509.94999999999982</v>
      </c>
    </row>
    <row r="78" spans="1:13" ht="15.75" customHeight="1" x14ac:dyDescent="0.25">
      <c r="A78" s="19" t="s">
        <v>405</v>
      </c>
      <c r="B78" s="42"/>
      <c r="C78" s="42" t="s">
        <v>24</v>
      </c>
      <c r="D78" s="42" t="s">
        <v>98</v>
      </c>
      <c r="E78" s="42" t="s">
        <v>240</v>
      </c>
      <c r="F78" s="42"/>
      <c r="G78" s="31">
        <f>G79</f>
        <v>3951.7</v>
      </c>
      <c r="I78" s="49">
        <f>I79</f>
        <v>3951.7</v>
      </c>
      <c r="K78" s="49">
        <f>K79</f>
        <v>3951.7</v>
      </c>
      <c r="M78" s="49">
        <f>M79</f>
        <v>0</v>
      </c>
    </row>
    <row r="79" spans="1:13" ht="30" customHeight="1" x14ac:dyDescent="0.25">
      <c r="A79" s="19" t="s">
        <v>244</v>
      </c>
      <c r="B79" s="42"/>
      <c r="C79" s="42" t="s">
        <v>24</v>
      </c>
      <c r="D79" s="42" t="s">
        <v>98</v>
      </c>
      <c r="E79" s="42" t="s">
        <v>240</v>
      </c>
      <c r="F79" s="42" t="s">
        <v>241</v>
      </c>
      <c r="G79" s="31">
        <v>3951.7</v>
      </c>
      <c r="I79" s="49">
        <f t="shared" ref="I79:K79" si="23">G79+H79</f>
        <v>3951.7</v>
      </c>
      <c r="K79" s="49">
        <f t="shared" si="23"/>
        <v>3951.7</v>
      </c>
      <c r="L79" s="32">
        <v>-3951.7</v>
      </c>
      <c r="M79" s="49">
        <f t="shared" ref="M79" si="24">K79+L79</f>
        <v>0</v>
      </c>
    </row>
    <row r="80" spans="1:13" ht="16.5" customHeight="1" x14ac:dyDescent="0.25">
      <c r="A80" s="44" t="s">
        <v>45</v>
      </c>
      <c r="B80" s="37"/>
      <c r="C80" s="37" t="s">
        <v>46</v>
      </c>
      <c r="D80" s="37"/>
      <c r="E80" s="37"/>
      <c r="F80" s="37"/>
      <c r="G80" s="38">
        <f>G90</f>
        <v>384</v>
      </c>
      <c r="I80" s="50">
        <f>I90</f>
        <v>631.79999999999995</v>
      </c>
      <c r="K80" s="50">
        <f>K90+K84</f>
        <v>822.14</v>
      </c>
      <c r="M80" s="50">
        <f>M90+M84+M81+M87</f>
        <v>5230.3099999999995</v>
      </c>
    </row>
    <row r="81" spans="1:13" ht="16.5" customHeight="1" x14ac:dyDescent="0.25">
      <c r="A81" s="44" t="s">
        <v>518</v>
      </c>
      <c r="B81" s="37"/>
      <c r="C81" s="37" t="s">
        <v>46</v>
      </c>
      <c r="D81" s="37" t="s">
        <v>15</v>
      </c>
      <c r="E81" s="37"/>
      <c r="F81" s="37"/>
      <c r="G81" s="38"/>
      <c r="I81" s="50"/>
      <c r="K81" s="50"/>
      <c r="M81" s="50">
        <f>M82</f>
        <v>1686.44</v>
      </c>
    </row>
    <row r="82" spans="1:13" ht="16.5" customHeight="1" x14ac:dyDescent="0.25">
      <c r="A82" s="19" t="s">
        <v>519</v>
      </c>
      <c r="B82" s="42"/>
      <c r="C82" s="42" t="s">
        <v>46</v>
      </c>
      <c r="D82" s="42" t="s">
        <v>15</v>
      </c>
      <c r="E82" s="42" t="s">
        <v>514</v>
      </c>
      <c r="F82" s="42"/>
      <c r="G82" s="31"/>
      <c r="I82" s="49"/>
      <c r="K82" s="49"/>
      <c r="M82" s="49">
        <f>M83</f>
        <v>1686.44</v>
      </c>
    </row>
    <row r="83" spans="1:13" ht="33" customHeight="1" x14ac:dyDescent="0.25">
      <c r="A83" s="19" t="s">
        <v>520</v>
      </c>
      <c r="B83" s="42"/>
      <c r="C83" s="42" t="s">
        <v>46</v>
      </c>
      <c r="D83" s="42" t="s">
        <v>15</v>
      </c>
      <c r="E83" s="42" t="s">
        <v>514</v>
      </c>
      <c r="F83" s="42" t="s">
        <v>227</v>
      </c>
      <c r="G83" s="31"/>
      <c r="I83" s="49"/>
      <c r="K83" s="49"/>
      <c r="L83" s="32">
        <v>1686.44</v>
      </c>
      <c r="M83" s="49">
        <f>L83+K83</f>
        <v>1686.44</v>
      </c>
    </row>
    <row r="84" spans="1:13" ht="16.5" customHeight="1" x14ac:dyDescent="0.25">
      <c r="A84" s="44" t="s">
        <v>47</v>
      </c>
      <c r="B84" s="37"/>
      <c r="C84" s="37" t="s">
        <v>46</v>
      </c>
      <c r="D84" s="37" t="s">
        <v>17</v>
      </c>
      <c r="E84" s="37"/>
      <c r="F84" s="37"/>
      <c r="G84" s="38"/>
      <c r="H84" s="58"/>
      <c r="I84" s="50"/>
      <c r="J84" s="59"/>
      <c r="K84" s="50">
        <f>K85</f>
        <v>65.84</v>
      </c>
      <c r="L84" s="68"/>
      <c r="M84" s="50">
        <f>M85</f>
        <v>65.84</v>
      </c>
    </row>
    <row r="85" spans="1:13" ht="16.5" customHeight="1" x14ac:dyDescent="0.25">
      <c r="A85" s="19" t="s">
        <v>446</v>
      </c>
      <c r="B85" s="42"/>
      <c r="C85" s="42" t="s">
        <v>46</v>
      </c>
      <c r="D85" s="42" t="s">
        <v>17</v>
      </c>
      <c r="E85" s="42" t="s">
        <v>382</v>
      </c>
      <c r="F85" s="42"/>
      <c r="G85" s="31"/>
      <c r="I85" s="49"/>
      <c r="K85" s="49">
        <f>K86</f>
        <v>65.84</v>
      </c>
      <c r="M85" s="49">
        <f>M86</f>
        <v>65.84</v>
      </c>
    </row>
    <row r="86" spans="1:13" ht="16.5" customHeight="1" x14ac:dyDescent="0.25">
      <c r="A86" s="19" t="s">
        <v>247</v>
      </c>
      <c r="B86" s="42"/>
      <c r="C86" s="42" t="s">
        <v>46</v>
      </c>
      <c r="D86" s="42" t="s">
        <v>17</v>
      </c>
      <c r="E86" s="42" t="s">
        <v>382</v>
      </c>
      <c r="F86" s="42" t="s">
        <v>227</v>
      </c>
      <c r="G86" s="31"/>
      <c r="I86" s="49"/>
      <c r="J86" s="30">
        <v>65.84</v>
      </c>
      <c r="K86" s="49">
        <f t="shared" ref="K86" si="25">I86+J86</f>
        <v>65.84</v>
      </c>
      <c r="M86" s="49">
        <f t="shared" ref="M86" si="26">K86+L86</f>
        <v>65.84</v>
      </c>
    </row>
    <row r="87" spans="1:13" ht="16.5" customHeight="1" x14ac:dyDescent="0.25">
      <c r="A87" s="44" t="s">
        <v>48</v>
      </c>
      <c r="B87" s="42"/>
      <c r="C87" s="37" t="s">
        <v>46</v>
      </c>
      <c r="D87" s="37" t="s">
        <v>20</v>
      </c>
      <c r="E87" s="37"/>
      <c r="F87" s="37"/>
      <c r="G87" s="38"/>
      <c r="H87" s="58"/>
      <c r="I87" s="50"/>
      <c r="J87" s="59"/>
      <c r="K87" s="50"/>
      <c r="L87" s="68"/>
      <c r="M87" s="50">
        <f>M88</f>
        <v>2393.9</v>
      </c>
    </row>
    <row r="88" spans="1:13" ht="16.5" customHeight="1" x14ac:dyDescent="0.25">
      <c r="A88" s="19" t="s">
        <v>522</v>
      </c>
      <c r="B88" s="42"/>
      <c r="C88" s="42" t="s">
        <v>46</v>
      </c>
      <c r="D88" s="42" t="s">
        <v>20</v>
      </c>
      <c r="E88" s="42" t="s">
        <v>521</v>
      </c>
      <c r="F88" s="42"/>
      <c r="G88" s="31"/>
      <c r="I88" s="49"/>
      <c r="K88" s="49"/>
      <c r="M88" s="49">
        <f>M89</f>
        <v>2393.9</v>
      </c>
    </row>
    <row r="89" spans="1:13" ht="16.5" customHeight="1" x14ac:dyDescent="0.25">
      <c r="A89" s="19" t="s">
        <v>247</v>
      </c>
      <c r="B89" s="42"/>
      <c r="C89" s="42" t="s">
        <v>46</v>
      </c>
      <c r="D89" s="42" t="s">
        <v>20</v>
      </c>
      <c r="E89" s="42" t="s">
        <v>521</v>
      </c>
      <c r="F89" s="42" t="s">
        <v>227</v>
      </c>
      <c r="G89" s="31"/>
      <c r="I89" s="49"/>
      <c r="K89" s="49"/>
      <c r="L89" s="32">
        <v>2393.9</v>
      </c>
      <c r="M89" s="49">
        <f t="shared" ref="M89" si="27">K89+L89</f>
        <v>2393.9</v>
      </c>
    </row>
    <row r="90" spans="1:13" ht="17.25" customHeight="1" x14ac:dyDescent="0.25">
      <c r="A90" s="44" t="s">
        <v>51</v>
      </c>
      <c r="B90" s="37"/>
      <c r="C90" s="37" t="s">
        <v>46</v>
      </c>
      <c r="D90" s="37" t="s">
        <v>46</v>
      </c>
      <c r="E90" s="37"/>
      <c r="F90" s="37"/>
      <c r="G90" s="38">
        <f>G91</f>
        <v>384</v>
      </c>
      <c r="I90" s="50">
        <f>I91</f>
        <v>631.79999999999995</v>
      </c>
      <c r="K90" s="50">
        <f>K91</f>
        <v>756.3</v>
      </c>
      <c r="M90" s="50">
        <f>M91</f>
        <v>1084.1299999999999</v>
      </c>
    </row>
    <row r="91" spans="1:13" x14ac:dyDescent="0.25">
      <c r="A91" s="19" t="s">
        <v>245</v>
      </c>
      <c r="B91" s="42"/>
      <c r="C91" s="42" t="s">
        <v>46</v>
      </c>
      <c r="D91" s="42" t="s">
        <v>46</v>
      </c>
      <c r="E91" s="42" t="s">
        <v>243</v>
      </c>
      <c r="F91" s="42"/>
      <c r="G91" s="31">
        <f>G92+G93</f>
        <v>384</v>
      </c>
      <c r="I91" s="49">
        <f>I92+I93</f>
        <v>631.79999999999995</v>
      </c>
      <c r="K91" s="49">
        <f>K92+K93</f>
        <v>756.3</v>
      </c>
      <c r="M91" s="49">
        <f>M92+M93</f>
        <v>1084.1299999999999</v>
      </c>
    </row>
    <row r="92" spans="1:13" x14ac:dyDescent="0.25">
      <c r="A92" s="19" t="s">
        <v>219</v>
      </c>
      <c r="B92" s="42"/>
      <c r="C92" s="42" t="s">
        <v>46</v>
      </c>
      <c r="D92" s="42" t="s">
        <v>46</v>
      </c>
      <c r="E92" s="42" t="s">
        <v>243</v>
      </c>
      <c r="F92" s="42" t="s">
        <v>220</v>
      </c>
      <c r="G92" s="31">
        <v>274</v>
      </c>
      <c r="H92" s="54">
        <f>40+52.8+150+45</f>
        <v>287.8</v>
      </c>
      <c r="I92" s="49">
        <f t="shared" ref="I92:K93" si="28">G92+H92</f>
        <v>561.79999999999995</v>
      </c>
      <c r="J92" s="30">
        <v>124.5</v>
      </c>
      <c r="K92" s="49">
        <f t="shared" si="28"/>
        <v>686.3</v>
      </c>
      <c r="L92" s="32">
        <v>327.83</v>
      </c>
      <c r="M92" s="49">
        <f t="shared" ref="M92:M93" si="29">K92+L92</f>
        <v>1014.1299999999999</v>
      </c>
    </row>
    <row r="93" spans="1:13" ht="15" customHeight="1" x14ac:dyDescent="0.25">
      <c r="A93" s="19" t="s">
        <v>247</v>
      </c>
      <c r="B93" s="42"/>
      <c r="C93" s="42" t="s">
        <v>46</v>
      </c>
      <c r="D93" s="42" t="s">
        <v>46</v>
      </c>
      <c r="E93" s="42" t="s">
        <v>243</v>
      </c>
      <c r="F93" s="42" t="s">
        <v>227</v>
      </c>
      <c r="G93" s="31">
        <v>110</v>
      </c>
      <c r="H93" s="54">
        <v>-40</v>
      </c>
      <c r="I93" s="49">
        <f t="shared" si="28"/>
        <v>70</v>
      </c>
      <c r="K93" s="49">
        <f t="shared" si="28"/>
        <v>70</v>
      </c>
      <c r="M93" s="49">
        <f t="shared" si="29"/>
        <v>70</v>
      </c>
    </row>
    <row r="94" spans="1:13" x14ac:dyDescent="0.25">
      <c r="A94" s="44" t="s">
        <v>55</v>
      </c>
      <c r="B94" s="37"/>
      <c r="C94" s="37" t="s">
        <v>56</v>
      </c>
      <c r="D94" s="37"/>
      <c r="E94" s="37"/>
      <c r="F94" s="37"/>
      <c r="G94" s="38">
        <f>G101+G106</f>
        <v>3056.4</v>
      </c>
      <c r="I94" s="50">
        <f>I101+I106</f>
        <v>3216.4</v>
      </c>
      <c r="K94" s="50">
        <f>K101+K106+K98+K95</f>
        <v>8033.15</v>
      </c>
      <c r="M94" s="50">
        <f>M101+M106+M98+M95</f>
        <v>8037.3499999999995</v>
      </c>
    </row>
    <row r="95" spans="1:13" x14ac:dyDescent="0.25">
      <c r="A95" s="44" t="s">
        <v>57</v>
      </c>
      <c r="B95" s="37"/>
      <c r="C95" s="37" t="s">
        <v>56</v>
      </c>
      <c r="D95" s="37" t="s">
        <v>15</v>
      </c>
      <c r="E95" s="37"/>
      <c r="F95" s="37"/>
      <c r="G95" s="38"/>
      <c r="I95" s="50"/>
      <c r="K95" s="50">
        <f>K96</f>
        <v>58.75</v>
      </c>
      <c r="M95" s="50">
        <f>M96</f>
        <v>62.95</v>
      </c>
    </row>
    <row r="96" spans="1:13" x14ac:dyDescent="0.25">
      <c r="A96" s="43" t="s">
        <v>336</v>
      </c>
      <c r="B96" s="42"/>
      <c r="C96" s="42" t="s">
        <v>56</v>
      </c>
      <c r="D96" s="42" t="s">
        <v>15</v>
      </c>
      <c r="E96" s="42" t="s">
        <v>392</v>
      </c>
      <c r="F96" s="42"/>
      <c r="G96" s="31"/>
      <c r="I96" s="49"/>
      <c r="K96" s="49">
        <f>K97</f>
        <v>58.75</v>
      </c>
      <c r="M96" s="49">
        <f>M97</f>
        <v>62.95</v>
      </c>
    </row>
    <row r="97" spans="1:13" x14ac:dyDescent="0.25">
      <c r="A97" s="45" t="s">
        <v>247</v>
      </c>
      <c r="B97" s="42"/>
      <c r="C97" s="42" t="s">
        <v>56</v>
      </c>
      <c r="D97" s="42" t="s">
        <v>15</v>
      </c>
      <c r="E97" s="42" t="s">
        <v>392</v>
      </c>
      <c r="F97" s="42" t="s">
        <v>227</v>
      </c>
      <c r="G97" s="31"/>
      <c r="I97" s="49"/>
      <c r="J97" s="30">
        <v>58.75</v>
      </c>
      <c r="K97" s="49">
        <f t="shared" ref="K97" si="30">I97+J97</f>
        <v>58.75</v>
      </c>
      <c r="L97" s="32">
        <v>4.2</v>
      </c>
      <c r="M97" s="49">
        <f t="shared" ref="M97" si="31">K97+L97</f>
        <v>62.95</v>
      </c>
    </row>
    <row r="98" spans="1:13" x14ac:dyDescent="0.25">
      <c r="A98" s="10" t="s">
        <v>80</v>
      </c>
      <c r="B98" s="37"/>
      <c r="C98" s="37" t="s">
        <v>56</v>
      </c>
      <c r="D98" s="37" t="s">
        <v>17</v>
      </c>
      <c r="E98" s="37"/>
      <c r="F98" s="37"/>
      <c r="G98" s="38"/>
      <c r="I98" s="50"/>
      <c r="K98" s="50">
        <f>K99</f>
        <v>3038</v>
      </c>
      <c r="M98" s="50">
        <f>M99</f>
        <v>3038</v>
      </c>
    </row>
    <row r="99" spans="1:13" ht="31.5" x14ac:dyDescent="0.25">
      <c r="A99" s="19" t="s">
        <v>457</v>
      </c>
      <c r="B99" s="42"/>
      <c r="C99" s="42" t="s">
        <v>56</v>
      </c>
      <c r="D99" s="42" t="s">
        <v>17</v>
      </c>
      <c r="E99" s="42" t="s">
        <v>421</v>
      </c>
      <c r="F99" s="42"/>
      <c r="G99" s="31"/>
      <c r="I99" s="49"/>
      <c r="K99" s="49">
        <f>K100</f>
        <v>3038</v>
      </c>
      <c r="M99" s="49">
        <f>M100</f>
        <v>3038</v>
      </c>
    </row>
    <row r="100" spans="1:13" ht="15" customHeight="1" x14ac:dyDescent="0.25">
      <c r="A100" s="19" t="s">
        <v>422</v>
      </c>
      <c r="B100" s="42"/>
      <c r="C100" s="42" t="s">
        <v>56</v>
      </c>
      <c r="D100" s="42" t="s">
        <v>17</v>
      </c>
      <c r="E100" s="42" t="s">
        <v>421</v>
      </c>
      <c r="F100" s="42" t="s">
        <v>329</v>
      </c>
      <c r="G100" s="31"/>
      <c r="I100" s="49"/>
      <c r="J100" s="30">
        <v>3038</v>
      </c>
      <c r="K100" s="49">
        <f t="shared" ref="K100" si="32">I100+J100</f>
        <v>3038</v>
      </c>
      <c r="M100" s="49">
        <f t="shared" ref="M100" si="33">K100+L100</f>
        <v>3038</v>
      </c>
    </row>
    <row r="101" spans="1:13" x14ac:dyDescent="0.25">
      <c r="A101" s="44" t="s">
        <v>59</v>
      </c>
      <c r="B101" s="37"/>
      <c r="C101" s="37" t="s">
        <v>56</v>
      </c>
      <c r="D101" s="37" t="s">
        <v>56</v>
      </c>
      <c r="E101" s="37"/>
      <c r="F101" s="37"/>
      <c r="G101" s="38">
        <f>G102+G104</f>
        <v>500</v>
      </c>
      <c r="I101" s="50">
        <f>I102+I104</f>
        <v>660</v>
      </c>
      <c r="K101" s="50">
        <f>K102+K104</f>
        <v>660</v>
      </c>
      <c r="M101" s="50">
        <f>M102+M104</f>
        <v>660</v>
      </c>
    </row>
    <row r="102" spans="1:13" x14ac:dyDescent="0.25">
      <c r="A102" s="19" t="s">
        <v>60</v>
      </c>
      <c r="B102" s="42"/>
      <c r="C102" s="42" t="s">
        <v>56</v>
      </c>
      <c r="D102" s="42" t="s">
        <v>56</v>
      </c>
      <c r="E102" s="42" t="s">
        <v>246</v>
      </c>
      <c r="F102" s="42"/>
      <c r="G102" s="31">
        <f>G103</f>
        <v>500</v>
      </c>
      <c r="I102" s="49">
        <f>I103</f>
        <v>660</v>
      </c>
      <c r="K102" s="49">
        <f>K103</f>
        <v>660</v>
      </c>
      <c r="M102" s="49">
        <f>M103</f>
        <v>660</v>
      </c>
    </row>
    <row r="103" spans="1:13" ht="18.75" customHeight="1" x14ac:dyDescent="0.25">
      <c r="A103" s="45" t="s">
        <v>247</v>
      </c>
      <c r="B103" s="42"/>
      <c r="C103" s="42" t="s">
        <v>56</v>
      </c>
      <c r="D103" s="42" t="s">
        <v>56</v>
      </c>
      <c r="E103" s="42" t="s">
        <v>246</v>
      </c>
      <c r="F103" s="42" t="s">
        <v>227</v>
      </c>
      <c r="G103" s="31">
        <v>500</v>
      </c>
      <c r="H103" s="54">
        <v>160</v>
      </c>
      <c r="I103" s="49">
        <f t="shared" ref="I103:K105" si="34">G103+H103</f>
        <v>660</v>
      </c>
      <c r="K103" s="49">
        <f t="shared" si="34"/>
        <v>660</v>
      </c>
      <c r="M103" s="49">
        <f t="shared" ref="M103" si="35">K103+L103</f>
        <v>660</v>
      </c>
    </row>
    <row r="104" spans="1:13" x14ac:dyDescent="0.25">
      <c r="A104" s="19" t="s">
        <v>285</v>
      </c>
      <c r="B104" s="42"/>
      <c r="C104" s="42" t="s">
        <v>56</v>
      </c>
      <c r="D104" s="42" t="s">
        <v>56</v>
      </c>
      <c r="E104" s="42" t="s">
        <v>283</v>
      </c>
      <c r="F104" s="42"/>
      <c r="G104" s="31">
        <f>G105</f>
        <v>0</v>
      </c>
      <c r="I104" s="49">
        <f>I105</f>
        <v>0</v>
      </c>
      <c r="K104" s="49">
        <f>K105</f>
        <v>0</v>
      </c>
      <c r="M104" s="49">
        <f>M105</f>
        <v>0</v>
      </c>
    </row>
    <row r="105" spans="1:13" x14ac:dyDescent="0.25">
      <c r="A105" s="19" t="s">
        <v>302</v>
      </c>
      <c r="B105" s="42"/>
      <c r="C105" s="42" t="s">
        <v>56</v>
      </c>
      <c r="D105" s="42" t="s">
        <v>56</v>
      </c>
      <c r="E105" s="42" t="s">
        <v>283</v>
      </c>
      <c r="F105" s="42" t="s">
        <v>303</v>
      </c>
      <c r="G105" s="31"/>
      <c r="I105" s="49">
        <f t="shared" si="34"/>
        <v>0</v>
      </c>
      <c r="K105" s="49">
        <f t="shared" si="34"/>
        <v>0</v>
      </c>
      <c r="M105" s="49">
        <f t="shared" ref="M105" si="36">K105+L105</f>
        <v>0</v>
      </c>
    </row>
    <row r="106" spans="1:13" x14ac:dyDescent="0.25">
      <c r="A106" s="44" t="s">
        <v>62</v>
      </c>
      <c r="B106" s="37"/>
      <c r="C106" s="37" t="s">
        <v>56</v>
      </c>
      <c r="D106" s="37" t="s">
        <v>63</v>
      </c>
      <c r="E106" s="37"/>
      <c r="F106" s="37"/>
      <c r="G106" s="38">
        <f>G107+G112+G115</f>
        <v>2556.4</v>
      </c>
      <c r="I106" s="50">
        <f>I107+I112+I115</f>
        <v>2556.4</v>
      </c>
      <c r="K106" s="50">
        <f>K107+K112+K115+K109+K111</f>
        <v>4276.3999999999996</v>
      </c>
      <c r="M106" s="50">
        <f>M107+M112+M115+M109+M111</f>
        <v>4276.3999999999996</v>
      </c>
    </row>
    <row r="107" spans="1:13" x14ac:dyDescent="0.25">
      <c r="A107" s="19" t="s">
        <v>60</v>
      </c>
      <c r="B107" s="42"/>
      <c r="C107" s="42" t="s">
        <v>56</v>
      </c>
      <c r="D107" s="42" t="s">
        <v>63</v>
      </c>
      <c r="E107" s="42" t="s">
        <v>248</v>
      </c>
      <c r="F107" s="42"/>
      <c r="G107" s="31">
        <f>G108</f>
        <v>450</v>
      </c>
      <c r="I107" s="49">
        <f>I108</f>
        <v>450</v>
      </c>
      <c r="K107" s="49">
        <f>K108</f>
        <v>450</v>
      </c>
      <c r="M107" s="49">
        <f>M108</f>
        <v>450</v>
      </c>
    </row>
    <row r="108" spans="1:13" x14ac:dyDescent="0.25">
      <c r="A108" s="45" t="s">
        <v>247</v>
      </c>
      <c r="B108" s="42"/>
      <c r="C108" s="42" t="s">
        <v>56</v>
      </c>
      <c r="D108" s="42" t="s">
        <v>63</v>
      </c>
      <c r="E108" s="42" t="s">
        <v>248</v>
      </c>
      <c r="F108" s="42" t="s">
        <v>227</v>
      </c>
      <c r="G108" s="31">
        <v>450</v>
      </c>
      <c r="I108" s="49">
        <f t="shared" ref="I108:K116" si="37">G108+H108</f>
        <v>450</v>
      </c>
      <c r="K108" s="49">
        <f t="shared" si="37"/>
        <v>450</v>
      </c>
      <c r="M108" s="49">
        <f t="shared" ref="M108" si="38">K108+L108</f>
        <v>450</v>
      </c>
    </row>
    <row r="109" spans="1:13" ht="30" x14ac:dyDescent="0.25">
      <c r="A109" s="45" t="s">
        <v>441</v>
      </c>
      <c r="B109" s="42"/>
      <c r="C109" s="42" t="s">
        <v>56</v>
      </c>
      <c r="D109" s="42" t="s">
        <v>63</v>
      </c>
      <c r="E109" s="42" t="s">
        <v>423</v>
      </c>
      <c r="F109" s="42"/>
      <c r="G109" s="31"/>
      <c r="I109" s="49"/>
      <c r="K109" s="49">
        <f>K110</f>
        <v>103</v>
      </c>
      <c r="M109" s="49">
        <f>M110</f>
        <v>103</v>
      </c>
    </row>
    <row r="110" spans="1:13" x14ac:dyDescent="0.25">
      <c r="A110" s="45" t="s">
        <v>247</v>
      </c>
      <c r="B110" s="42"/>
      <c r="C110" s="42" t="s">
        <v>56</v>
      </c>
      <c r="D110" s="42" t="s">
        <v>63</v>
      </c>
      <c r="E110" s="42" t="s">
        <v>423</v>
      </c>
      <c r="F110" s="42" t="s">
        <v>227</v>
      </c>
      <c r="G110" s="31"/>
      <c r="I110" s="49"/>
      <c r="J110" s="30">
        <v>103</v>
      </c>
      <c r="K110" s="49">
        <f t="shared" si="37"/>
        <v>103</v>
      </c>
      <c r="M110" s="49">
        <f t="shared" ref="M110:M111" si="39">K110+L110</f>
        <v>103</v>
      </c>
    </row>
    <row r="111" spans="1:13" ht="30" x14ac:dyDescent="0.25">
      <c r="A111" s="45" t="s">
        <v>440</v>
      </c>
      <c r="B111" s="42"/>
      <c r="C111" s="42" t="s">
        <v>56</v>
      </c>
      <c r="D111" s="42" t="s">
        <v>63</v>
      </c>
      <c r="E111" s="42" t="s">
        <v>461</v>
      </c>
      <c r="F111" s="42" t="s">
        <v>227</v>
      </c>
      <c r="G111" s="31"/>
      <c r="I111" s="49"/>
      <c r="J111" s="30">
        <v>330</v>
      </c>
      <c r="K111" s="49">
        <f t="shared" si="37"/>
        <v>330</v>
      </c>
      <c r="M111" s="49">
        <f t="shared" si="39"/>
        <v>330</v>
      </c>
    </row>
    <row r="112" spans="1:13" ht="31.5" customHeight="1" x14ac:dyDescent="0.25">
      <c r="A112" s="19" t="s">
        <v>410</v>
      </c>
      <c r="B112" s="42"/>
      <c r="C112" s="42" t="s">
        <v>56</v>
      </c>
      <c r="D112" s="42" t="s">
        <v>63</v>
      </c>
      <c r="E112" s="42" t="s">
        <v>347</v>
      </c>
      <c r="F112" s="42"/>
      <c r="G112" s="31">
        <f>G113</f>
        <v>1806.4</v>
      </c>
      <c r="I112" s="49">
        <f>I113</f>
        <v>1806.4</v>
      </c>
      <c r="K112" s="49">
        <f>K113+K114</f>
        <v>3093.4</v>
      </c>
      <c r="M112" s="49">
        <f>M113+M114</f>
        <v>3093.4</v>
      </c>
    </row>
    <row r="113" spans="1:13" x14ac:dyDescent="0.25">
      <c r="A113" s="45" t="s">
        <v>247</v>
      </c>
      <c r="B113" s="42"/>
      <c r="C113" s="42" t="s">
        <v>56</v>
      </c>
      <c r="D113" s="42" t="s">
        <v>63</v>
      </c>
      <c r="E113" s="42" t="s">
        <v>347</v>
      </c>
      <c r="F113" s="42" t="s">
        <v>227</v>
      </c>
      <c r="G113" s="31">
        <v>1806.4</v>
      </c>
      <c r="I113" s="49">
        <f t="shared" si="37"/>
        <v>1806.4</v>
      </c>
      <c r="K113" s="49">
        <f t="shared" si="37"/>
        <v>1806.4</v>
      </c>
      <c r="M113" s="49">
        <f t="shared" ref="M113:M114" si="40">K113+L113</f>
        <v>1806.4</v>
      </c>
    </row>
    <row r="114" spans="1:13" ht="31.5" x14ac:dyDescent="0.25">
      <c r="A114" s="19" t="s">
        <v>450</v>
      </c>
      <c r="B114" s="42"/>
      <c r="C114" s="42" t="s">
        <v>56</v>
      </c>
      <c r="D114" s="42" t="s">
        <v>63</v>
      </c>
      <c r="E114" s="42" t="s">
        <v>347</v>
      </c>
      <c r="F114" s="42" t="s">
        <v>329</v>
      </c>
      <c r="G114" s="31"/>
      <c r="I114" s="49"/>
      <c r="J114" s="30">
        <v>1287</v>
      </c>
      <c r="K114" s="49">
        <f t="shared" si="37"/>
        <v>1287</v>
      </c>
      <c r="M114" s="49">
        <f t="shared" si="40"/>
        <v>1287</v>
      </c>
    </row>
    <row r="115" spans="1:13" ht="31.5" customHeight="1" x14ac:dyDescent="0.25">
      <c r="A115" s="19" t="s">
        <v>558</v>
      </c>
      <c r="B115" s="42"/>
      <c r="C115" s="42" t="s">
        <v>56</v>
      </c>
      <c r="D115" s="42" t="s">
        <v>63</v>
      </c>
      <c r="E115" s="42" t="s">
        <v>313</v>
      </c>
      <c r="F115" s="42"/>
      <c r="G115" s="31">
        <f>G116</f>
        <v>300</v>
      </c>
      <c r="I115" s="49">
        <f>I116</f>
        <v>300</v>
      </c>
      <c r="K115" s="49">
        <f>K116</f>
        <v>300</v>
      </c>
      <c r="M115" s="49">
        <f>M116</f>
        <v>300</v>
      </c>
    </row>
    <row r="116" spans="1:13" x14ac:dyDescent="0.25">
      <c r="A116" s="45" t="s">
        <v>247</v>
      </c>
      <c r="B116" s="42"/>
      <c r="C116" s="42" t="s">
        <v>56</v>
      </c>
      <c r="D116" s="42" t="s">
        <v>63</v>
      </c>
      <c r="E116" s="42" t="s">
        <v>313</v>
      </c>
      <c r="F116" s="42" t="s">
        <v>227</v>
      </c>
      <c r="G116" s="31">
        <v>300</v>
      </c>
      <c r="I116" s="49">
        <f t="shared" si="37"/>
        <v>300</v>
      </c>
      <c r="K116" s="49">
        <f t="shared" si="37"/>
        <v>300</v>
      </c>
      <c r="M116" s="49">
        <f t="shared" ref="M116" si="41">K116+L116</f>
        <v>300</v>
      </c>
    </row>
    <row r="117" spans="1:13" x14ac:dyDescent="0.25">
      <c r="A117" s="44" t="s">
        <v>250</v>
      </c>
      <c r="B117" s="37"/>
      <c r="C117" s="37" t="s">
        <v>43</v>
      </c>
      <c r="D117" s="37"/>
      <c r="E117" s="37"/>
      <c r="F117" s="37"/>
      <c r="G117" s="38">
        <f>G118</f>
        <v>1000</v>
      </c>
      <c r="I117" s="50">
        <f>I118</f>
        <v>800</v>
      </c>
      <c r="K117" s="50">
        <f>K118</f>
        <v>880</v>
      </c>
      <c r="M117" s="50">
        <f>M118</f>
        <v>880</v>
      </c>
    </row>
    <row r="118" spans="1:13" x14ac:dyDescent="0.25">
      <c r="A118" s="44" t="s">
        <v>154</v>
      </c>
      <c r="B118" s="37"/>
      <c r="C118" s="37" t="s">
        <v>43</v>
      </c>
      <c r="D118" s="37" t="s">
        <v>15</v>
      </c>
      <c r="E118" s="37"/>
      <c r="F118" s="37"/>
      <c r="G118" s="38">
        <f>G119</f>
        <v>1000</v>
      </c>
      <c r="I118" s="50">
        <f>I119</f>
        <v>800</v>
      </c>
      <c r="K118" s="50">
        <f>K119+K121</f>
        <v>880</v>
      </c>
      <c r="M118" s="50">
        <f>M119+M121</f>
        <v>880</v>
      </c>
    </row>
    <row r="119" spans="1:13" ht="17.25" customHeight="1" x14ac:dyDescent="0.25">
      <c r="A119" s="19" t="s">
        <v>251</v>
      </c>
      <c r="B119" s="42"/>
      <c r="C119" s="42" t="s">
        <v>43</v>
      </c>
      <c r="D119" s="42" t="s">
        <v>15</v>
      </c>
      <c r="E119" s="42" t="s">
        <v>249</v>
      </c>
      <c r="F119" s="42"/>
      <c r="G119" s="31">
        <f>G120</f>
        <v>1000</v>
      </c>
      <c r="I119" s="49">
        <f>I120</f>
        <v>800</v>
      </c>
      <c r="K119" s="49">
        <f>K120</f>
        <v>800</v>
      </c>
      <c r="M119" s="49">
        <f>M120</f>
        <v>800</v>
      </c>
    </row>
    <row r="120" spans="1:13" x14ac:dyDescent="0.25">
      <c r="A120" s="45" t="s">
        <v>247</v>
      </c>
      <c r="B120" s="42"/>
      <c r="C120" s="42" t="s">
        <v>43</v>
      </c>
      <c r="D120" s="42" t="s">
        <v>15</v>
      </c>
      <c r="E120" s="42" t="s">
        <v>249</v>
      </c>
      <c r="F120" s="42" t="s">
        <v>227</v>
      </c>
      <c r="G120" s="31">
        <v>1000</v>
      </c>
      <c r="H120" s="54">
        <v>-200</v>
      </c>
      <c r="I120" s="49">
        <f t="shared" ref="I120:K122" si="42">G120+H120</f>
        <v>800</v>
      </c>
      <c r="K120" s="49">
        <f t="shared" si="42"/>
        <v>800</v>
      </c>
      <c r="M120" s="49">
        <f t="shared" ref="M120" si="43">K120+L120</f>
        <v>800</v>
      </c>
    </row>
    <row r="121" spans="1:13" ht="30" x14ac:dyDescent="0.25">
      <c r="A121" s="45" t="s">
        <v>559</v>
      </c>
      <c r="B121" s="42"/>
      <c r="C121" s="42" t="s">
        <v>43</v>
      </c>
      <c r="D121" s="42" t="s">
        <v>15</v>
      </c>
      <c r="E121" s="42" t="s">
        <v>451</v>
      </c>
      <c r="F121" s="42"/>
      <c r="G121" s="31"/>
      <c r="I121" s="49"/>
      <c r="K121" s="49">
        <f>K122</f>
        <v>80</v>
      </c>
      <c r="M121" s="49">
        <f>M122</f>
        <v>80</v>
      </c>
    </row>
    <row r="122" spans="1:13" x14ac:dyDescent="0.25">
      <c r="A122" s="45" t="s">
        <v>247</v>
      </c>
      <c r="B122" s="42"/>
      <c r="C122" s="42" t="s">
        <v>43</v>
      </c>
      <c r="D122" s="42" t="s">
        <v>15</v>
      </c>
      <c r="E122" s="42" t="s">
        <v>451</v>
      </c>
      <c r="F122" s="42" t="s">
        <v>227</v>
      </c>
      <c r="G122" s="31"/>
      <c r="I122" s="49"/>
      <c r="J122" s="30">
        <v>80</v>
      </c>
      <c r="K122" s="49">
        <f t="shared" si="42"/>
        <v>80</v>
      </c>
      <c r="M122" s="49">
        <f t="shared" ref="M122" si="44">K122+L122</f>
        <v>80</v>
      </c>
    </row>
    <row r="123" spans="1:13" x14ac:dyDescent="0.25">
      <c r="A123" s="44" t="s">
        <v>185</v>
      </c>
      <c r="B123" s="37"/>
      <c r="C123" s="37" t="s">
        <v>68</v>
      </c>
      <c r="D123" s="37"/>
      <c r="E123" s="37"/>
      <c r="F123" s="37"/>
      <c r="G123" s="38">
        <f>G124+G127</f>
        <v>5257.61</v>
      </c>
      <c r="I123" s="50">
        <f>I124+I127</f>
        <v>5257.61</v>
      </c>
      <c r="K123" s="50">
        <f>K124+K127</f>
        <v>6242.83</v>
      </c>
      <c r="M123" s="50">
        <f>M124+M127</f>
        <v>6242.83</v>
      </c>
    </row>
    <row r="124" spans="1:13" x14ac:dyDescent="0.25">
      <c r="A124" s="44" t="s">
        <v>69</v>
      </c>
      <c r="B124" s="37"/>
      <c r="C124" s="37" t="s">
        <v>68</v>
      </c>
      <c r="D124" s="37" t="s">
        <v>20</v>
      </c>
      <c r="E124" s="37"/>
      <c r="F124" s="37"/>
      <c r="G124" s="38">
        <f>G125</f>
        <v>500</v>
      </c>
      <c r="I124" s="50">
        <f>I125</f>
        <v>500</v>
      </c>
      <c r="K124" s="50">
        <f>K125</f>
        <v>500</v>
      </c>
      <c r="M124" s="50">
        <f>M125</f>
        <v>500</v>
      </c>
    </row>
    <row r="125" spans="1:13" x14ac:dyDescent="0.25">
      <c r="A125" s="19" t="s">
        <v>72</v>
      </c>
      <c r="B125" s="42"/>
      <c r="C125" s="42" t="s">
        <v>68</v>
      </c>
      <c r="D125" s="42" t="s">
        <v>20</v>
      </c>
      <c r="E125" s="42" t="s">
        <v>252</v>
      </c>
      <c r="F125" s="42"/>
      <c r="G125" s="31">
        <f>G126</f>
        <v>500</v>
      </c>
      <c r="I125" s="49">
        <f>I126</f>
        <v>500</v>
      </c>
      <c r="K125" s="49">
        <f>K126</f>
        <v>500</v>
      </c>
      <c r="M125" s="49">
        <f>M126</f>
        <v>500</v>
      </c>
    </row>
    <row r="126" spans="1:13" x14ac:dyDescent="0.25">
      <c r="A126" s="45" t="s">
        <v>247</v>
      </c>
      <c r="B126" s="42"/>
      <c r="C126" s="42" t="s">
        <v>68</v>
      </c>
      <c r="D126" s="42" t="s">
        <v>20</v>
      </c>
      <c r="E126" s="42" t="s">
        <v>252</v>
      </c>
      <c r="F126" s="42" t="s">
        <v>227</v>
      </c>
      <c r="G126" s="31">
        <v>500</v>
      </c>
      <c r="I126" s="49">
        <f t="shared" ref="I126:K126" si="45">G126+H126</f>
        <v>500</v>
      </c>
      <c r="K126" s="49">
        <f t="shared" si="45"/>
        <v>500</v>
      </c>
      <c r="M126" s="49">
        <f t="shared" ref="M126" si="46">K126+L126</f>
        <v>500</v>
      </c>
    </row>
    <row r="127" spans="1:13" x14ac:dyDescent="0.25">
      <c r="A127" s="44" t="s">
        <v>74</v>
      </c>
      <c r="B127" s="37"/>
      <c r="C127" s="37" t="s">
        <v>68</v>
      </c>
      <c r="D127" s="37" t="s">
        <v>24</v>
      </c>
      <c r="E127" s="37"/>
      <c r="F127" s="37"/>
      <c r="G127" s="38">
        <f>G128+G133</f>
        <v>4757.6099999999997</v>
      </c>
      <c r="I127" s="50">
        <f>I128+I133</f>
        <v>4757.6099999999997</v>
      </c>
      <c r="K127" s="50">
        <f>K128+K133</f>
        <v>5742.83</v>
      </c>
      <c r="M127" s="50">
        <f>M128+M133</f>
        <v>5742.83</v>
      </c>
    </row>
    <row r="128" spans="1:13" ht="31.5" x14ac:dyDescent="0.25">
      <c r="A128" s="19" t="s">
        <v>228</v>
      </c>
      <c r="B128" s="42"/>
      <c r="C128" s="42" t="s">
        <v>68</v>
      </c>
      <c r="D128" s="42" t="s">
        <v>24</v>
      </c>
      <c r="E128" s="42" t="s">
        <v>356</v>
      </c>
      <c r="F128" s="42"/>
      <c r="G128" s="49">
        <f>G129+G130+G131</f>
        <v>726.99</v>
      </c>
      <c r="I128" s="49">
        <f>I129+I130+I131</f>
        <v>726.99</v>
      </c>
      <c r="K128" s="49">
        <f>K129+K130+K131+K132</f>
        <v>728.07</v>
      </c>
      <c r="M128" s="49">
        <f>M129+M130+M131+M132</f>
        <v>728.07</v>
      </c>
    </row>
    <row r="129" spans="1:13" x14ac:dyDescent="0.25">
      <c r="A129" s="19" t="s">
        <v>219</v>
      </c>
      <c r="B129" s="42"/>
      <c r="C129" s="42" t="s">
        <v>68</v>
      </c>
      <c r="D129" s="42" t="s">
        <v>24</v>
      </c>
      <c r="E129" s="42" t="s">
        <v>356</v>
      </c>
      <c r="F129" s="42" t="s">
        <v>220</v>
      </c>
      <c r="G129" s="49">
        <f>467.3+159.8</f>
        <v>627.1</v>
      </c>
      <c r="I129" s="49">
        <f t="shared" ref="I129:K135" si="47">G129+H129</f>
        <v>627.1</v>
      </c>
      <c r="K129" s="49">
        <f t="shared" si="47"/>
        <v>627.1</v>
      </c>
      <c r="M129" s="49">
        <f t="shared" ref="M129:M132" si="48">K129+L129</f>
        <v>627.1</v>
      </c>
    </row>
    <row r="130" spans="1:13" ht="15.75" customHeight="1" x14ac:dyDescent="0.25">
      <c r="A130" s="19" t="s">
        <v>225</v>
      </c>
      <c r="B130" s="42"/>
      <c r="C130" s="42" t="s">
        <v>68</v>
      </c>
      <c r="D130" s="42" t="s">
        <v>24</v>
      </c>
      <c r="E130" s="42" t="s">
        <v>356</v>
      </c>
      <c r="F130" s="42" t="s">
        <v>226</v>
      </c>
      <c r="G130" s="31">
        <v>5</v>
      </c>
      <c r="I130" s="49">
        <f t="shared" si="47"/>
        <v>5</v>
      </c>
      <c r="K130" s="49">
        <f t="shared" si="47"/>
        <v>5</v>
      </c>
      <c r="M130" s="49">
        <f t="shared" si="48"/>
        <v>5</v>
      </c>
    </row>
    <row r="131" spans="1:13" x14ac:dyDescent="0.25">
      <c r="A131" s="45" t="s">
        <v>247</v>
      </c>
      <c r="B131" s="42"/>
      <c r="C131" s="42" t="s">
        <v>68</v>
      </c>
      <c r="D131" s="42" t="s">
        <v>24</v>
      </c>
      <c r="E131" s="42" t="s">
        <v>356</v>
      </c>
      <c r="F131" s="42" t="s">
        <v>227</v>
      </c>
      <c r="G131" s="31">
        <f>55+2+3+24.89+10</f>
        <v>94.89</v>
      </c>
      <c r="I131" s="49">
        <f t="shared" si="47"/>
        <v>94.89</v>
      </c>
      <c r="K131" s="49">
        <f t="shared" si="47"/>
        <v>94.89</v>
      </c>
      <c r="M131" s="49">
        <f t="shared" si="48"/>
        <v>94.89</v>
      </c>
    </row>
    <row r="132" spans="1:13" ht="30" x14ac:dyDescent="0.25">
      <c r="A132" s="45" t="s">
        <v>453</v>
      </c>
      <c r="B132" s="42"/>
      <c r="C132" s="42" t="s">
        <v>68</v>
      </c>
      <c r="D132" s="42" t="s">
        <v>24</v>
      </c>
      <c r="E132" s="42" t="s">
        <v>356</v>
      </c>
      <c r="F132" s="42" t="s">
        <v>227</v>
      </c>
      <c r="G132" s="31"/>
      <c r="I132" s="49"/>
      <c r="J132" s="30">
        <v>1.08</v>
      </c>
      <c r="K132" s="49">
        <f t="shared" si="47"/>
        <v>1.08</v>
      </c>
      <c r="M132" s="49">
        <f t="shared" si="48"/>
        <v>1.08</v>
      </c>
    </row>
    <row r="133" spans="1:13" ht="80.25" customHeight="1" x14ac:dyDescent="0.25">
      <c r="A133" s="19" t="s">
        <v>411</v>
      </c>
      <c r="B133" s="42"/>
      <c r="C133" s="42" t="s">
        <v>68</v>
      </c>
      <c r="D133" s="42" t="s">
        <v>24</v>
      </c>
      <c r="E133" s="42" t="s">
        <v>357</v>
      </c>
      <c r="F133" s="42"/>
      <c r="G133" s="31">
        <f>G134</f>
        <v>4030.62</v>
      </c>
      <c r="I133" s="49">
        <f>I134</f>
        <v>4030.62</v>
      </c>
      <c r="K133" s="49">
        <f>K134+K135</f>
        <v>5014.76</v>
      </c>
      <c r="M133" s="49">
        <f>M134+M135</f>
        <v>5014.76</v>
      </c>
    </row>
    <row r="134" spans="1:13" ht="31.5" x14ac:dyDescent="0.25">
      <c r="A134" s="19" t="s">
        <v>315</v>
      </c>
      <c r="B134" s="42"/>
      <c r="C134" s="42" t="s">
        <v>68</v>
      </c>
      <c r="D134" s="42" t="s">
        <v>24</v>
      </c>
      <c r="E134" s="42" t="s">
        <v>357</v>
      </c>
      <c r="F134" s="42" t="s">
        <v>314</v>
      </c>
      <c r="G134" s="31">
        <v>4030.62</v>
      </c>
      <c r="I134" s="49">
        <f t="shared" si="47"/>
        <v>4030.62</v>
      </c>
      <c r="K134" s="49">
        <f t="shared" si="47"/>
        <v>4030.62</v>
      </c>
      <c r="M134" s="49">
        <f t="shared" ref="M134:M135" si="49">K134+L134</f>
        <v>4030.62</v>
      </c>
    </row>
    <row r="135" spans="1:13" ht="31.5" x14ac:dyDescent="0.25">
      <c r="A135" s="19" t="s">
        <v>454</v>
      </c>
      <c r="B135" s="42"/>
      <c r="C135" s="42" t="s">
        <v>68</v>
      </c>
      <c r="D135" s="42" t="s">
        <v>24</v>
      </c>
      <c r="E135" s="42" t="s">
        <v>357</v>
      </c>
      <c r="F135" s="42" t="s">
        <v>314</v>
      </c>
      <c r="G135" s="31"/>
      <c r="I135" s="49"/>
      <c r="J135" s="30">
        <v>984.14</v>
      </c>
      <c r="K135" s="49">
        <f t="shared" si="47"/>
        <v>984.14</v>
      </c>
      <c r="M135" s="49">
        <f t="shared" si="49"/>
        <v>984.14</v>
      </c>
    </row>
    <row r="136" spans="1:13" x14ac:dyDescent="0.25">
      <c r="A136" s="44" t="s">
        <v>254</v>
      </c>
      <c r="B136" s="37"/>
      <c r="C136" s="37" t="s">
        <v>109</v>
      </c>
      <c r="D136" s="37"/>
      <c r="E136" s="37"/>
      <c r="F136" s="37"/>
      <c r="G136" s="38">
        <f>G137</f>
        <v>800</v>
      </c>
      <c r="I136" s="50">
        <f>I137</f>
        <v>1100</v>
      </c>
      <c r="K136" s="50">
        <f>K137</f>
        <v>1100</v>
      </c>
      <c r="M136" s="50">
        <f>M137</f>
        <v>1100</v>
      </c>
    </row>
    <row r="137" spans="1:13" x14ac:dyDescent="0.25">
      <c r="A137" s="44" t="s">
        <v>209</v>
      </c>
      <c r="B137" s="37"/>
      <c r="C137" s="37" t="s">
        <v>109</v>
      </c>
      <c r="D137" s="37" t="s">
        <v>15</v>
      </c>
      <c r="E137" s="37"/>
      <c r="F137" s="37"/>
      <c r="G137" s="38">
        <f>G138</f>
        <v>800</v>
      </c>
      <c r="I137" s="50">
        <f>I138</f>
        <v>1100</v>
      </c>
      <c r="K137" s="50">
        <f>K138</f>
        <v>1100</v>
      </c>
      <c r="M137" s="50">
        <f>M138</f>
        <v>1100</v>
      </c>
    </row>
    <row r="138" spans="1:13" ht="15.75" customHeight="1" x14ac:dyDescent="0.25">
      <c r="A138" s="19" t="s">
        <v>255</v>
      </c>
      <c r="B138" s="42"/>
      <c r="C138" s="42" t="s">
        <v>109</v>
      </c>
      <c r="D138" s="42" t="s">
        <v>15</v>
      </c>
      <c r="E138" s="42" t="s">
        <v>253</v>
      </c>
      <c r="F138" s="42"/>
      <c r="G138" s="31">
        <f>G139</f>
        <v>800</v>
      </c>
      <c r="I138" s="49">
        <f>I139</f>
        <v>1100</v>
      </c>
      <c r="K138" s="49">
        <f>K139</f>
        <v>1100</v>
      </c>
      <c r="M138" s="49">
        <f>M139</f>
        <v>1100</v>
      </c>
    </row>
    <row r="139" spans="1:13" ht="15" customHeight="1" x14ac:dyDescent="0.25">
      <c r="A139" s="19" t="s">
        <v>247</v>
      </c>
      <c r="B139" s="42"/>
      <c r="C139" s="42" t="s">
        <v>109</v>
      </c>
      <c r="D139" s="42" t="s">
        <v>15</v>
      </c>
      <c r="E139" s="42" t="s">
        <v>253</v>
      </c>
      <c r="F139" s="42" t="s">
        <v>227</v>
      </c>
      <c r="G139" s="31">
        <v>800</v>
      </c>
      <c r="H139" s="54">
        <v>300</v>
      </c>
      <c r="I139" s="49">
        <f t="shared" ref="I139:K139" si="50">G139+H139</f>
        <v>1100</v>
      </c>
      <c r="K139" s="49">
        <f t="shared" si="50"/>
        <v>1100</v>
      </c>
      <c r="M139" s="49">
        <f t="shared" ref="M139" si="51">K139+L139</f>
        <v>1100</v>
      </c>
    </row>
    <row r="140" spans="1:13" ht="17.25" customHeight="1" x14ac:dyDescent="0.25">
      <c r="A140" s="46" t="s">
        <v>412</v>
      </c>
      <c r="B140" s="37" t="s">
        <v>256</v>
      </c>
      <c r="C140" s="37"/>
      <c r="D140" s="37"/>
      <c r="E140" s="37"/>
      <c r="F140" s="37"/>
      <c r="G140" s="38">
        <f>G141</f>
        <v>3316.4</v>
      </c>
      <c r="I140" s="50">
        <f>I141</f>
        <v>3416.7</v>
      </c>
      <c r="K140" s="50">
        <f>K141</f>
        <v>3416.7</v>
      </c>
      <c r="M140" s="50">
        <f>M141</f>
        <v>3328.38</v>
      </c>
    </row>
    <row r="141" spans="1:13" x14ac:dyDescent="0.25">
      <c r="A141" s="44" t="s">
        <v>134</v>
      </c>
      <c r="B141" s="37"/>
      <c r="C141" s="37" t="s">
        <v>15</v>
      </c>
      <c r="D141" s="37"/>
      <c r="E141" s="37"/>
      <c r="F141" s="37"/>
      <c r="G141" s="38">
        <f>G142</f>
        <v>3316.4</v>
      </c>
      <c r="I141" s="50">
        <f>I142</f>
        <v>3416.7</v>
      </c>
      <c r="K141" s="50">
        <f>K142</f>
        <v>3416.7</v>
      </c>
      <c r="M141" s="50">
        <f>M142</f>
        <v>3328.38</v>
      </c>
    </row>
    <row r="142" spans="1:13" ht="32.25" customHeight="1" x14ac:dyDescent="0.25">
      <c r="A142" s="44" t="s">
        <v>19</v>
      </c>
      <c r="B142" s="37"/>
      <c r="C142" s="37" t="s">
        <v>15</v>
      </c>
      <c r="D142" s="37" t="s">
        <v>20</v>
      </c>
      <c r="E142" s="37"/>
      <c r="F142" s="37"/>
      <c r="G142" s="38">
        <f>G143+G150</f>
        <v>3316.4</v>
      </c>
      <c r="I142" s="50">
        <f>I143+I150</f>
        <v>3416.7</v>
      </c>
      <c r="K142" s="50">
        <f>K143+K150</f>
        <v>3416.7</v>
      </c>
      <c r="M142" s="50">
        <f>M143+M150</f>
        <v>3328.38</v>
      </c>
    </row>
    <row r="143" spans="1:13" x14ac:dyDescent="0.25">
      <c r="A143" s="19" t="s">
        <v>257</v>
      </c>
      <c r="B143" s="42"/>
      <c r="C143" s="42" t="s">
        <v>15</v>
      </c>
      <c r="D143" s="42" t="s">
        <v>20</v>
      </c>
      <c r="E143" s="42" t="s">
        <v>23</v>
      </c>
      <c r="F143" s="42"/>
      <c r="G143" s="31">
        <f>G144+G147</f>
        <v>1873</v>
      </c>
      <c r="I143" s="49">
        <f>I144+I147</f>
        <v>1973.3</v>
      </c>
      <c r="K143" s="49">
        <f>K144+K147</f>
        <v>1973.3</v>
      </c>
      <c r="M143" s="49">
        <f>M144+M147</f>
        <v>1884.98</v>
      </c>
    </row>
    <row r="144" spans="1:13" x14ac:dyDescent="0.25">
      <c r="A144" s="19" t="s">
        <v>217</v>
      </c>
      <c r="B144" s="42"/>
      <c r="C144" s="42" t="s">
        <v>15</v>
      </c>
      <c r="D144" s="42" t="s">
        <v>20</v>
      </c>
      <c r="E144" s="42" t="s">
        <v>23</v>
      </c>
      <c r="F144" s="42" t="s">
        <v>218</v>
      </c>
      <c r="G144" s="31">
        <f>G145+G146</f>
        <v>1165.3</v>
      </c>
      <c r="I144" s="49">
        <f>I145+I146</f>
        <v>1265.5999999999999</v>
      </c>
      <c r="K144" s="49">
        <f>K145+K146</f>
        <v>1265.5999999999999</v>
      </c>
      <c r="M144" s="49">
        <f>M145+M146</f>
        <v>1177.28</v>
      </c>
    </row>
    <row r="145" spans="1:13" x14ac:dyDescent="0.25">
      <c r="A145" s="19" t="s">
        <v>219</v>
      </c>
      <c r="B145" s="42"/>
      <c r="C145" s="42" t="s">
        <v>15</v>
      </c>
      <c r="D145" s="42" t="s">
        <v>20</v>
      </c>
      <c r="E145" s="42" t="s">
        <v>23</v>
      </c>
      <c r="F145" s="42" t="s">
        <v>220</v>
      </c>
      <c r="G145" s="31">
        <f>831.1+284.2</f>
        <v>1115.3</v>
      </c>
      <c r="H145" s="54">
        <v>100.3</v>
      </c>
      <c r="I145" s="49">
        <f t="shared" ref="I145:K151" si="52">G145+H145</f>
        <v>1215.5999999999999</v>
      </c>
      <c r="K145" s="49">
        <f t="shared" si="52"/>
        <v>1215.5999999999999</v>
      </c>
      <c r="L145" s="32">
        <v>-88.32</v>
      </c>
      <c r="M145" s="49">
        <f t="shared" ref="M145:M146" si="53">K145+L145</f>
        <v>1127.28</v>
      </c>
    </row>
    <row r="146" spans="1:13" ht="15" customHeight="1" x14ac:dyDescent="0.25">
      <c r="A146" s="19" t="s">
        <v>221</v>
      </c>
      <c r="B146" s="42"/>
      <c r="C146" s="42" t="s">
        <v>15</v>
      </c>
      <c r="D146" s="42" t="s">
        <v>20</v>
      </c>
      <c r="E146" s="42" t="s">
        <v>23</v>
      </c>
      <c r="F146" s="42" t="s">
        <v>222</v>
      </c>
      <c r="G146" s="31">
        <v>50</v>
      </c>
      <c r="I146" s="49">
        <f t="shared" si="52"/>
        <v>50</v>
      </c>
      <c r="K146" s="49">
        <f t="shared" si="52"/>
        <v>50</v>
      </c>
      <c r="M146" s="49">
        <f t="shared" si="53"/>
        <v>50</v>
      </c>
    </row>
    <row r="147" spans="1:13" ht="15" customHeight="1" x14ac:dyDescent="0.25">
      <c r="A147" s="19" t="s">
        <v>223</v>
      </c>
      <c r="B147" s="42"/>
      <c r="C147" s="42" t="s">
        <v>15</v>
      </c>
      <c r="D147" s="42" t="s">
        <v>20</v>
      </c>
      <c r="E147" s="42" t="s">
        <v>23</v>
      </c>
      <c r="F147" s="42" t="s">
        <v>224</v>
      </c>
      <c r="G147" s="31">
        <f>G148+G149</f>
        <v>707.7</v>
      </c>
      <c r="I147" s="49">
        <f>I148+I149</f>
        <v>707.7</v>
      </c>
      <c r="K147" s="49">
        <f>K148+K149</f>
        <v>707.7</v>
      </c>
      <c r="M147" s="49">
        <f>M148+M149</f>
        <v>707.7</v>
      </c>
    </row>
    <row r="148" spans="1:13" ht="15.75" customHeight="1" x14ac:dyDescent="0.25">
      <c r="A148" s="19" t="s">
        <v>225</v>
      </c>
      <c r="B148" s="42"/>
      <c r="C148" s="42" t="s">
        <v>15</v>
      </c>
      <c r="D148" s="42" t="s">
        <v>20</v>
      </c>
      <c r="E148" s="42" t="s">
        <v>23</v>
      </c>
      <c r="F148" s="42" t="s">
        <v>226</v>
      </c>
      <c r="G148" s="31">
        <v>62</v>
      </c>
      <c r="I148" s="49">
        <f t="shared" si="52"/>
        <v>62</v>
      </c>
      <c r="J148" s="30">
        <v>16.88</v>
      </c>
      <c r="K148" s="49">
        <f t="shared" si="52"/>
        <v>78.88</v>
      </c>
      <c r="M148" s="49">
        <f t="shared" ref="M148:M149" si="54">K148+L148</f>
        <v>78.88</v>
      </c>
    </row>
    <row r="149" spans="1:13" ht="15" customHeight="1" x14ac:dyDescent="0.25">
      <c r="A149" s="19" t="s">
        <v>247</v>
      </c>
      <c r="B149" s="42"/>
      <c r="C149" s="42" t="s">
        <v>15</v>
      </c>
      <c r="D149" s="42" t="s">
        <v>20</v>
      </c>
      <c r="E149" s="42" t="s">
        <v>23</v>
      </c>
      <c r="F149" s="42" t="s">
        <v>227</v>
      </c>
      <c r="G149" s="31">
        <f>70+28+327.7+50+100+70</f>
        <v>645.70000000000005</v>
      </c>
      <c r="I149" s="49">
        <f t="shared" si="52"/>
        <v>645.70000000000005</v>
      </c>
      <c r="J149" s="30">
        <v>-16.88</v>
      </c>
      <c r="K149" s="49">
        <f t="shared" si="52"/>
        <v>628.82000000000005</v>
      </c>
      <c r="M149" s="49">
        <f t="shared" si="54"/>
        <v>628.82000000000005</v>
      </c>
    </row>
    <row r="150" spans="1:13" ht="14.25" customHeight="1" x14ac:dyDescent="0.25">
      <c r="A150" s="19" t="s">
        <v>259</v>
      </c>
      <c r="B150" s="42"/>
      <c r="C150" s="42" t="s">
        <v>15</v>
      </c>
      <c r="D150" s="42" t="s">
        <v>20</v>
      </c>
      <c r="E150" s="42" t="s">
        <v>258</v>
      </c>
      <c r="F150" s="42"/>
      <c r="G150" s="31">
        <f>G151</f>
        <v>1443.4</v>
      </c>
      <c r="I150" s="49">
        <f>I151</f>
        <v>1443.4</v>
      </c>
      <c r="K150" s="49">
        <f>K151</f>
        <v>1443.4</v>
      </c>
      <c r="M150" s="49">
        <f>M151</f>
        <v>1443.4</v>
      </c>
    </row>
    <row r="151" spans="1:13" x14ac:dyDescent="0.25">
      <c r="A151" s="19" t="s">
        <v>219</v>
      </c>
      <c r="B151" s="42"/>
      <c r="C151" s="42" t="s">
        <v>15</v>
      </c>
      <c r="D151" s="42" t="s">
        <v>20</v>
      </c>
      <c r="E151" s="42" t="s">
        <v>258</v>
      </c>
      <c r="F151" s="42" t="s">
        <v>220</v>
      </c>
      <c r="G151" s="31">
        <f>1125.7+317.7</f>
        <v>1443.4</v>
      </c>
      <c r="I151" s="49">
        <f t="shared" si="52"/>
        <v>1443.4</v>
      </c>
      <c r="K151" s="49">
        <f t="shared" si="52"/>
        <v>1443.4</v>
      </c>
      <c r="M151" s="49">
        <f t="shared" ref="M151" si="55">K151+L151</f>
        <v>1443.4</v>
      </c>
    </row>
    <row r="152" spans="1:13" ht="30.75" customHeight="1" x14ac:dyDescent="0.25">
      <c r="A152" s="46" t="s">
        <v>551</v>
      </c>
      <c r="B152" s="37" t="s">
        <v>5</v>
      </c>
      <c r="C152" s="37"/>
      <c r="D152" s="37"/>
      <c r="E152" s="37"/>
      <c r="F152" s="37"/>
      <c r="G152" s="38" t="e">
        <f>G153+G169+G174+G183+G259+G265+G271+G275+G249</f>
        <v>#REF!</v>
      </c>
      <c r="I152" s="50">
        <f>I153+I169+I174+I183+I259+I265+I271+I275+I249+I255</f>
        <v>176227.09</v>
      </c>
      <c r="K152" s="50">
        <f>K153+K169+K174+K183+K259+K265+K271+K275+K249+K255</f>
        <v>183974.12</v>
      </c>
      <c r="M152" s="50">
        <f>M153+M169+M174+M183+M259+M265+M271+M275+M249+M255</f>
        <v>195025.93999999997</v>
      </c>
    </row>
    <row r="153" spans="1:13" x14ac:dyDescent="0.25">
      <c r="A153" s="44" t="s">
        <v>134</v>
      </c>
      <c r="B153" s="37"/>
      <c r="C153" s="37" t="s">
        <v>15</v>
      </c>
      <c r="D153" s="37"/>
      <c r="E153" s="37"/>
      <c r="F153" s="37"/>
      <c r="G153" s="38">
        <f>G154</f>
        <v>7631.7</v>
      </c>
      <c r="I153" s="50">
        <f>I154</f>
        <v>8072.4</v>
      </c>
      <c r="K153" s="50">
        <f>K154</f>
        <v>8651.0299999999988</v>
      </c>
      <c r="M153" s="50">
        <f>M154</f>
        <v>11845.34</v>
      </c>
    </row>
    <row r="154" spans="1:13" x14ac:dyDescent="0.25">
      <c r="A154" s="44" t="s">
        <v>29</v>
      </c>
      <c r="B154" s="37"/>
      <c r="C154" s="37" t="s">
        <v>15</v>
      </c>
      <c r="D154" s="37" t="s">
        <v>197</v>
      </c>
      <c r="E154" s="37"/>
      <c r="F154" s="37"/>
      <c r="G154" s="38">
        <f>G155+G162+G167</f>
        <v>7631.7</v>
      </c>
      <c r="I154" s="50">
        <f>I155+I162+I167</f>
        <v>8072.4</v>
      </c>
      <c r="K154" s="50">
        <f>K155+K162+K167+K165</f>
        <v>8651.0299999999988</v>
      </c>
      <c r="M154" s="50">
        <f>M155+M162+M167+M165</f>
        <v>11845.34</v>
      </c>
    </row>
    <row r="155" spans="1:13" x14ac:dyDescent="0.25">
      <c r="A155" s="19" t="s">
        <v>257</v>
      </c>
      <c r="B155" s="42"/>
      <c r="C155" s="42" t="s">
        <v>15</v>
      </c>
      <c r="D155" s="42" t="s">
        <v>197</v>
      </c>
      <c r="E155" s="42" t="s">
        <v>23</v>
      </c>
      <c r="F155" s="42"/>
      <c r="G155" s="31">
        <f>G156+G159</f>
        <v>5831.7</v>
      </c>
      <c r="I155" s="49">
        <f>I156+I159</f>
        <v>6163.2</v>
      </c>
      <c r="K155" s="49">
        <f>K156+K159</f>
        <v>6163.2</v>
      </c>
      <c r="M155" s="49">
        <f>M156+M159</f>
        <v>6048.17</v>
      </c>
    </row>
    <row r="156" spans="1:13" x14ac:dyDescent="0.25">
      <c r="A156" s="19" t="s">
        <v>217</v>
      </c>
      <c r="B156" s="42"/>
      <c r="C156" s="42" t="s">
        <v>15</v>
      </c>
      <c r="D156" s="42" t="s">
        <v>197</v>
      </c>
      <c r="E156" s="42" t="s">
        <v>23</v>
      </c>
      <c r="F156" s="42" t="s">
        <v>218</v>
      </c>
      <c r="G156" s="31">
        <f>G157+G158</f>
        <v>5216</v>
      </c>
      <c r="I156" s="49">
        <f>I157+I158</f>
        <v>5547.5</v>
      </c>
      <c r="K156" s="49">
        <f>K157+K158</f>
        <v>5547.5</v>
      </c>
      <c r="M156" s="49">
        <f>M157+M158</f>
        <v>5432.47</v>
      </c>
    </row>
    <row r="157" spans="1:13" x14ac:dyDescent="0.25">
      <c r="A157" s="19" t="s">
        <v>219</v>
      </c>
      <c r="B157" s="42"/>
      <c r="C157" s="42" t="s">
        <v>15</v>
      </c>
      <c r="D157" s="42" t="s">
        <v>197</v>
      </c>
      <c r="E157" s="42" t="s">
        <v>23</v>
      </c>
      <c r="F157" s="42" t="s">
        <v>220</v>
      </c>
      <c r="G157" s="31">
        <f>4128+1080</f>
        <v>5208</v>
      </c>
      <c r="H157" s="54">
        <v>331.5</v>
      </c>
      <c r="I157" s="49">
        <f t="shared" ref="I157:K168" si="56">G157+H157</f>
        <v>5539.5</v>
      </c>
      <c r="K157" s="49">
        <f t="shared" si="56"/>
        <v>5539.5</v>
      </c>
      <c r="L157" s="32">
        <v>-115.03</v>
      </c>
      <c r="M157" s="49">
        <f t="shared" ref="M157:M158" si="57">K157+L157</f>
        <v>5424.47</v>
      </c>
    </row>
    <row r="158" spans="1:13" ht="14.25" customHeight="1" x14ac:dyDescent="0.25">
      <c r="A158" s="19" t="s">
        <v>221</v>
      </c>
      <c r="B158" s="42"/>
      <c r="C158" s="42" t="s">
        <v>15</v>
      </c>
      <c r="D158" s="42" t="s">
        <v>197</v>
      </c>
      <c r="E158" s="42" t="s">
        <v>23</v>
      </c>
      <c r="F158" s="42" t="s">
        <v>222</v>
      </c>
      <c r="G158" s="31">
        <f>10-2</f>
        <v>8</v>
      </c>
      <c r="I158" s="49">
        <f t="shared" si="56"/>
        <v>8</v>
      </c>
      <c r="K158" s="49">
        <f t="shared" si="56"/>
        <v>8</v>
      </c>
      <c r="M158" s="49">
        <f t="shared" si="57"/>
        <v>8</v>
      </c>
    </row>
    <row r="159" spans="1:13" ht="15" customHeight="1" x14ac:dyDescent="0.25">
      <c r="A159" s="19" t="s">
        <v>223</v>
      </c>
      <c r="B159" s="42"/>
      <c r="C159" s="42" t="s">
        <v>15</v>
      </c>
      <c r="D159" s="42" t="s">
        <v>197</v>
      </c>
      <c r="E159" s="42" t="s">
        <v>23</v>
      </c>
      <c r="F159" s="42" t="s">
        <v>224</v>
      </c>
      <c r="G159" s="31">
        <f>G160+G161</f>
        <v>615.69999999999993</v>
      </c>
      <c r="I159" s="49">
        <f>I160+I161</f>
        <v>615.69999999999993</v>
      </c>
      <c r="K159" s="49">
        <f>K160+K161</f>
        <v>615.69999999999993</v>
      </c>
      <c r="M159" s="49">
        <f>M160+M161</f>
        <v>615.69999999999993</v>
      </c>
    </row>
    <row r="160" spans="1:13" ht="17.25" customHeight="1" x14ac:dyDescent="0.25">
      <c r="A160" s="19" t="s">
        <v>225</v>
      </c>
      <c r="B160" s="42"/>
      <c r="C160" s="42" t="s">
        <v>15</v>
      </c>
      <c r="D160" s="42" t="s">
        <v>197</v>
      </c>
      <c r="E160" s="42" t="s">
        <v>23</v>
      </c>
      <c r="F160" s="42" t="s">
        <v>226</v>
      </c>
      <c r="G160" s="31">
        <v>185</v>
      </c>
      <c r="I160" s="49">
        <f t="shared" si="56"/>
        <v>185</v>
      </c>
      <c r="K160" s="49">
        <f t="shared" si="56"/>
        <v>185</v>
      </c>
      <c r="M160" s="49">
        <f t="shared" ref="M160:M161" si="58">K160+L160</f>
        <v>185</v>
      </c>
    </row>
    <row r="161" spans="1:13" ht="16.5" customHeight="1" x14ac:dyDescent="0.25">
      <c r="A161" s="19" t="s">
        <v>247</v>
      </c>
      <c r="B161" s="42"/>
      <c r="C161" s="42" t="s">
        <v>15</v>
      </c>
      <c r="D161" s="42" t="s">
        <v>197</v>
      </c>
      <c r="E161" s="42" t="s">
        <v>23</v>
      </c>
      <c r="F161" s="42" t="s">
        <v>227</v>
      </c>
      <c r="G161" s="31">
        <f>20+75+265.1+34.7+150+70-1.1-185+2</f>
        <v>430.69999999999993</v>
      </c>
      <c r="I161" s="49">
        <f t="shared" si="56"/>
        <v>430.69999999999993</v>
      </c>
      <c r="K161" s="49">
        <f t="shared" si="56"/>
        <v>430.69999999999993</v>
      </c>
      <c r="M161" s="49">
        <f t="shared" si="58"/>
        <v>430.69999999999993</v>
      </c>
    </row>
    <row r="162" spans="1:13" x14ac:dyDescent="0.25">
      <c r="A162" s="19" t="s">
        <v>287</v>
      </c>
      <c r="B162" s="42"/>
      <c r="C162" s="42" t="s">
        <v>15</v>
      </c>
      <c r="D162" s="42" t="s">
        <v>197</v>
      </c>
      <c r="E162" s="42" t="s">
        <v>286</v>
      </c>
      <c r="F162" s="42"/>
      <c r="G162" s="31">
        <f>G163</f>
        <v>1500</v>
      </c>
      <c r="I162" s="49">
        <f>I163</f>
        <v>1609.2</v>
      </c>
      <c r="K162" s="49">
        <f>K163+K164</f>
        <v>1609.2</v>
      </c>
      <c r="M162" s="49">
        <f>M163+M164</f>
        <v>1644.62</v>
      </c>
    </row>
    <row r="163" spans="1:13" ht="30.75" customHeight="1" x14ac:dyDescent="0.25">
      <c r="A163" s="19" t="s">
        <v>267</v>
      </c>
      <c r="B163" s="42"/>
      <c r="C163" s="42" t="s">
        <v>15</v>
      </c>
      <c r="D163" s="42" t="s">
        <v>197</v>
      </c>
      <c r="E163" s="42" t="s">
        <v>286</v>
      </c>
      <c r="F163" s="42" t="s">
        <v>268</v>
      </c>
      <c r="G163" s="31">
        <v>1500</v>
      </c>
      <c r="H163" s="54">
        <v>109.2</v>
      </c>
      <c r="I163" s="49">
        <f t="shared" si="56"/>
        <v>1609.2</v>
      </c>
      <c r="J163" s="30">
        <v>-109.2</v>
      </c>
      <c r="K163" s="49">
        <f t="shared" si="56"/>
        <v>1500</v>
      </c>
      <c r="M163" s="49">
        <f t="shared" ref="M163:M164" si="59">K163+L163</f>
        <v>1500</v>
      </c>
    </row>
    <row r="164" spans="1:13" ht="18.75" customHeight="1" x14ac:dyDescent="0.25">
      <c r="A164" s="19" t="s">
        <v>270</v>
      </c>
      <c r="B164" s="42"/>
      <c r="C164" s="42" t="s">
        <v>15</v>
      </c>
      <c r="D164" s="42" t="s">
        <v>197</v>
      </c>
      <c r="E164" s="42" t="s">
        <v>286</v>
      </c>
      <c r="F164" s="42" t="s">
        <v>269</v>
      </c>
      <c r="G164" s="31"/>
      <c r="I164" s="49"/>
      <c r="J164" s="30">
        <v>109.2</v>
      </c>
      <c r="K164" s="49">
        <f t="shared" si="56"/>
        <v>109.2</v>
      </c>
      <c r="L164" s="32">
        <v>35.42</v>
      </c>
      <c r="M164" s="49">
        <f t="shared" si="59"/>
        <v>144.62</v>
      </c>
    </row>
    <row r="165" spans="1:13" ht="18.75" customHeight="1" x14ac:dyDescent="0.25">
      <c r="A165" s="19" t="s">
        <v>177</v>
      </c>
      <c r="B165" s="42"/>
      <c r="C165" s="42" t="s">
        <v>15</v>
      </c>
      <c r="D165" s="42" t="s">
        <v>197</v>
      </c>
      <c r="E165" s="42" t="s">
        <v>236</v>
      </c>
      <c r="F165" s="42"/>
      <c r="G165" s="31"/>
      <c r="I165" s="49"/>
      <c r="K165" s="49">
        <f>K166</f>
        <v>578.63</v>
      </c>
      <c r="M165" s="49">
        <f>M166</f>
        <v>3852.55</v>
      </c>
    </row>
    <row r="166" spans="1:13" ht="62.25" customHeight="1" x14ac:dyDescent="0.25">
      <c r="A166" s="19" t="s">
        <v>264</v>
      </c>
      <c r="B166" s="42"/>
      <c r="C166" s="42" t="s">
        <v>15</v>
      </c>
      <c r="D166" s="42" t="s">
        <v>197</v>
      </c>
      <c r="E166" s="42" t="s">
        <v>236</v>
      </c>
      <c r="F166" s="42" t="s">
        <v>263</v>
      </c>
      <c r="G166" s="31"/>
      <c r="I166" s="49"/>
      <c r="J166" s="30">
        <v>578.63</v>
      </c>
      <c r="K166" s="49">
        <f t="shared" si="56"/>
        <v>578.63</v>
      </c>
      <c r="L166" s="32">
        <f>3341.92-68</f>
        <v>3273.92</v>
      </c>
      <c r="M166" s="49">
        <f t="shared" ref="M166" si="60">K166+L166</f>
        <v>3852.55</v>
      </c>
    </row>
    <row r="167" spans="1:13" ht="45" customHeight="1" x14ac:dyDescent="0.25">
      <c r="A167" s="19" t="s">
        <v>341</v>
      </c>
      <c r="B167" s="42"/>
      <c r="C167" s="42" t="s">
        <v>15</v>
      </c>
      <c r="D167" s="42" t="s">
        <v>197</v>
      </c>
      <c r="E167" s="42" t="s">
        <v>340</v>
      </c>
      <c r="F167" s="42"/>
      <c r="G167" s="31">
        <f>G168</f>
        <v>300</v>
      </c>
      <c r="I167" s="49">
        <f>I168</f>
        <v>300</v>
      </c>
      <c r="K167" s="49">
        <f>K168</f>
        <v>300</v>
      </c>
      <c r="M167" s="49">
        <f>M168</f>
        <v>300</v>
      </c>
    </row>
    <row r="168" spans="1:13" ht="15" customHeight="1" x14ac:dyDescent="0.25">
      <c r="A168" s="19" t="s">
        <v>247</v>
      </c>
      <c r="B168" s="42"/>
      <c r="C168" s="42" t="s">
        <v>15</v>
      </c>
      <c r="D168" s="42" t="s">
        <v>197</v>
      </c>
      <c r="E168" s="42" t="s">
        <v>340</v>
      </c>
      <c r="F168" s="42" t="s">
        <v>227</v>
      </c>
      <c r="G168" s="31">
        <v>300</v>
      </c>
      <c r="I168" s="49">
        <f t="shared" si="56"/>
        <v>300</v>
      </c>
      <c r="K168" s="49">
        <f t="shared" si="56"/>
        <v>300</v>
      </c>
      <c r="M168" s="49">
        <f t="shared" ref="M168" si="61">K168+L168</f>
        <v>300</v>
      </c>
    </row>
    <row r="169" spans="1:13" x14ac:dyDescent="0.25">
      <c r="A169" s="44" t="s">
        <v>42</v>
      </c>
      <c r="B169" s="37"/>
      <c r="C169" s="37" t="s">
        <v>24</v>
      </c>
      <c r="D169" s="37"/>
      <c r="E169" s="37"/>
      <c r="F169" s="37"/>
      <c r="G169" s="38">
        <f>G170</f>
        <v>2366</v>
      </c>
      <c r="I169" s="50">
        <f>I170</f>
        <v>5138</v>
      </c>
      <c r="K169" s="50">
        <f>K170</f>
        <v>5138</v>
      </c>
      <c r="M169" s="50">
        <f>M170</f>
        <v>1204.0999999999999</v>
      </c>
    </row>
    <row r="170" spans="1:13" x14ac:dyDescent="0.25">
      <c r="A170" s="44" t="s">
        <v>181</v>
      </c>
      <c r="B170" s="37"/>
      <c r="C170" s="37" t="s">
        <v>24</v>
      </c>
      <c r="D170" s="37" t="s">
        <v>17</v>
      </c>
      <c r="E170" s="37"/>
      <c r="F170" s="37"/>
      <c r="G170" s="38">
        <f>G171</f>
        <v>2366</v>
      </c>
      <c r="I170" s="50">
        <f>I171</f>
        <v>5138</v>
      </c>
      <c r="K170" s="50">
        <f>K171</f>
        <v>5138</v>
      </c>
      <c r="M170" s="50">
        <f>M171</f>
        <v>1204.0999999999999</v>
      </c>
    </row>
    <row r="171" spans="1:13" ht="32.25" customHeight="1" x14ac:dyDescent="0.25">
      <c r="A171" s="19" t="s">
        <v>342</v>
      </c>
      <c r="B171" s="42"/>
      <c r="C171" s="42" t="s">
        <v>24</v>
      </c>
      <c r="D171" s="42" t="s">
        <v>17</v>
      </c>
      <c r="E171" s="42" t="s">
        <v>343</v>
      </c>
      <c r="F171" s="42"/>
      <c r="G171" s="31">
        <f>G172</f>
        <v>2366</v>
      </c>
      <c r="I171" s="49">
        <f>I172</f>
        <v>5138</v>
      </c>
      <c r="K171" s="49">
        <f>K172+K173</f>
        <v>5138</v>
      </c>
      <c r="M171" s="49">
        <f>M172+M173</f>
        <v>1204.0999999999999</v>
      </c>
    </row>
    <row r="172" spans="1:13" x14ac:dyDescent="0.25">
      <c r="A172" s="19" t="s">
        <v>270</v>
      </c>
      <c r="B172" s="42"/>
      <c r="C172" s="42" t="s">
        <v>24</v>
      </c>
      <c r="D172" s="42" t="s">
        <v>17</v>
      </c>
      <c r="E172" s="42" t="s">
        <v>343</v>
      </c>
      <c r="F172" s="42" t="s">
        <v>269</v>
      </c>
      <c r="G172" s="31">
        <v>2366</v>
      </c>
      <c r="H172" s="54">
        <v>2772</v>
      </c>
      <c r="I172" s="49">
        <f t="shared" ref="I172:K173" si="62">G172+H172</f>
        <v>5138</v>
      </c>
      <c r="J172" s="30">
        <v>-99</v>
      </c>
      <c r="K172" s="49">
        <f t="shared" si="62"/>
        <v>5039</v>
      </c>
      <c r="L172" s="32">
        <f>-1540-2393.9</f>
        <v>-3933.9</v>
      </c>
      <c r="M172" s="49">
        <f t="shared" ref="M172:M173" si="63">K172+L172</f>
        <v>1105.0999999999999</v>
      </c>
    </row>
    <row r="173" spans="1:13" x14ac:dyDescent="0.25">
      <c r="A173" s="19" t="s">
        <v>274</v>
      </c>
      <c r="B173" s="42"/>
      <c r="C173" s="42" t="s">
        <v>24</v>
      </c>
      <c r="D173" s="42" t="s">
        <v>17</v>
      </c>
      <c r="E173" s="42" t="s">
        <v>343</v>
      </c>
      <c r="F173" s="42" t="s">
        <v>273</v>
      </c>
      <c r="G173" s="31"/>
      <c r="I173" s="49"/>
      <c r="J173" s="30">
        <v>99</v>
      </c>
      <c r="K173" s="49">
        <f t="shared" si="62"/>
        <v>99</v>
      </c>
      <c r="M173" s="49">
        <f t="shared" si="63"/>
        <v>99</v>
      </c>
    </row>
    <row r="174" spans="1:13" x14ac:dyDescent="0.25">
      <c r="A174" s="44" t="s">
        <v>45</v>
      </c>
      <c r="B174" s="37"/>
      <c r="C174" s="37" t="s">
        <v>46</v>
      </c>
      <c r="D174" s="37"/>
      <c r="E174" s="37"/>
      <c r="F174" s="37"/>
      <c r="G174" s="38">
        <f>G175+G178</f>
        <v>291.7</v>
      </c>
      <c r="I174" s="50">
        <f>I175+I178</f>
        <v>3885.69</v>
      </c>
      <c r="K174" s="50">
        <f>K175+K178</f>
        <v>4102.33</v>
      </c>
      <c r="M174" s="50">
        <f>M175+M178</f>
        <v>7753.9100000000008</v>
      </c>
    </row>
    <row r="175" spans="1:13" x14ac:dyDescent="0.25">
      <c r="A175" s="44" t="s">
        <v>47</v>
      </c>
      <c r="B175" s="37"/>
      <c r="C175" s="37" t="s">
        <v>46</v>
      </c>
      <c r="D175" s="37" t="s">
        <v>17</v>
      </c>
      <c r="E175" s="37"/>
      <c r="F175" s="37"/>
      <c r="G175" s="38">
        <f>G176</f>
        <v>0</v>
      </c>
      <c r="I175" s="50">
        <f>I176</f>
        <v>3585.69</v>
      </c>
      <c r="K175" s="50">
        <f>K176</f>
        <v>3585.69</v>
      </c>
      <c r="M175" s="50">
        <f>M176</f>
        <v>7041.1100000000006</v>
      </c>
    </row>
    <row r="176" spans="1:13" ht="28.5" customHeight="1" x14ac:dyDescent="0.25">
      <c r="A176" s="19" t="s">
        <v>261</v>
      </c>
      <c r="B176" s="42"/>
      <c r="C176" s="42" t="s">
        <v>46</v>
      </c>
      <c r="D176" s="42" t="s">
        <v>17</v>
      </c>
      <c r="E176" s="42" t="s">
        <v>260</v>
      </c>
      <c r="F176" s="42"/>
      <c r="G176" s="31">
        <f>G177</f>
        <v>0</v>
      </c>
      <c r="I176" s="49">
        <f>I177</f>
        <v>3585.69</v>
      </c>
      <c r="K176" s="49">
        <f>K177</f>
        <v>3585.69</v>
      </c>
      <c r="M176" s="49">
        <f>M177</f>
        <v>7041.1100000000006</v>
      </c>
    </row>
    <row r="177" spans="1:13" ht="16.5" customHeight="1" x14ac:dyDescent="0.25">
      <c r="A177" s="19" t="s">
        <v>393</v>
      </c>
      <c r="B177" s="42"/>
      <c r="C177" s="42" t="s">
        <v>46</v>
      </c>
      <c r="D177" s="42" t="s">
        <v>17</v>
      </c>
      <c r="E177" s="42" t="s">
        <v>260</v>
      </c>
      <c r="F177" s="42" t="s">
        <v>394</v>
      </c>
      <c r="G177" s="31"/>
      <c r="H177" s="54">
        <v>3585.69</v>
      </c>
      <c r="I177" s="49">
        <f t="shared" ref="I177:K177" si="64">G177+H177</f>
        <v>3585.69</v>
      </c>
      <c r="K177" s="49">
        <f t="shared" si="64"/>
        <v>3585.69</v>
      </c>
      <c r="L177" s="32">
        <v>3455.42</v>
      </c>
      <c r="M177" s="49">
        <f t="shared" ref="M177" si="65">K177+L177</f>
        <v>7041.1100000000006</v>
      </c>
    </row>
    <row r="178" spans="1:13" x14ac:dyDescent="0.25">
      <c r="A178" s="44" t="s">
        <v>265</v>
      </c>
      <c r="B178" s="37"/>
      <c r="C178" s="37" t="s">
        <v>46</v>
      </c>
      <c r="D178" s="37" t="s">
        <v>20</v>
      </c>
      <c r="E178" s="37"/>
      <c r="F178" s="37"/>
      <c r="G178" s="38">
        <f>G179</f>
        <v>291.7</v>
      </c>
      <c r="I178" s="50">
        <f>I179</f>
        <v>300</v>
      </c>
      <c r="K178" s="50">
        <f>K179</f>
        <v>516.64</v>
      </c>
      <c r="M178" s="50">
        <f>M179+M181</f>
        <v>712.8</v>
      </c>
    </row>
    <row r="179" spans="1:13" x14ac:dyDescent="0.25">
      <c r="A179" s="19" t="s">
        <v>99</v>
      </c>
      <c r="B179" s="42"/>
      <c r="C179" s="42" t="s">
        <v>46</v>
      </c>
      <c r="D179" s="42" t="s">
        <v>20</v>
      </c>
      <c r="E179" s="42" t="s">
        <v>262</v>
      </c>
      <c r="F179" s="42"/>
      <c r="G179" s="31">
        <f>G180</f>
        <v>291.7</v>
      </c>
      <c r="I179" s="49">
        <f>I180</f>
        <v>300</v>
      </c>
      <c r="K179" s="49">
        <f>K180</f>
        <v>516.64</v>
      </c>
      <c r="M179" s="49">
        <f>M180</f>
        <v>516.64</v>
      </c>
    </row>
    <row r="180" spans="1:13" x14ac:dyDescent="0.25">
      <c r="A180" s="19" t="s">
        <v>247</v>
      </c>
      <c r="B180" s="42"/>
      <c r="C180" s="42" t="s">
        <v>46</v>
      </c>
      <c r="D180" s="42" t="s">
        <v>20</v>
      </c>
      <c r="E180" s="42" t="s">
        <v>262</v>
      </c>
      <c r="F180" s="42" t="s">
        <v>394</v>
      </c>
      <c r="G180" s="31">
        <v>291.7</v>
      </c>
      <c r="H180" s="54">
        <v>8.3000000000000007</v>
      </c>
      <c r="I180" s="49">
        <f t="shared" ref="I180:K180" si="66">G180+H180</f>
        <v>300</v>
      </c>
      <c r="J180" s="30">
        <v>216.64</v>
      </c>
      <c r="K180" s="49">
        <f t="shared" si="66"/>
        <v>516.64</v>
      </c>
      <c r="M180" s="49">
        <f t="shared" ref="M180:M182" si="67">K180+L180</f>
        <v>516.64</v>
      </c>
    </row>
    <row r="181" spans="1:13" x14ac:dyDescent="0.25">
      <c r="A181" s="19" t="s">
        <v>516</v>
      </c>
      <c r="B181" s="42"/>
      <c r="C181" s="42" t="s">
        <v>46</v>
      </c>
      <c r="D181" s="42" t="s">
        <v>20</v>
      </c>
      <c r="E181" s="42" t="s">
        <v>515</v>
      </c>
      <c r="F181" s="42"/>
      <c r="G181" s="31"/>
      <c r="I181" s="49"/>
      <c r="K181" s="49"/>
      <c r="M181" s="49">
        <f>M182</f>
        <v>196.16</v>
      </c>
    </row>
    <row r="182" spans="1:13" ht="16.5" customHeight="1" x14ac:dyDescent="0.25">
      <c r="A182" s="19" t="s">
        <v>517</v>
      </c>
      <c r="B182" s="42"/>
      <c r="C182" s="42" t="s">
        <v>46</v>
      </c>
      <c r="D182" s="42" t="s">
        <v>20</v>
      </c>
      <c r="E182" s="42" t="s">
        <v>515</v>
      </c>
      <c r="F182" s="42" t="s">
        <v>273</v>
      </c>
      <c r="G182" s="31"/>
      <c r="I182" s="49"/>
      <c r="K182" s="49"/>
      <c r="L182" s="32">
        <v>196.16</v>
      </c>
      <c r="M182" s="49">
        <f t="shared" si="67"/>
        <v>196.16</v>
      </c>
    </row>
    <row r="183" spans="1:13" x14ac:dyDescent="0.25">
      <c r="A183" s="44" t="s">
        <v>55</v>
      </c>
      <c r="B183" s="37"/>
      <c r="C183" s="37" t="s">
        <v>56</v>
      </c>
      <c r="D183" s="37"/>
      <c r="E183" s="37"/>
      <c r="F183" s="37"/>
      <c r="G183" s="38" t="e">
        <f>G184+G199+G238+G241+G244</f>
        <v>#REF!</v>
      </c>
      <c r="I183" s="50">
        <f>I184+I199+I238+I241+I244</f>
        <v>128869.79999999999</v>
      </c>
      <c r="K183" s="50">
        <f>K184+K199+K238+K241+K244</f>
        <v>135244.56</v>
      </c>
      <c r="M183" s="50">
        <f>M184+M199+M238+M241+M244</f>
        <v>143306.28999999998</v>
      </c>
    </row>
    <row r="184" spans="1:13" ht="15" customHeight="1" x14ac:dyDescent="0.25">
      <c r="A184" s="44" t="s">
        <v>57</v>
      </c>
      <c r="B184" s="37"/>
      <c r="C184" s="37" t="s">
        <v>56</v>
      </c>
      <c r="D184" s="37" t="s">
        <v>15</v>
      </c>
      <c r="E184" s="37"/>
      <c r="F184" s="37"/>
      <c r="G184" s="38">
        <f>G185</f>
        <v>43157.100000000006</v>
      </c>
      <c r="I184" s="50">
        <f>I185</f>
        <v>45281.1</v>
      </c>
      <c r="K184" s="50">
        <f>K185+K196</f>
        <v>47119.63</v>
      </c>
      <c r="M184" s="50">
        <f>M185+M196</f>
        <v>46900.03</v>
      </c>
    </row>
    <row r="185" spans="1:13" ht="15" customHeight="1" x14ac:dyDescent="0.25">
      <c r="A185" s="19" t="s">
        <v>379</v>
      </c>
      <c r="B185" s="42"/>
      <c r="C185" s="42" t="s">
        <v>56</v>
      </c>
      <c r="D185" s="42" t="s">
        <v>15</v>
      </c>
      <c r="E185" s="42" t="s">
        <v>378</v>
      </c>
      <c r="F185" s="42"/>
      <c r="G185" s="31">
        <f>G186+G189+G193</f>
        <v>43157.100000000006</v>
      </c>
      <c r="I185" s="49">
        <f>I186+I189+I193</f>
        <v>45281.1</v>
      </c>
      <c r="K185" s="49">
        <f>K186+K189+K193</f>
        <v>45281.1</v>
      </c>
      <c r="M185" s="49">
        <f>M186+M189+M193</f>
        <v>45061.5</v>
      </c>
    </row>
    <row r="186" spans="1:13" ht="30.75" customHeight="1" x14ac:dyDescent="0.25">
      <c r="A186" s="19" t="s">
        <v>380</v>
      </c>
      <c r="B186" s="42"/>
      <c r="C186" s="42" t="s">
        <v>56</v>
      </c>
      <c r="D186" s="42" t="s">
        <v>15</v>
      </c>
      <c r="E186" s="42" t="s">
        <v>377</v>
      </c>
      <c r="F186" s="42"/>
      <c r="G186" s="31">
        <f>G187</f>
        <v>104.7</v>
      </c>
      <c r="I186" s="49">
        <f>I187</f>
        <v>104.7</v>
      </c>
      <c r="K186" s="49">
        <f>K187</f>
        <v>104.7</v>
      </c>
      <c r="M186" s="49">
        <f>M187+M188</f>
        <v>104.7</v>
      </c>
    </row>
    <row r="187" spans="1:13" ht="31.5" customHeight="1" x14ac:dyDescent="0.25">
      <c r="A187" s="19" t="s">
        <v>267</v>
      </c>
      <c r="B187" s="42"/>
      <c r="C187" s="42" t="s">
        <v>56</v>
      </c>
      <c r="D187" s="42" t="s">
        <v>15</v>
      </c>
      <c r="E187" s="42" t="s">
        <v>377</v>
      </c>
      <c r="F187" s="42" t="s">
        <v>268</v>
      </c>
      <c r="G187" s="31">
        <v>104.7</v>
      </c>
      <c r="I187" s="49">
        <f t="shared" ref="I187:K187" si="68">G187+H187</f>
        <v>104.7</v>
      </c>
      <c r="K187" s="49">
        <f t="shared" si="68"/>
        <v>104.7</v>
      </c>
      <c r="L187" s="32">
        <v>-52.4</v>
      </c>
      <c r="M187" s="49">
        <f t="shared" ref="M187:M188" si="69">K187+L187</f>
        <v>52.300000000000004</v>
      </c>
    </row>
    <row r="188" spans="1:13" ht="31.5" customHeight="1" x14ac:dyDescent="0.25">
      <c r="A188" s="19" t="s">
        <v>271</v>
      </c>
      <c r="B188" s="42"/>
      <c r="C188" s="42" t="s">
        <v>56</v>
      </c>
      <c r="D188" s="42" t="s">
        <v>15</v>
      </c>
      <c r="E188" s="42" t="s">
        <v>377</v>
      </c>
      <c r="F188" s="42" t="s">
        <v>272</v>
      </c>
      <c r="G188" s="31"/>
      <c r="I188" s="49"/>
      <c r="K188" s="49"/>
      <c r="L188" s="32">
        <v>52.4</v>
      </c>
      <c r="M188" s="49">
        <f t="shared" si="69"/>
        <v>52.4</v>
      </c>
    </row>
    <row r="189" spans="1:13" ht="17.25" customHeight="1" x14ac:dyDescent="0.25">
      <c r="A189" s="19" t="s">
        <v>52</v>
      </c>
      <c r="B189" s="42"/>
      <c r="C189" s="42" t="s">
        <v>56</v>
      </c>
      <c r="D189" s="42" t="s">
        <v>15</v>
      </c>
      <c r="E189" s="42" t="s">
        <v>266</v>
      </c>
      <c r="F189" s="42"/>
      <c r="G189" s="31">
        <f>G190</f>
        <v>12457</v>
      </c>
      <c r="I189" s="49">
        <f>I190</f>
        <v>13208.9</v>
      </c>
      <c r="K189" s="49">
        <f>K190</f>
        <v>13208.9</v>
      </c>
      <c r="M189" s="49">
        <f>M190</f>
        <v>13145.73</v>
      </c>
    </row>
    <row r="190" spans="1:13" x14ac:dyDescent="0.25">
      <c r="A190" s="19" t="s">
        <v>276</v>
      </c>
      <c r="B190" s="42"/>
      <c r="C190" s="42" t="s">
        <v>56</v>
      </c>
      <c r="D190" s="42" t="s">
        <v>15</v>
      </c>
      <c r="E190" s="42" t="s">
        <v>266</v>
      </c>
      <c r="F190" s="42" t="s">
        <v>275</v>
      </c>
      <c r="G190" s="31">
        <f>G191+G192</f>
        <v>12457</v>
      </c>
      <c r="I190" s="49">
        <f>I191+I192</f>
        <v>13208.9</v>
      </c>
      <c r="K190" s="49">
        <f>K191+K192</f>
        <v>13208.9</v>
      </c>
      <c r="M190" s="49">
        <f>M191+M192</f>
        <v>13145.73</v>
      </c>
    </row>
    <row r="191" spans="1:13" ht="28.5" customHeight="1" x14ac:dyDescent="0.25">
      <c r="A191" s="19" t="s">
        <v>267</v>
      </c>
      <c r="B191" s="42"/>
      <c r="C191" s="42" t="s">
        <v>56</v>
      </c>
      <c r="D191" s="42" t="s">
        <v>15</v>
      </c>
      <c r="E191" s="42" t="s">
        <v>266</v>
      </c>
      <c r="F191" s="42" t="s">
        <v>268</v>
      </c>
      <c r="G191" s="31">
        <v>12405</v>
      </c>
      <c r="H191" s="54">
        <f>40.8+541.3+137.8</f>
        <v>719.89999999999986</v>
      </c>
      <c r="I191" s="49">
        <f t="shared" ref="I191:K198" si="70">G191+H191</f>
        <v>13124.9</v>
      </c>
      <c r="J191" s="30">
        <v>-679.1</v>
      </c>
      <c r="K191" s="49">
        <f t="shared" si="70"/>
        <v>12445.8</v>
      </c>
      <c r="M191" s="49">
        <f t="shared" ref="M191:M192" si="71">K191+L191</f>
        <v>12445.8</v>
      </c>
    </row>
    <row r="192" spans="1:13" ht="14.25" customHeight="1" x14ac:dyDescent="0.25">
      <c r="A192" s="19" t="s">
        <v>270</v>
      </c>
      <c r="B192" s="42"/>
      <c r="C192" s="42" t="s">
        <v>56</v>
      </c>
      <c r="D192" s="42" t="s">
        <v>15</v>
      </c>
      <c r="E192" s="42" t="s">
        <v>266</v>
      </c>
      <c r="F192" s="42" t="s">
        <v>269</v>
      </c>
      <c r="G192" s="31">
        <v>52</v>
      </c>
      <c r="H192" s="54">
        <v>32</v>
      </c>
      <c r="I192" s="49">
        <f t="shared" si="70"/>
        <v>84</v>
      </c>
      <c r="J192" s="30">
        <v>679.1</v>
      </c>
      <c r="K192" s="49">
        <f t="shared" si="70"/>
        <v>763.1</v>
      </c>
      <c r="L192" s="32">
        <v>-63.17</v>
      </c>
      <c r="M192" s="49">
        <f t="shared" si="71"/>
        <v>699.93000000000006</v>
      </c>
    </row>
    <row r="193" spans="1:13" ht="13.5" customHeight="1" x14ac:dyDescent="0.25">
      <c r="A193" s="19" t="s">
        <v>277</v>
      </c>
      <c r="B193" s="42"/>
      <c r="C193" s="42" t="s">
        <v>56</v>
      </c>
      <c r="D193" s="42" t="s">
        <v>15</v>
      </c>
      <c r="E193" s="42" t="s">
        <v>266</v>
      </c>
      <c r="F193" s="42"/>
      <c r="G193" s="31">
        <f>G194+G195</f>
        <v>30595.4</v>
      </c>
      <c r="I193" s="49">
        <f>I194+I195</f>
        <v>31967.5</v>
      </c>
      <c r="K193" s="49">
        <f>K194+K195</f>
        <v>31967.5</v>
      </c>
      <c r="M193" s="49">
        <f>M194+M195</f>
        <v>31811.07</v>
      </c>
    </row>
    <row r="194" spans="1:13" ht="31.5" customHeight="1" x14ac:dyDescent="0.25">
      <c r="A194" s="19" t="s">
        <v>271</v>
      </c>
      <c r="B194" s="42"/>
      <c r="C194" s="42" t="s">
        <v>56</v>
      </c>
      <c r="D194" s="42" t="s">
        <v>15</v>
      </c>
      <c r="E194" s="42" t="s">
        <v>266</v>
      </c>
      <c r="F194" s="42" t="s">
        <v>272</v>
      </c>
      <c r="G194" s="31">
        <v>29317.9</v>
      </c>
      <c r="H194" s="54">
        <f>-371.2+72.7+1224.4+446.2</f>
        <v>1372.1000000000001</v>
      </c>
      <c r="I194" s="49">
        <f t="shared" si="70"/>
        <v>30690</v>
      </c>
      <c r="J194" s="30">
        <v>-1670.7</v>
      </c>
      <c r="K194" s="49">
        <f t="shared" si="70"/>
        <v>29019.3</v>
      </c>
      <c r="M194" s="49">
        <f t="shared" ref="M194:M195" si="72">K194+L194</f>
        <v>29019.3</v>
      </c>
    </row>
    <row r="195" spans="1:13" x14ac:dyDescent="0.25">
      <c r="A195" s="19" t="s">
        <v>274</v>
      </c>
      <c r="B195" s="42"/>
      <c r="C195" s="42" t="s">
        <v>56</v>
      </c>
      <c r="D195" s="42" t="s">
        <v>15</v>
      </c>
      <c r="E195" s="42" t="s">
        <v>266</v>
      </c>
      <c r="F195" s="42" t="s">
        <v>273</v>
      </c>
      <c r="G195" s="31">
        <v>1277.5</v>
      </c>
      <c r="I195" s="49">
        <f t="shared" si="70"/>
        <v>1277.5</v>
      </c>
      <c r="J195" s="30">
        <v>1670.7</v>
      </c>
      <c r="K195" s="49">
        <f t="shared" si="70"/>
        <v>2948.2</v>
      </c>
      <c r="L195" s="32">
        <v>-156.43</v>
      </c>
      <c r="M195" s="49">
        <f t="shared" si="72"/>
        <v>2791.77</v>
      </c>
    </row>
    <row r="196" spans="1:13" ht="30" customHeight="1" x14ac:dyDescent="0.25">
      <c r="A196" s="19" t="s">
        <v>426</v>
      </c>
      <c r="B196" s="42"/>
      <c r="C196" s="42" t="s">
        <v>56</v>
      </c>
      <c r="D196" s="42" t="s">
        <v>15</v>
      </c>
      <c r="E196" s="42" t="s">
        <v>425</v>
      </c>
      <c r="F196" s="42"/>
      <c r="G196" s="31"/>
      <c r="I196" s="49"/>
      <c r="K196" s="49">
        <f>K197+K198</f>
        <v>1838.5300000000002</v>
      </c>
      <c r="M196" s="49">
        <f>M197+M198</f>
        <v>1838.5300000000002</v>
      </c>
    </row>
    <row r="197" spans="1:13" ht="31.5" x14ac:dyDescent="0.25">
      <c r="A197" s="19" t="s">
        <v>267</v>
      </c>
      <c r="B197" s="42"/>
      <c r="C197" s="42" t="s">
        <v>56</v>
      </c>
      <c r="D197" s="42" t="s">
        <v>15</v>
      </c>
      <c r="E197" s="42" t="s">
        <v>425</v>
      </c>
      <c r="F197" s="42" t="s">
        <v>268</v>
      </c>
      <c r="G197" s="31"/>
      <c r="I197" s="49"/>
      <c r="J197" s="30">
        <v>546.15</v>
      </c>
      <c r="K197" s="49">
        <f t="shared" si="70"/>
        <v>546.15</v>
      </c>
      <c r="M197" s="49">
        <f t="shared" ref="M197:M198" si="73">K197+L197</f>
        <v>546.15</v>
      </c>
    </row>
    <row r="198" spans="1:13" ht="31.5" x14ac:dyDescent="0.25">
      <c r="A198" s="19" t="s">
        <v>271</v>
      </c>
      <c r="B198" s="42"/>
      <c r="C198" s="42" t="s">
        <v>56</v>
      </c>
      <c r="D198" s="42" t="s">
        <v>15</v>
      </c>
      <c r="E198" s="42" t="s">
        <v>425</v>
      </c>
      <c r="F198" s="42" t="s">
        <v>272</v>
      </c>
      <c r="G198" s="31"/>
      <c r="I198" s="49"/>
      <c r="J198" s="30">
        <v>1292.3800000000001</v>
      </c>
      <c r="K198" s="49">
        <f t="shared" si="70"/>
        <v>1292.3800000000001</v>
      </c>
      <c r="M198" s="49">
        <f t="shared" si="73"/>
        <v>1292.3800000000001</v>
      </c>
    </row>
    <row r="199" spans="1:13" x14ac:dyDescent="0.25">
      <c r="A199" s="44" t="s">
        <v>80</v>
      </c>
      <c r="B199" s="37"/>
      <c r="C199" s="37" t="s">
        <v>56</v>
      </c>
      <c r="D199" s="37" t="s">
        <v>17</v>
      </c>
      <c r="E199" s="37"/>
      <c r="F199" s="37"/>
      <c r="G199" s="38" t="e">
        <f>G202+G209+G216</f>
        <v>#REF!</v>
      </c>
      <c r="I199" s="50">
        <f>I202+I209+I216</f>
        <v>80403.7</v>
      </c>
      <c r="K199" s="50">
        <f>K202+K209+K216+K220+K228+K231+K233+K236+K200</f>
        <v>84939.93</v>
      </c>
      <c r="M199" s="50">
        <f>M202+M209+M216+M220+M228+M231+M233+M236+M200+M222+M225</f>
        <v>93221.25999999998</v>
      </c>
    </row>
    <row r="200" spans="1:13" ht="47.25" x14ac:dyDescent="0.25">
      <c r="A200" s="19" t="s">
        <v>447</v>
      </c>
      <c r="B200" s="42"/>
      <c r="C200" s="42" t="s">
        <v>56</v>
      </c>
      <c r="D200" s="42" t="s">
        <v>17</v>
      </c>
      <c r="E200" s="42" t="s">
        <v>421</v>
      </c>
      <c r="F200" s="42"/>
      <c r="G200" s="31"/>
      <c r="I200" s="49"/>
      <c r="K200" s="49">
        <f>K201</f>
        <v>7.01</v>
      </c>
      <c r="M200" s="49">
        <f>M201</f>
        <v>7.01</v>
      </c>
    </row>
    <row r="201" spans="1:13" ht="16.5" customHeight="1" x14ac:dyDescent="0.25">
      <c r="A201" s="19" t="s">
        <v>449</v>
      </c>
      <c r="B201" s="42"/>
      <c r="C201" s="42" t="s">
        <v>56</v>
      </c>
      <c r="D201" s="42" t="s">
        <v>17</v>
      </c>
      <c r="E201" s="42" t="s">
        <v>421</v>
      </c>
      <c r="F201" s="42" t="s">
        <v>448</v>
      </c>
      <c r="G201" s="31"/>
      <c r="I201" s="49"/>
      <c r="J201" s="30">
        <v>7.01</v>
      </c>
      <c r="K201" s="49">
        <f>J201+I201</f>
        <v>7.01</v>
      </c>
      <c r="M201" s="49">
        <f>L201+K201</f>
        <v>7.01</v>
      </c>
    </row>
    <row r="202" spans="1:13" ht="15" customHeight="1" x14ac:dyDescent="0.25">
      <c r="A202" s="19" t="s">
        <v>121</v>
      </c>
      <c r="B202" s="42"/>
      <c r="C202" s="42" t="s">
        <v>56</v>
      </c>
      <c r="D202" s="42" t="s">
        <v>17</v>
      </c>
      <c r="E202" s="42" t="s">
        <v>278</v>
      </c>
      <c r="F202" s="42"/>
      <c r="G202" s="31">
        <f>G203+G206</f>
        <v>10494.8</v>
      </c>
      <c r="I202" s="49">
        <f>I203+I206</f>
        <v>10716.4</v>
      </c>
      <c r="K202" s="49">
        <f>K203+K206</f>
        <v>11537.67</v>
      </c>
      <c r="M202" s="49">
        <f>M203+M206</f>
        <v>11729.25</v>
      </c>
    </row>
    <row r="203" spans="1:13" x14ac:dyDescent="0.25">
      <c r="A203" s="19" t="s">
        <v>276</v>
      </c>
      <c r="B203" s="42"/>
      <c r="C203" s="42" t="s">
        <v>56</v>
      </c>
      <c r="D203" s="42" t="s">
        <v>17</v>
      </c>
      <c r="E203" s="42" t="s">
        <v>278</v>
      </c>
      <c r="F203" s="42" t="s">
        <v>275</v>
      </c>
      <c r="G203" s="31">
        <f>G204+G205</f>
        <v>2019.3</v>
      </c>
      <c r="I203" s="49">
        <f>I204+I205</f>
        <v>2087.1</v>
      </c>
      <c r="K203" s="49">
        <f>K204+K205</f>
        <v>2087.1</v>
      </c>
      <c r="M203" s="49">
        <f>M204+M205</f>
        <v>2231.0699999999997</v>
      </c>
    </row>
    <row r="204" spans="1:13" ht="29.25" customHeight="1" x14ac:dyDescent="0.25">
      <c r="A204" s="19" t="s">
        <v>267</v>
      </c>
      <c r="B204" s="42"/>
      <c r="C204" s="42" t="s">
        <v>56</v>
      </c>
      <c r="D204" s="42" t="s">
        <v>17</v>
      </c>
      <c r="E204" s="42" t="s">
        <v>278</v>
      </c>
      <c r="F204" s="42" t="s">
        <v>268</v>
      </c>
      <c r="G204" s="31">
        <v>1867.3</v>
      </c>
      <c r="H204" s="54">
        <f>-48.5+16.3</f>
        <v>-32.200000000000003</v>
      </c>
      <c r="I204" s="49">
        <f t="shared" ref="I204:K208" si="74">G204+H204</f>
        <v>1835.1</v>
      </c>
      <c r="J204" s="30">
        <v>-683.2</v>
      </c>
      <c r="K204" s="49">
        <f t="shared" si="74"/>
        <v>1151.8999999999999</v>
      </c>
      <c r="M204" s="49">
        <f t="shared" ref="M204:M205" si="75">K204+L204</f>
        <v>1151.8999999999999</v>
      </c>
    </row>
    <row r="205" spans="1:13" x14ac:dyDescent="0.25">
      <c r="A205" s="19" t="s">
        <v>270</v>
      </c>
      <c r="B205" s="42"/>
      <c r="C205" s="42" t="s">
        <v>56</v>
      </c>
      <c r="D205" s="42" t="s">
        <v>17</v>
      </c>
      <c r="E205" s="42" t="s">
        <v>278</v>
      </c>
      <c r="F205" s="42" t="s">
        <v>269</v>
      </c>
      <c r="G205" s="31">
        <v>152</v>
      </c>
      <c r="H205" s="54">
        <v>100</v>
      </c>
      <c r="I205" s="49">
        <f t="shared" si="74"/>
        <v>252</v>
      </c>
      <c r="J205" s="30">
        <v>683.2</v>
      </c>
      <c r="K205" s="49">
        <f t="shared" si="74"/>
        <v>935.2</v>
      </c>
      <c r="L205" s="32">
        <v>143.97</v>
      </c>
      <c r="M205" s="49">
        <f t="shared" si="75"/>
        <v>1079.17</v>
      </c>
    </row>
    <row r="206" spans="1:13" x14ac:dyDescent="0.25">
      <c r="A206" s="19" t="s">
        <v>277</v>
      </c>
      <c r="B206" s="42"/>
      <c r="C206" s="42" t="s">
        <v>56</v>
      </c>
      <c r="D206" s="42" t="s">
        <v>17</v>
      </c>
      <c r="E206" s="42" t="s">
        <v>278</v>
      </c>
      <c r="F206" s="42" t="s">
        <v>279</v>
      </c>
      <c r="G206" s="31">
        <f>G207+G208</f>
        <v>8475.5</v>
      </c>
      <c r="I206" s="49">
        <f>I207+I208</f>
        <v>8629.2999999999993</v>
      </c>
      <c r="K206" s="49">
        <f>K207+K208</f>
        <v>9450.57</v>
      </c>
      <c r="M206" s="49">
        <f>M207+M208</f>
        <v>9498.18</v>
      </c>
    </row>
    <row r="207" spans="1:13" ht="31.5" customHeight="1" x14ac:dyDescent="0.25">
      <c r="A207" s="19" t="s">
        <v>271</v>
      </c>
      <c r="B207" s="42"/>
      <c r="C207" s="42" t="s">
        <v>56</v>
      </c>
      <c r="D207" s="42" t="s">
        <v>17</v>
      </c>
      <c r="E207" s="42" t="s">
        <v>278</v>
      </c>
      <c r="F207" s="42" t="s">
        <v>272</v>
      </c>
      <c r="G207" s="31">
        <v>8475.5</v>
      </c>
      <c r="H207" s="54">
        <f>-379.7+417.8+115.7</f>
        <v>153.80000000000001</v>
      </c>
      <c r="I207" s="49">
        <f t="shared" si="74"/>
        <v>8629.2999999999993</v>
      </c>
      <c r="J207" s="30">
        <v>-2429.5</v>
      </c>
      <c r="K207" s="49">
        <f t="shared" si="74"/>
        <v>6199.7999999999993</v>
      </c>
      <c r="M207" s="49">
        <f t="shared" ref="M207:M208" si="76">K207+L207</f>
        <v>6199.7999999999993</v>
      </c>
    </row>
    <row r="208" spans="1:13" x14ac:dyDescent="0.25">
      <c r="A208" s="19" t="s">
        <v>274</v>
      </c>
      <c r="B208" s="42"/>
      <c r="C208" s="42" t="s">
        <v>56</v>
      </c>
      <c r="D208" s="42" t="s">
        <v>17</v>
      </c>
      <c r="E208" s="42" t="s">
        <v>278</v>
      </c>
      <c r="F208" s="42" t="s">
        <v>273</v>
      </c>
      <c r="G208" s="31"/>
      <c r="I208" s="49">
        <f t="shared" si="74"/>
        <v>0</v>
      </c>
      <c r="J208" s="30">
        <f>2429.5+821.27</f>
        <v>3250.77</v>
      </c>
      <c r="K208" s="49">
        <f t="shared" si="74"/>
        <v>3250.77</v>
      </c>
      <c r="L208" s="32">
        <v>47.61</v>
      </c>
      <c r="M208" s="49">
        <f t="shared" si="76"/>
        <v>3298.38</v>
      </c>
    </row>
    <row r="209" spans="1:13" ht="31.5" hidden="1" x14ac:dyDescent="0.25">
      <c r="A209" s="19" t="s">
        <v>348</v>
      </c>
      <c r="B209" s="42"/>
      <c r="C209" s="42" t="s">
        <v>56</v>
      </c>
      <c r="D209" s="42" t="s">
        <v>17</v>
      </c>
      <c r="E209" s="42" t="s">
        <v>280</v>
      </c>
      <c r="F209" s="42"/>
      <c r="G209" s="31">
        <f>G210+G213</f>
        <v>44426.400000000001</v>
      </c>
      <c r="I209" s="49">
        <f>I210+I213</f>
        <v>44426.400000000001</v>
      </c>
      <c r="K209" s="49">
        <f>K210+K213</f>
        <v>0</v>
      </c>
      <c r="M209" s="49">
        <f>M210+M213</f>
        <v>0</v>
      </c>
    </row>
    <row r="210" spans="1:13" hidden="1" x14ac:dyDescent="0.25">
      <c r="A210" s="19" t="s">
        <v>276</v>
      </c>
      <c r="B210" s="42"/>
      <c r="C210" s="42" t="s">
        <v>56</v>
      </c>
      <c r="D210" s="42" t="s">
        <v>17</v>
      </c>
      <c r="E210" s="42" t="s">
        <v>280</v>
      </c>
      <c r="F210" s="42" t="s">
        <v>275</v>
      </c>
      <c r="G210" s="31">
        <f>G211+G212</f>
        <v>4560</v>
      </c>
      <c r="I210" s="49">
        <f>I211+I212</f>
        <v>4560</v>
      </c>
      <c r="K210" s="49">
        <f>K211+K212</f>
        <v>0</v>
      </c>
      <c r="M210" s="49">
        <f>M211+M212</f>
        <v>0</v>
      </c>
    </row>
    <row r="211" spans="1:13" ht="30.75" hidden="1" customHeight="1" x14ac:dyDescent="0.25">
      <c r="A211" s="19" t="s">
        <v>267</v>
      </c>
      <c r="B211" s="42"/>
      <c r="C211" s="42" t="s">
        <v>56</v>
      </c>
      <c r="D211" s="42" t="s">
        <v>17</v>
      </c>
      <c r="E211" s="42" t="s">
        <v>280</v>
      </c>
      <c r="F211" s="42" t="s">
        <v>268</v>
      </c>
      <c r="G211" s="31">
        <v>4560</v>
      </c>
      <c r="I211" s="49">
        <f t="shared" ref="I211:K215" si="77">G211+H211</f>
        <v>4560</v>
      </c>
      <c r="J211" s="30">
        <v>-4560</v>
      </c>
      <c r="K211" s="49">
        <f t="shared" si="77"/>
        <v>0</v>
      </c>
      <c r="M211" s="49">
        <f t="shared" ref="M211:M212" si="78">K211+L211</f>
        <v>0</v>
      </c>
    </row>
    <row r="212" spans="1:13" hidden="1" x14ac:dyDescent="0.25">
      <c r="A212" s="19" t="s">
        <v>270</v>
      </c>
      <c r="B212" s="42"/>
      <c r="C212" s="42" t="s">
        <v>56</v>
      </c>
      <c r="D212" s="42" t="s">
        <v>17</v>
      </c>
      <c r="E212" s="42" t="s">
        <v>280</v>
      </c>
      <c r="F212" s="42" t="s">
        <v>269</v>
      </c>
      <c r="G212" s="31"/>
      <c r="I212" s="49">
        <f t="shared" si="77"/>
        <v>0</v>
      </c>
      <c r="K212" s="49">
        <f t="shared" si="77"/>
        <v>0</v>
      </c>
      <c r="M212" s="49">
        <f t="shared" si="78"/>
        <v>0</v>
      </c>
    </row>
    <row r="213" spans="1:13" hidden="1" x14ac:dyDescent="0.25">
      <c r="A213" s="19" t="s">
        <v>277</v>
      </c>
      <c r="B213" s="42"/>
      <c r="C213" s="42" t="s">
        <v>56</v>
      </c>
      <c r="D213" s="42" t="s">
        <v>17</v>
      </c>
      <c r="E213" s="42" t="s">
        <v>280</v>
      </c>
      <c r="F213" s="42" t="s">
        <v>279</v>
      </c>
      <c r="G213" s="31">
        <f>G214+G215</f>
        <v>39866.400000000001</v>
      </c>
      <c r="I213" s="49">
        <f>I214+I215</f>
        <v>39866.400000000001</v>
      </c>
      <c r="K213" s="49">
        <f>K214+K215</f>
        <v>0</v>
      </c>
      <c r="M213" s="49">
        <f>M214+M215</f>
        <v>0</v>
      </c>
    </row>
    <row r="214" spans="1:13" ht="32.25" hidden="1" customHeight="1" x14ac:dyDescent="0.25">
      <c r="A214" s="19" t="s">
        <v>271</v>
      </c>
      <c r="B214" s="42"/>
      <c r="C214" s="42" t="s">
        <v>56</v>
      </c>
      <c r="D214" s="42" t="s">
        <v>17</v>
      </c>
      <c r="E214" s="42" t="s">
        <v>280</v>
      </c>
      <c r="F214" s="42" t="s">
        <v>272</v>
      </c>
      <c r="G214" s="31">
        <f>42006.4-2140</f>
        <v>39866.400000000001</v>
      </c>
      <c r="I214" s="49">
        <f t="shared" si="77"/>
        <v>39866.400000000001</v>
      </c>
      <c r="J214" s="30">
        <v>-39866.400000000001</v>
      </c>
      <c r="K214" s="49">
        <f t="shared" si="77"/>
        <v>0</v>
      </c>
      <c r="M214" s="49">
        <f t="shared" ref="M214:M215" si="79">K214+L214</f>
        <v>0</v>
      </c>
    </row>
    <row r="215" spans="1:13" hidden="1" x14ac:dyDescent="0.25">
      <c r="A215" s="19" t="s">
        <v>274</v>
      </c>
      <c r="B215" s="42"/>
      <c r="C215" s="42" t="s">
        <v>56</v>
      </c>
      <c r="D215" s="42" t="s">
        <v>17</v>
      </c>
      <c r="E215" s="42" t="s">
        <v>280</v>
      </c>
      <c r="F215" s="42" t="s">
        <v>273</v>
      </c>
      <c r="G215" s="31"/>
      <c r="I215" s="49">
        <f t="shared" si="77"/>
        <v>0</v>
      </c>
      <c r="K215" s="49">
        <f t="shared" si="77"/>
        <v>0</v>
      </c>
      <c r="M215" s="49">
        <f t="shared" si="79"/>
        <v>0</v>
      </c>
    </row>
    <row r="216" spans="1:13" x14ac:dyDescent="0.25">
      <c r="A216" s="19" t="s">
        <v>81</v>
      </c>
      <c r="B216" s="42"/>
      <c r="C216" s="42" t="s">
        <v>56</v>
      </c>
      <c r="D216" s="42" t="s">
        <v>17</v>
      </c>
      <c r="E216" s="42" t="s">
        <v>281</v>
      </c>
      <c r="F216" s="42"/>
      <c r="G216" s="31" t="e">
        <f>G217+#REF!</f>
        <v>#REF!</v>
      </c>
      <c r="I216" s="49">
        <f>I217</f>
        <v>25260.899999999998</v>
      </c>
      <c r="K216" s="49">
        <f>K217</f>
        <v>25260.899999999998</v>
      </c>
      <c r="M216" s="49">
        <f>M217</f>
        <v>25614</v>
      </c>
    </row>
    <row r="217" spans="1:13" x14ac:dyDescent="0.25">
      <c r="A217" s="19" t="s">
        <v>276</v>
      </c>
      <c r="B217" s="42"/>
      <c r="C217" s="42" t="s">
        <v>56</v>
      </c>
      <c r="D217" s="42" t="s">
        <v>17</v>
      </c>
      <c r="E217" s="42" t="s">
        <v>281</v>
      </c>
      <c r="F217" s="42" t="s">
        <v>275</v>
      </c>
      <c r="G217" s="31">
        <f>G218+G219</f>
        <v>24070.1</v>
      </c>
      <c r="I217" s="49">
        <f>I218+I219</f>
        <v>25260.899999999998</v>
      </c>
      <c r="K217" s="49">
        <f>K218+K219</f>
        <v>25260.899999999998</v>
      </c>
      <c r="M217" s="49">
        <f>M218+M219</f>
        <v>25614</v>
      </c>
    </row>
    <row r="218" spans="1:13" ht="30.75" customHeight="1" x14ac:dyDescent="0.25">
      <c r="A218" s="19" t="s">
        <v>267</v>
      </c>
      <c r="B218" s="42"/>
      <c r="C218" s="42" t="s">
        <v>56</v>
      </c>
      <c r="D218" s="42" t="s">
        <v>17</v>
      </c>
      <c r="E218" s="42" t="s">
        <v>281</v>
      </c>
      <c r="F218" s="42" t="s">
        <v>268</v>
      </c>
      <c r="G218" s="31">
        <v>23657</v>
      </c>
      <c r="H218" s="54">
        <f>13.3+518.1+270.7+388.7</f>
        <v>1190.8</v>
      </c>
      <c r="I218" s="49">
        <f t="shared" ref="I218:K237" si="80">G218+H218</f>
        <v>24847.8</v>
      </c>
      <c r="J218" s="30">
        <v>-1177.5</v>
      </c>
      <c r="K218" s="49">
        <f t="shared" si="80"/>
        <v>23670.3</v>
      </c>
      <c r="M218" s="49">
        <f t="shared" ref="M218:M219" si="81">K218+L218</f>
        <v>23670.3</v>
      </c>
    </row>
    <row r="219" spans="1:13" x14ac:dyDescent="0.25">
      <c r="A219" s="19" t="s">
        <v>270</v>
      </c>
      <c r="B219" s="42"/>
      <c r="C219" s="42" t="s">
        <v>56</v>
      </c>
      <c r="D219" s="42" t="s">
        <v>17</v>
      </c>
      <c r="E219" s="42" t="s">
        <v>281</v>
      </c>
      <c r="F219" s="42" t="s">
        <v>269</v>
      </c>
      <c r="G219" s="31">
        <v>413.1</v>
      </c>
      <c r="I219" s="49">
        <f t="shared" si="80"/>
        <v>413.1</v>
      </c>
      <c r="J219" s="30">
        <v>1177.5</v>
      </c>
      <c r="K219" s="49">
        <f t="shared" si="80"/>
        <v>1590.6</v>
      </c>
      <c r="L219" s="32">
        <v>353.1</v>
      </c>
      <c r="M219" s="49">
        <f t="shared" si="81"/>
        <v>1943.6999999999998</v>
      </c>
    </row>
    <row r="220" spans="1:13" ht="15" customHeight="1" x14ac:dyDescent="0.25">
      <c r="A220" s="19" t="s">
        <v>424</v>
      </c>
      <c r="B220" s="42"/>
      <c r="C220" s="42" t="s">
        <v>56</v>
      </c>
      <c r="D220" s="42" t="s">
        <v>17</v>
      </c>
      <c r="E220" s="42" t="s">
        <v>423</v>
      </c>
      <c r="F220" s="42"/>
      <c r="G220" s="31"/>
      <c r="I220" s="49"/>
      <c r="K220" s="49">
        <f>K221</f>
        <v>223</v>
      </c>
      <c r="M220" s="49">
        <f>M221</f>
        <v>223</v>
      </c>
    </row>
    <row r="221" spans="1:13" x14ac:dyDescent="0.25">
      <c r="A221" s="19" t="s">
        <v>274</v>
      </c>
      <c r="B221" s="42"/>
      <c r="C221" s="42" t="s">
        <v>56</v>
      </c>
      <c r="D221" s="42" t="s">
        <v>17</v>
      </c>
      <c r="E221" s="42" t="s">
        <v>423</v>
      </c>
      <c r="F221" s="42" t="s">
        <v>273</v>
      </c>
      <c r="G221" s="31"/>
      <c r="I221" s="49"/>
      <c r="J221" s="30">
        <v>223</v>
      </c>
      <c r="K221" s="49">
        <f t="shared" si="80"/>
        <v>223</v>
      </c>
      <c r="M221" s="49">
        <f t="shared" ref="M221:M227" si="82">K221+L221</f>
        <v>223</v>
      </c>
    </row>
    <row r="222" spans="1:13" x14ac:dyDescent="0.25">
      <c r="A222" s="19" t="s">
        <v>481</v>
      </c>
      <c r="B222" s="42"/>
      <c r="C222" s="42" t="s">
        <v>56</v>
      </c>
      <c r="D222" s="42" t="s">
        <v>17</v>
      </c>
      <c r="E222" s="42" t="s">
        <v>480</v>
      </c>
      <c r="F222" s="42"/>
      <c r="G222" s="31"/>
      <c r="I222" s="49"/>
      <c r="K222" s="49"/>
      <c r="M222" s="49">
        <f>M223+M224</f>
        <v>5433</v>
      </c>
    </row>
    <row r="223" spans="1:13" x14ac:dyDescent="0.25">
      <c r="A223" s="19" t="s">
        <v>270</v>
      </c>
      <c r="B223" s="42"/>
      <c r="C223" s="42" t="s">
        <v>56</v>
      </c>
      <c r="D223" s="42" t="s">
        <v>17</v>
      </c>
      <c r="E223" s="42" t="s">
        <v>480</v>
      </c>
      <c r="F223" s="42" t="s">
        <v>269</v>
      </c>
      <c r="G223" s="31"/>
      <c r="I223" s="49"/>
      <c r="K223" s="49"/>
      <c r="L223" s="32">
        <v>768.38</v>
      </c>
      <c r="M223" s="49">
        <f t="shared" si="82"/>
        <v>768.38</v>
      </c>
    </row>
    <row r="224" spans="1:13" x14ac:dyDescent="0.25">
      <c r="A224" s="19" t="s">
        <v>274</v>
      </c>
      <c r="B224" s="42"/>
      <c r="C224" s="42" t="s">
        <v>56</v>
      </c>
      <c r="D224" s="42" t="s">
        <v>17</v>
      </c>
      <c r="E224" s="42" t="s">
        <v>480</v>
      </c>
      <c r="F224" s="42" t="s">
        <v>273</v>
      </c>
      <c r="G224" s="31"/>
      <c r="I224" s="49"/>
      <c r="K224" s="49"/>
      <c r="L224" s="32">
        <v>4664.62</v>
      </c>
      <c r="M224" s="49">
        <f t="shared" si="82"/>
        <v>4664.62</v>
      </c>
    </row>
    <row r="225" spans="1:13" ht="29.25" customHeight="1" x14ac:dyDescent="0.25">
      <c r="A225" s="19" t="s">
        <v>483</v>
      </c>
      <c r="B225" s="42"/>
      <c r="C225" s="42" t="s">
        <v>56</v>
      </c>
      <c r="D225" s="42" t="s">
        <v>17</v>
      </c>
      <c r="E225" s="42" t="s">
        <v>482</v>
      </c>
      <c r="F225" s="42"/>
      <c r="G225" s="31"/>
      <c r="I225" s="49"/>
      <c r="K225" s="49"/>
      <c r="M225" s="49">
        <f>M226+M227</f>
        <v>2303.65</v>
      </c>
    </row>
    <row r="226" spans="1:13" x14ac:dyDescent="0.25">
      <c r="A226" s="19" t="s">
        <v>270</v>
      </c>
      <c r="B226" s="42"/>
      <c r="C226" s="42" t="s">
        <v>56</v>
      </c>
      <c r="D226" s="42" t="s">
        <v>17</v>
      </c>
      <c r="E226" s="42" t="s">
        <v>482</v>
      </c>
      <c r="F226" s="42" t="s">
        <v>269</v>
      </c>
      <c r="G226" s="31"/>
      <c r="I226" s="49"/>
      <c r="K226" s="49"/>
      <c r="L226" s="32">
        <v>1164.01</v>
      </c>
      <c r="M226" s="49">
        <f t="shared" si="82"/>
        <v>1164.01</v>
      </c>
    </row>
    <row r="227" spans="1:13" x14ac:dyDescent="0.25">
      <c r="A227" s="19" t="s">
        <v>274</v>
      </c>
      <c r="B227" s="42"/>
      <c r="C227" s="42" t="s">
        <v>56</v>
      </c>
      <c r="D227" s="42" t="s">
        <v>17</v>
      </c>
      <c r="E227" s="42" t="s">
        <v>482</v>
      </c>
      <c r="F227" s="42" t="s">
        <v>273</v>
      </c>
      <c r="G227" s="31"/>
      <c r="I227" s="49"/>
      <c r="K227" s="49"/>
      <c r="L227" s="32">
        <v>1139.6400000000001</v>
      </c>
      <c r="M227" s="49">
        <f t="shared" si="82"/>
        <v>1139.6400000000001</v>
      </c>
    </row>
    <row r="228" spans="1:13" x14ac:dyDescent="0.25">
      <c r="A228" s="19" t="s">
        <v>428</v>
      </c>
      <c r="B228" s="42"/>
      <c r="C228" s="42" t="s">
        <v>56</v>
      </c>
      <c r="D228" s="42" t="s">
        <v>17</v>
      </c>
      <c r="E228" s="42" t="s">
        <v>427</v>
      </c>
      <c r="F228" s="42"/>
      <c r="G228" s="31"/>
      <c r="I228" s="49"/>
      <c r="K228" s="49">
        <f>K229+K230</f>
        <v>867.19999999999993</v>
      </c>
      <c r="M228" s="49">
        <f>M229+M230</f>
        <v>867.19999999999993</v>
      </c>
    </row>
    <row r="229" spans="1:13" x14ac:dyDescent="0.25">
      <c r="A229" s="19" t="s">
        <v>270</v>
      </c>
      <c r="B229" s="42"/>
      <c r="C229" s="42" t="s">
        <v>56</v>
      </c>
      <c r="D229" s="42" t="s">
        <v>17</v>
      </c>
      <c r="E229" s="42" t="s">
        <v>427</v>
      </c>
      <c r="F229" s="42" t="s">
        <v>269</v>
      </c>
      <c r="G229" s="31"/>
      <c r="I229" s="49"/>
      <c r="J229" s="30">
        <v>116.4</v>
      </c>
      <c r="K229" s="49">
        <f t="shared" si="80"/>
        <v>116.4</v>
      </c>
      <c r="M229" s="49">
        <f t="shared" ref="M229:M230" si="83">K229+L229</f>
        <v>116.4</v>
      </c>
    </row>
    <row r="230" spans="1:13" x14ac:dyDescent="0.25">
      <c r="A230" s="19" t="s">
        <v>274</v>
      </c>
      <c r="B230" s="42"/>
      <c r="C230" s="42" t="s">
        <v>56</v>
      </c>
      <c r="D230" s="42" t="s">
        <v>17</v>
      </c>
      <c r="E230" s="42" t="s">
        <v>427</v>
      </c>
      <c r="F230" s="42" t="s">
        <v>273</v>
      </c>
      <c r="G230" s="31"/>
      <c r="I230" s="49"/>
      <c r="J230" s="30">
        <v>750.8</v>
      </c>
      <c r="K230" s="49">
        <f t="shared" si="80"/>
        <v>750.8</v>
      </c>
      <c r="M230" s="49">
        <f t="shared" si="83"/>
        <v>750.8</v>
      </c>
    </row>
    <row r="231" spans="1:13" ht="32.25" customHeight="1" x14ac:dyDescent="0.25">
      <c r="A231" s="19" t="s">
        <v>426</v>
      </c>
      <c r="B231" s="42"/>
      <c r="C231" s="42" t="s">
        <v>56</v>
      </c>
      <c r="D231" s="42" t="s">
        <v>17</v>
      </c>
      <c r="E231" s="42" t="s">
        <v>425</v>
      </c>
      <c r="F231" s="42"/>
      <c r="G231" s="31"/>
      <c r="I231" s="49"/>
      <c r="K231" s="49">
        <f>K232</f>
        <v>515.54999999999995</v>
      </c>
      <c r="M231" s="49">
        <f>M232</f>
        <v>515.54999999999995</v>
      </c>
    </row>
    <row r="232" spans="1:13" ht="31.5" x14ac:dyDescent="0.25">
      <c r="A232" s="19" t="s">
        <v>267</v>
      </c>
      <c r="B232" s="42"/>
      <c r="C232" s="42" t="s">
        <v>56</v>
      </c>
      <c r="D232" s="42" t="s">
        <v>17</v>
      </c>
      <c r="E232" s="42" t="s">
        <v>425</v>
      </c>
      <c r="F232" s="42" t="s">
        <v>268</v>
      </c>
      <c r="G232" s="31"/>
      <c r="I232" s="49"/>
      <c r="J232" s="30">
        <v>515.54999999999995</v>
      </c>
      <c r="K232" s="49">
        <f t="shared" si="80"/>
        <v>515.54999999999995</v>
      </c>
      <c r="M232" s="49">
        <f t="shared" ref="M232" si="84">K232+L232</f>
        <v>515.54999999999995</v>
      </c>
    </row>
    <row r="233" spans="1:13" ht="75.75" customHeight="1" x14ac:dyDescent="0.25">
      <c r="A233" s="19" t="s">
        <v>430</v>
      </c>
      <c r="B233" s="42"/>
      <c r="C233" s="42" t="s">
        <v>56</v>
      </c>
      <c r="D233" s="42" t="s">
        <v>17</v>
      </c>
      <c r="E233" s="42" t="s">
        <v>429</v>
      </c>
      <c r="F233" s="42"/>
      <c r="G233" s="31"/>
      <c r="I233" s="49"/>
      <c r="K233" s="49">
        <f>K234+K235</f>
        <v>44426.400000000001</v>
      </c>
      <c r="M233" s="49">
        <f>M234+M235</f>
        <v>44426.400000000001</v>
      </c>
    </row>
    <row r="234" spans="1:13" ht="31.5" x14ac:dyDescent="0.25">
      <c r="A234" s="19" t="s">
        <v>267</v>
      </c>
      <c r="B234" s="42"/>
      <c r="C234" s="42" t="s">
        <v>56</v>
      </c>
      <c r="D234" s="42" t="s">
        <v>17</v>
      </c>
      <c r="E234" s="42" t="s">
        <v>429</v>
      </c>
      <c r="F234" s="42" t="s">
        <v>268</v>
      </c>
      <c r="G234" s="31"/>
      <c r="I234" s="49"/>
      <c r="J234" s="30">
        <v>4560</v>
      </c>
      <c r="K234" s="49">
        <f t="shared" si="80"/>
        <v>4560</v>
      </c>
      <c r="M234" s="49">
        <f t="shared" ref="M234:M235" si="85">K234+L234</f>
        <v>4560</v>
      </c>
    </row>
    <row r="235" spans="1:13" ht="31.5" x14ac:dyDescent="0.25">
      <c r="A235" s="19" t="s">
        <v>271</v>
      </c>
      <c r="B235" s="42"/>
      <c r="C235" s="42" t="s">
        <v>56</v>
      </c>
      <c r="D235" s="42" t="s">
        <v>17</v>
      </c>
      <c r="E235" s="42" t="s">
        <v>429</v>
      </c>
      <c r="F235" s="42" t="s">
        <v>272</v>
      </c>
      <c r="G235" s="31"/>
      <c r="I235" s="49"/>
      <c r="J235" s="30">
        <v>39866.400000000001</v>
      </c>
      <c r="K235" s="49">
        <f t="shared" si="80"/>
        <v>39866.400000000001</v>
      </c>
      <c r="M235" s="49">
        <f t="shared" si="85"/>
        <v>39866.400000000001</v>
      </c>
    </row>
    <row r="236" spans="1:13" ht="20.25" customHeight="1" x14ac:dyDescent="0.25">
      <c r="A236" s="19" t="s">
        <v>432</v>
      </c>
      <c r="B236" s="42"/>
      <c r="C236" s="42" t="s">
        <v>56</v>
      </c>
      <c r="D236" s="42" t="s">
        <v>17</v>
      </c>
      <c r="E236" s="42" t="s">
        <v>431</v>
      </c>
      <c r="F236" s="42"/>
      <c r="G236" s="31"/>
      <c r="I236" s="49"/>
      <c r="K236" s="49">
        <f>K237</f>
        <v>2102.1999999999998</v>
      </c>
      <c r="M236" s="49">
        <f>M237</f>
        <v>2102.1999999999998</v>
      </c>
    </row>
    <row r="237" spans="1:13" x14ac:dyDescent="0.25">
      <c r="A237" s="19" t="s">
        <v>274</v>
      </c>
      <c r="B237" s="42"/>
      <c r="C237" s="42" t="s">
        <v>56</v>
      </c>
      <c r="D237" s="42" t="s">
        <v>17</v>
      </c>
      <c r="E237" s="42" t="s">
        <v>431</v>
      </c>
      <c r="F237" s="42" t="s">
        <v>273</v>
      </c>
      <c r="G237" s="31"/>
      <c r="I237" s="49"/>
      <c r="J237" s="30">
        <v>2102.1999999999998</v>
      </c>
      <c r="K237" s="49">
        <f t="shared" si="80"/>
        <v>2102.1999999999998</v>
      </c>
      <c r="M237" s="49">
        <f t="shared" ref="M237" si="86">K237+L237</f>
        <v>2102.1999999999998</v>
      </c>
    </row>
    <row r="238" spans="1:13" ht="14.25" customHeight="1" x14ac:dyDescent="0.25">
      <c r="A238" s="44" t="s">
        <v>76</v>
      </c>
      <c r="B238" s="37"/>
      <c r="C238" s="37" t="s">
        <v>56</v>
      </c>
      <c r="D238" s="37" t="s">
        <v>46</v>
      </c>
      <c r="E238" s="37"/>
      <c r="F238" s="37"/>
      <c r="G238" s="38">
        <f>G239</f>
        <v>45</v>
      </c>
      <c r="I238" s="50">
        <f>I239</f>
        <v>45</v>
      </c>
      <c r="K238" s="50">
        <f>K239</f>
        <v>45</v>
      </c>
      <c r="M238" s="50">
        <f>M239</f>
        <v>45</v>
      </c>
    </row>
    <row r="239" spans="1:13" ht="17.25" customHeight="1" x14ac:dyDescent="0.25">
      <c r="A239" s="19" t="s">
        <v>77</v>
      </c>
      <c r="B239" s="42"/>
      <c r="C239" s="42" t="s">
        <v>56</v>
      </c>
      <c r="D239" s="42" t="s">
        <v>46</v>
      </c>
      <c r="E239" s="42" t="s">
        <v>282</v>
      </c>
      <c r="F239" s="42"/>
      <c r="G239" s="31">
        <f>G240</f>
        <v>45</v>
      </c>
      <c r="I239" s="49">
        <f>I240</f>
        <v>45</v>
      </c>
      <c r="K239" s="49">
        <f>K240</f>
        <v>45</v>
      </c>
      <c r="M239" s="49">
        <f>M240</f>
        <v>45</v>
      </c>
    </row>
    <row r="240" spans="1:13" x14ac:dyDescent="0.25">
      <c r="A240" s="45" t="s">
        <v>247</v>
      </c>
      <c r="B240" s="42"/>
      <c r="C240" s="42" t="s">
        <v>56</v>
      </c>
      <c r="D240" s="42" t="s">
        <v>46</v>
      </c>
      <c r="E240" s="42" t="s">
        <v>282</v>
      </c>
      <c r="F240" s="42" t="s">
        <v>227</v>
      </c>
      <c r="G240" s="31">
        <v>45</v>
      </c>
      <c r="I240" s="49">
        <f t="shared" ref="I240:K240" si="87">G240+H240</f>
        <v>45</v>
      </c>
      <c r="K240" s="49">
        <f t="shared" si="87"/>
        <v>45</v>
      </c>
      <c r="M240" s="49">
        <f t="shared" ref="M240" si="88">K240+L240</f>
        <v>45</v>
      </c>
    </row>
    <row r="241" spans="1:13" x14ac:dyDescent="0.25">
      <c r="A241" s="44" t="s">
        <v>284</v>
      </c>
      <c r="B241" s="37"/>
      <c r="C241" s="37" t="s">
        <v>56</v>
      </c>
      <c r="D241" s="37" t="s">
        <v>56</v>
      </c>
      <c r="E241" s="37"/>
      <c r="F241" s="37"/>
      <c r="G241" s="38">
        <f>G242</f>
        <v>1000</v>
      </c>
      <c r="I241" s="50">
        <f>I242</f>
        <v>1000</v>
      </c>
      <c r="K241" s="50">
        <f>K242</f>
        <v>1000</v>
      </c>
      <c r="M241" s="50">
        <f>M242</f>
        <v>1000</v>
      </c>
    </row>
    <row r="242" spans="1:13" x14ac:dyDescent="0.25">
      <c r="A242" s="19" t="s">
        <v>285</v>
      </c>
      <c r="B242" s="42"/>
      <c r="C242" s="42" t="s">
        <v>56</v>
      </c>
      <c r="D242" s="42" t="s">
        <v>56</v>
      </c>
      <c r="E242" s="42" t="s">
        <v>283</v>
      </c>
      <c r="F242" s="42"/>
      <c r="G242" s="31">
        <f>G243</f>
        <v>1000</v>
      </c>
      <c r="I242" s="49">
        <f>I243</f>
        <v>1000</v>
      </c>
      <c r="K242" s="49">
        <f>K243</f>
        <v>1000</v>
      </c>
      <c r="M242" s="49">
        <f>M243</f>
        <v>1000</v>
      </c>
    </row>
    <row r="243" spans="1:13" x14ac:dyDescent="0.25">
      <c r="A243" s="45" t="s">
        <v>247</v>
      </c>
      <c r="B243" s="42"/>
      <c r="C243" s="42" t="s">
        <v>56</v>
      </c>
      <c r="D243" s="42" t="s">
        <v>56</v>
      </c>
      <c r="E243" s="42" t="s">
        <v>283</v>
      </c>
      <c r="F243" s="42" t="s">
        <v>303</v>
      </c>
      <c r="G243" s="31">
        <v>1000</v>
      </c>
      <c r="I243" s="49">
        <f t="shared" ref="I243:K243" si="89">G243+H243</f>
        <v>1000</v>
      </c>
      <c r="K243" s="49">
        <f t="shared" si="89"/>
        <v>1000</v>
      </c>
      <c r="M243" s="49">
        <f t="shared" ref="M243" si="90">K243+L243</f>
        <v>1000</v>
      </c>
    </row>
    <row r="244" spans="1:13" x14ac:dyDescent="0.25">
      <c r="A244" s="10" t="s">
        <v>62</v>
      </c>
      <c r="B244" s="42"/>
      <c r="C244" s="37" t="s">
        <v>56</v>
      </c>
      <c r="D244" s="37" t="s">
        <v>63</v>
      </c>
      <c r="E244" s="37"/>
      <c r="F244" s="37"/>
      <c r="G244" s="38">
        <f>G245</f>
        <v>2140</v>
      </c>
      <c r="H244" s="58"/>
      <c r="I244" s="50">
        <f>I245</f>
        <v>2140</v>
      </c>
      <c r="J244" s="59"/>
      <c r="K244" s="50">
        <f>K245+K247</f>
        <v>2140</v>
      </c>
      <c r="L244" s="68"/>
      <c r="M244" s="50">
        <f>M245+M247</f>
        <v>2140</v>
      </c>
    </row>
    <row r="245" spans="1:13" ht="33.75" hidden="1" customHeight="1" x14ac:dyDescent="0.25">
      <c r="A245" s="13" t="s">
        <v>179</v>
      </c>
      <c r="B245" s="42"/>
      <c r="C245" s="42" t="s">
        <v>56</v>
      </c>
      <c r="D245" s="42" t="s">
        <v>63</v>
      </c>
      <c r="E245" s="42" t="s">
        <v>366</v>
      </c>
      <c r="F245" s="42"/>
      <c r="G245" s="31">
        <f>G246</f>
        <v>2140</v>
      </c>
      <c r="I245" s="49">
        <f>I246</f>
        <v>2140</v>
      </c>
      <c r="K245" s="49">
        <f>K246</f>
        <v>0</v>
      </c>
      <c r="M245" s="49">
        <f>M246</f>
        <v>0</v>
      </c>
    </row>
    <row r="246" spans="1:13" ht="33" hidden="1" customHeight="1" x14ac:dyDescent="0.25">
      <c r="A246" s="19" t="s">
        <v>271</v>
      </c>
      <c r="B246" s="42"/>
      <c r="C246" s="42" t="s">
        <v>56</v>
      </c>
      <c r="D246" s="42" t="s">
        <v>63</v>
      </c>
      <c r="E246" s="42" t="s">
        <v>366</v>
      </c>
      <c r="F246" s="42" t="s">
        <v>272</v>
      </c>
      <c r="G246" s="31">
        <v>2140</v>
      </c>
      <c r="I246" s="49">
        <f t="shared" ref="I246:K248" si="91">G246+H246</f>
        <v>2140</v>
      </c>
      <c r="J246" s="30">
        <v>-2140</v>
      </c>
      <c r="K246" s="49">
        <f t="shared" si="91"/>
        <v>0</v>
      </c>
      <c r="M246" s="49">
        <f t="shared" ref="M246" si="92">K246+L246</f>
        <v>0</v>
      </c>
    </row>
    <row r="247" spans="1:13" ht="90.75" customHeight="1" x14ac:dyDescent="0.25">
      <c r="A247" s="19" t="s">
        <v>430</v>
      </c>
      <c r="B247" s="42"/>
      <c r="C247" s="42" t="s">
        <v>56</v>
      </c>
      <c r="D247" s="42" t="s">
        <v>63</v>
      </c>
      <c r="E247" s="42" t="s">
        <v>429</v>
      </c>
      <c r="F247" s="42"/>
      <c r="G247" s="31"/>
      <c r="I247" s="49"/>
      <c r="K247" s="49">
        <f>K248</f>
        <v>2140</v>
      </c>
      <c r="M247" s="49">
        <f>M248</f>
        <v>2140</v>
      </c>
    </row>
    <row r="248" spans="1:13" ht="33" customHeight="1" x14ac:dyDescent="0.25">
      <c r="A248" s="19" t="s">
        <v>271</v>
      </c>
      <c r="B248" s="42"/>
      <c r="C248" s="42" t="s">
        <v>56</v>
      </c>
      <c r="D248" s="42" t="s">
        <v>63</v>
      </c>
      <c r="E248" s="42" t="s">
        <v>429</v>
      </c>
      <c r="F248" s="42" t="s">
        <v>272</v>
      </c>
      <c r="G248" s="31"/>
      <c r="I248" s="49"/>
      <c r="J248" s="30">
        <v>2140</v>
      </c>
      <c r="K248" s="49">
        <f t="shared" si="91"/>
        <v>2140</v>
      </c>
      <c r="M248" s="49">
        <f t="shared" ref="M248" si="93">K248+L248</f>
        <v>2140</v>
      </c>
    </row>
    <row r="249" spans="1:13" x14ac:dyDescent="0.25">
      <c r="A249" s="44" t="s">
        <v>205</v>
      </c>
      <c r="B249" s="37"/>
      <c r="C249" s="37" t="s">
        <v>63</v>
      </c>
      <c r="D249" s="37"/>
      <c r="E249" s="37"/>
      <c r="F249" s="37"/>
      <c r="G249" s="38">
        <f>G250</f>
        <v>306.5</v>
      </c>
      <c r="I249" s="50">
        <f>I250</f>
        <v>306.5</v>
      </c>
      <c r="K249" s="50">
        <f>K250</f>
        <v>306.5</v>
      </c>
      <c r="M249" s="50">
        <f>M250</f>
        <v>306.5</v>
      </c>
    </row>
    <row r="250" spans="1:13" x14ac:dyDescent="0.25">
      <c r="A250" s="19" t="s">
        <v>210</v>
      </c>
      <c r="B250" s="42"/>
      <c r="C250" s="42" t="s">
        <v>63</v>
      </c>
      <c r="D250" s="42" t="s">
        <v>63</v>
      </c>
      <c r="E250" s="42"/>
      <c r="F250" s="42"/>
      <c r="G250" s="31">
        <f>G251+G253</f>
        <v>306.5</v>
      </c>
      <c r="I250" s="49">
        <f>I251+I253</f>
        <v>306.5</v>
      </c>
      <c r="K250" s="49">
        <f>K251+K253</f>
        <v>306.5</v>
      </c>
      <c r="M250" s="49">
        <f>M251+M253</f>
        <v>306.5</v>
      </c>
    </row>
    <row r="251" spans="1:13" ht="28.5" customHeight="1" x14ac:dyDescent="0.25">
      <c r="A251" s="19" t="s">
        <v>344</v>
      </c>
      <c r="B251" s="42"/>
      <c r="C251" s="42" t="s">
        <v>63</v>
      </c>
      <c r="D251" s="42" t="s">
        <v>63</v>
      </c>
      <c r="E251" s="42" t="s">
        <v>308</v>
      </c>
      <c r="F251" s="42"/>
      <c r="G251" s="31">
        <f>G252</f>
        <v>114</v>
      </c>
      <c r="I251" s="49">
        <f>I252</f>
        <v>114</v>
      </c>
      <c r="K251" s="49">
        <f>K252</f>
        <v>114</v>
      </c>
      <c r="M251" s="49">
        <f>M252</f>
        <v>114</v>
      </c>
    </row>
    <row r="252" spans="1:13" x14ac:dyDescent="0.25">
      <c r="A252" s="19" t="s">
        <v>270</v>
      </c>
      <c r="B252" s="42"/>
      <c r="C252" s="42" t="s">
        <v>63</v>
      </c>
      <c r="D252" s="42" t="s">
        <v>63</v>
      </c>
      <c r="E252" s="42" t="s">
        <v>308</v>
      </c>
      <c r="F252" s="42" t="s">
        <v>269</v>
      </c>
      <c r="G252" s="31">
        <v>114</v>
      </c>
      <c r="I252" s="49">
        <f t="shared" ref="I252:K254" si="94">G252+H252</f>
        <v>114</v>
      </c>
      <c r="K252" s="49">
        <f t="shared" si="94"/>
        <v>114</v>
      </c>
      <c r="M252" s="49">
        <f t="shared" ref="M252" si="95">K252+L252</f>
        <v>114</v>
      </c>
    </row>
    <row r="253" spans="1:13" ht="13.5" customHeight="1" x14ac:dyDescent="0.25">
      <c r="A253" s="19" t="s">
        <v>345</v>
      </c>
      <c r="B253" s="42"/>
      <c r="C253" s="42" t="s">
        <v>63</v>
      </c>
      <c r="D253" s="42" t="s">
        <v>63</v>
      </c>
      <c r="E253" s="42" t="s">
        <v>346</v>
      </c>
      <c r="F253" s="42"/>
      <c r="G253" s="31">
        <f>G254</f>
        <v>192.5</v>
      </c>
      <c r="I253" s="49">
        <f>I254</f>
        <v>192.5</v>
      </c>
      <c r="K253" s="49">
        <f>K254</f>
        <v>192.5</v>
      </c>
      <c r="M253" s="49">
        <f>M254</f>
        <v>192.5</v>
      </c>
    </row>
    <row r="254" spans="1:13" x14ac:dyDescent="0.25">
      <c r="A254" s="19" t="s">
        <v>270</v>
      </c>
      <c r="B254" s="42"/>
      <c r="C254" s="42" t="s">
        <v>63</v>
      </c>
      <c r="D254" s="42" t="s">
        <v>63</v>
      </c>
      <c r="E254" s="42" t="s">
        <v>346</v>
      </c>
      <c r="F254" s="42" t="s">
        <v>269</v>
      </c>
      <c r="G254" s="31">
        <v>192.5</v>
      </c>
      <c r="I254" s="49">
        <f t="shared" si="94"/>
        <v>192.5</v>
      </c>
      <c r="K254" s="49">
        <f t="shared" si="94"/>
        <v>192.5</v>
      </c>
      <c r="M254" s="49">
        <f t="shared" ref="M254" si="96">K254+L254</f>
        <v>192.5</v>
      </c>
    </row>
    <row r="255" spans="1:13" x14ac:dyDescent="0.25">
      <c r="A255" s="36" t="s">
        <v>67</v>
      </c>
      <c r="B255" s="37"/>
      <c r="C255" s="37" t="s">
        <v>68</v>
      </c>
      <c r="D255" s="37"/>
      <c r="E255" s="37"/>
      <c r="F255" s="37"/>
      <c r="G255" s="31"/>
      <c r="I255" s="50">
        <f>I256</f>
        <v>3745.6</v>
      </c>
      <c r="K255" s="50">
        <f>K256</f>
        <v>3745.6</v>
      </c>
      <c r="M255" s="50">
        <f>M256</f>
        <v>3745.6</v>
      </c>
    </row>
    <row r="256" spans="1:13" x14ac:dyDescent="0.25">
      <c r="A256" s="36" t="s">
        <v>90</v>
      </c>
      <c r="B256" s="37"/>
      <c r="C256" s="37" t="s">
        <v>68</v>
      </c>
      <c r="D256" s="37" t="s">
        <v>17</v>
      </c>
      <c r="E256" s="37"/>
      <c r="F256" s="37"/>
      <c r="G256" s="38">
        <f>G257</f>
        <v>0</v>
      </c>
      <c r="I256" s="50">
        <f>I257</f>
        <v>3745.6</v>
      </c>
      <c r="K256" s="50">
        <f>K257</f>
        <v>3745.6</v>
      </c>
      <c r="M256" s="50">
        <f>M257</f>
        <v>3745.6</v>
      </c>
    </row>
    <row r="257" spans="1:13" ht="16.5" customHeight="1" x14ac:dyDescent="0.25">
      <c r="A257" s="19" t="s">
        <v>368</v>
      </c>
      <c r="B257" s="37"/>
      <c r="C257" s="42" t="s">
        <v>68</v>
      </c>
      <c r="D257" s="42" t="s">
        <v>17</v>
      </c>
      <c r="E257" s="42" t="s">
        <v>433</v>
      </c>
      <c r="F257" s="42"/>
      <c r="G257" s="31">
        <f>G258</f>
        <v>0</v>
      </c>
      <c r="I257" s="49">
        <f>I258</f>
        <v>3745.6</v>
      </c>
      <c r="K257" s="49">
        <f>K258</f>
        <v>3745.6</v>
      </c>
      <c r="M257" s="49">
        <f>M258</f>
        <v>3745.6</v>
      </c>
    </row>
    <row r="258" spans="1:13" ht="30.75" customHeight="1" x14ac:dyDescent="0.25">
      <c r="A258" s="19" t="s">
        <v>267</v>
      </c>
      <c r="B258" s="37"/>
      <c r="C258" s="42" t="s">
        <v>68</v>
      </c>
      <c r="D258" s="42" t="s">
        <v>17</v>
      </c>
      <c r="E258" s="42" t="s">
        <v>433</v>
      </c>
      <c r="F258" s="42" t="s">
        <v>268</v>
      </c>
      <c r="G258" s="31"/>
      <c r="H258" s="54">
        <v>3745.6</v>
      </c>
      <c r="I258" s="49">
        <f t="shared" ref="I258:K258" si="97">G258+H258</f>
        <v>3745.6</v>
      </c>
      <c r="K258" s="49">
        <f t="shared" si="97"/>
        <v>3745.6</v>
      </c>
      <c r="M258" s="49">
        <f t="shared" ref="M258" si="98">K258+L258</f>
        <v>3745.6</v>
      </c>
    </row>
    <row r="259" spans="1:13" x14ac:dyDescent="0.25">
      <c r="A259" s="36" t="s">
        <v>254</v>
      </c>
      <c r="B259" s="37"/>
      <c r="C259" s="37" t="s">
        <v>109</v>
      </c>
      <c r="D259" s="37"/>
      <c r="E259" s="37"/>
      <c r="F259" s="37"/>
      <c r="G259" s="38">
        <f>G260</f>
        <v>3500</v>
      </c>
      <c r="I259" s="50">
        <f>I260</f>
        <v>3500</v>
      </c>
      <c r="K259" s="50">
        <f>K260</f>
        <v>3500</v>
      </c>
      <c r="M259" s="50">
        <f>M260</f>
        <v>3500</v>
      </c>
    </row>
    <row r="260" spans="1:13" x14ac:dyDescent="0.25">
      <c r="A260" s="36" t="s">
        <v>209</v>
      </c>
      <c r="B260" s="37"/>
      <c r="C260" s="37" t="s">
        <v>109</v>
      </c>
      <c r="D260" s="37" t="s">
        <v>15</v>
      </c>
      <c r="E260" s="37"/>
      <c r="F260" s="37"/>
      <c r="G260" s="38">
        <f>G261</f>
        <v>3500</v>
      </c>
      <c r="I260" s="50">
        <f>I261</f>
        <v>3500</v>
      </c>
      <c r="K260" s="50">
        <f>K261</f>
        <v>3500</v>
      </c>
      <c r="M260" s="50">
        <f>M261</f>
        <v>3500</v>
      </c>
    </row>
    <row r="261" spans="1:13" x14ac:dyDescent="0.25">
      <c r="A261" s="43" t="s">
        <v>52</v>
      </c>
      <c r="B261" s="42"/>
      <c r="C261" s="42" t="s">
        <v>109</v>
      </c>
      <c r="D261" s="42" t="s">
        <v>15</v>
      </c>
      <c r="E261" s="42" t="s">
        <v>288</v>
      </c>
      <c r="F261" s="42"/>
      <c r="G261" s="31">
        <f>G262</f>
        <v>3500</v>
      </c>
      <c r="I261" s="49">
        <f>I262</f>
        <v>3500</v>
      </c>
      <c r="K261" s="49">
        <f>K262</f>
        <v>3500</v>
      </c>
      <c r="M261" s="49">
        <f>M262</f>
        <v>3500</v>
      </c>
    </row>
    <row r="262" spans="1:13" x14ac:dyDescent="0.25">
      <c r="A262" s="45" t="s">
        <v>277</v>
      </c>
      <c r="B262" s="42"/>
      <c r="C262" s="42" t="s">
        <v>109</v>
      </c>
      <c r="D262" s="42" t="s">
        <v>15</v>
      </c>
      <c r="E262" s="42" t="s">
        <v>288</v>
      </c>
      <c r="F262" s="42" t="s">
        <v>279</v>
      </c>
      <c r="G262" s="31">
        <f>G263+G264</f>
        <v>3500</v>
      </c>
      <c r="I262" s="49">
        <f>I263+I264</f>
        <v>3500</v>
      </c>
      <c r="K262" s="49">
        <f>K263+K264</f>
        <v>3500</v>
      </c>
      <c r="M262" s="49">
        <f>M263+M264</f>
        <v>3500</v>
      </c>
    </row>
    <row r="263" spans="1:13" ht="30" customHeight="1" x14ac:dyDescent="0.25">
      <c r="A263" s="19" t="s">
        <v>271</v>
      </c>
      <c r="B263" s="42"/>
      <c r="C263" s="42" t="s">
        <v>109</v>
      </c>
      <c r="D263" s="42" t="s">
        <v>15</v>
      </c>
      <c r="E263" s="42" t="s">
        <v>288</v>
      </c>
      <c r="F263" s="42" t="s">
        <v>272</v>
      </c>
      <c r="G263" s="31">
        <v>3500</v>
      </c>
      <c r="I263" s="49">
        <f t="shared" ref="I263:K264" si="99">G263+H263</f>
        <v>3500</v>
      </c>
      <c r="K263" s="49">
        <f t="shared" si="99"/>
        <v>3500</v>
      </c>
      <c r="M263" s="49">
        <f t="shared" ref="M263:M264" si="100">K263+L263</f>
        <v>3500</v>
      </c>
    </row>
    <row r="264" spans="1:13" x14ac:dyDescent="0.25">
      <c r="A264" s="19" t="s">
        <v>274</v>
      </c>
      <c r="B264" s="42"/>
      <c r="C264" s="42" t="s">
        <v>109</v>
      </c>
      <c r="D264" s="42" t="s">
        <v>15</v>
      </c>
      <c r="E264" s="42" t="s">
        <v>288</v>
      </c>
      <c r="F264" s="42" t="s">
        <v>273</v>
      </c>
      <c r="G264" s="31"/>
      <c r="I264" s="49">
        <f t="shared" si="99"/>
        <v>0</v>
      </c>
      <c r="K264" s="49">
        <f t="shared" si="99"/>
        <v>0</v>
      </c>
      <c r="M264" s="49">
        <f t="shared" si="100"/>
        <v>0</v>
      </c>
    </row>
    <row r="265" spans="1:13" x14ac:dyDescent="0.25">
      <c r="A265" s="36" t="s">
        <v>203</v>
      </c>
      <c r="B265" s="37"/>
      <c r="C265" s="37" t="s">
        <v>27</v>
      </c>
      <c r="D265" s="37"/>
      <c r="E265" s="37"/>
      <c r="F265" s="37"/>
      <c r="G265" s="38">
        <f>G266</f>
        <v>640</v>
      </c>
      <c r="I265" s="50">
        <f>I266</f>
        <v>640</v>
      </c>
      <c r="K265" s="50">
        <f>K266</f>
        <v>841</v>
      </c>
      <c r="M265" s="50">
        <f>M266</f>
        <v>919.1</v>
      </c>
    </row>
    <row r="266" spans="1:13" x14ac:dyDescent="0.25">
      <c r="A266" s="36" t="s">
        <v>158</v>
      </c>
      <c r="B266" s="37"/>
      <c r="C266" s="37" t="s">
        <v>27</v>
      </c>
      <c r="D266" s="37" t="s">
        <v>17</v>
      </c>
      <c r="E266" s="37"/>
      <c r="F266" s="37"/>
      <c r="G266" s="38">
        <f>G269</f>
        <v>640</v>
      </c>
      <c r="I266" s="50">
        <f>I269</f>
        <v>640</v>
      </c>
      <c r="K266" s="50">
        <f>K269</f>
        <v>841</v>
      </c>
      <c r="M266" s="50">
        <f>M269+M267</f>
        <v>919.1</v>
      </c>
    </row>
    <row r="267" spans="1:13" x14ac:dyDescent="0.25">
      <c r="A267" s="43" t="s">
        <v>485</v>
      </c>
      <c r="B267" s="42"/>
      <c r="C267" s="42" t="s">
        <v>27</v>
      </c>
      <c r="D267" s="42" t="s">
        <v>17</v>
      </c>
      <c r="E267" s="42" t="s">
        <v>484</v>
      </c>
      <c r="F267" s="42"/>
      <c r="G267" s="31"/>
      <c r="I267" s="49"/>
      <c r="K267" s="49"/>
      <c r="M267" s="49">
        <f>M268</f>
        <v>78.099999999999994</v>
      </c>
    </row>
    <row r="268" spans="1:13" ht="31.5" x14ac:dyDescent="0.25">
      <c r="A268" s="19" t="s">
        <v>300</v>
      </c>
      <c r="B268" s="42"/>
      <c r="C268" s="42" t="s">
        <v>27</v>
      </c>
      <c r="D268" s="42" t="s">
        <v>17</v>
      </c>
      <c r="E268" s="42" t="s">
        <v>484</v>
      </c>
      <c r="F268" s="42" t="s">
        <v>299</v>
      </c>
      <c r="G268" s="31"/>
      <c r="I268" s="49"/>
      <c r="K268" s="49"/>
      <c r="L268" s="32">
        <v>78.099999999999994</v>
      </c>
      <c r="M268" s="49">
        <f>L268+K268</f>
        <v>78.099999999999994</v>
      </c>
    </row>
    <row r="269" spans="1:13" x14ac:dyDescent="0.25">
      <c r="A269" s="47" t="s">
        <v>289</v>
      </c>
      <c r="B269" s="42"/>
      <c r="C269" s="42" t="s">
        <v>27</v>
      </c>
      <c r="D269" s="42" t="s">
        <v>17</v>
      </c>
      <c r="E269" s="42" t="s">
        <v>290</v>
      </c>
      <c r="F269" s="42"/>
      <c r="G269" s="31">
        <f>G270</f>
        <v>640</v>
      </c>
      <c r="I269" s="49">
        <f>I270</f>
        <v>640</v>
      </c>
      <c r="K269" s="49">
        <f>K270</f>
        <v>841</v>
      </c>
      <c r="M269" s="49">
        <f>M270</f>
        <v>841</v>
      </c>
    </row>
    <row r="270" spans="1:13" ht="29.25" customHeight="1" x14ac:dyDescent="0.25">
      <c r="A270" s="19" t="s">
        <v>300</v>
      </c>
      <c r="B270" s="42"/>
      <c r="C270" s="42" t="s">
        <v>27</v>
      </c>
      <c r="D270" s="42" t="s">
        <v>17</v>
      </c>
      <c r="E270" s="42" t="s">
        <v>290</v>
      </c>
      <c r="F270" s="42" t="s">
        <v>299</v>
      </c>
      <c r="G270" s="31">
        <v>640</v>
      </c>
      <c r="I270" s="49">
        <f t="shared" ref="I270:K270" si="101">G270+H270</f>
        <v>640</v>
      </c>
      <c r="J270" s="30">
        <f>106+95</f>
        <v>201</v>
      </c>
      <c r="K270" s="49">
        <f t="shared" si="101"/>
        <v>841</v>
      </c>
      <c r="M270" s="49">
        <f t="shared" ref="M270" si="102">K270+L270</f>
        <v>841</v>
      </c>
    </row>
    <row r="271" spans="1:13" ht="15.75" customHeight="1" x14ac:dyDescent="0.25">
      <c r="A271" s="51" t="s">
        <v>198</v>
      </c>
      <c r="B271" s="37"/>
      <c r="C271" s="37" t="s">
        <v>197</v>
      </c>
      <c r="D271" s="37"/>
      <c r="E271" s="37"/>
      <c r="F271" s="37"/>
      <c r="G271" s="38">
        <f>G272</f>
        <v>4008</v>
      </c>
      <c r="I271" s="50">
        <f>I272</f>
        <v>4008</v>
      </c>
      <c r="K271" s="50">
        <f>K272</f>
        <v>4008</v>
      </c>
      <c r="M271" s="50">
        <f>M272</f>
        <v>3629.8</v>
      </c>
    </row>
    <row r="272" spans="1:13" ht="14.25" customHeight="1" x14ac:dyDescent="0.25">
      <c r="A272" s="44" t="s">
        <v>292</v>
      </c>
      <c r="B272" s="37"/>
      <c r="C272" s="37" t="s">
        <v>197</v>
      </c>
      <c r="D272" s="37" t="s">
        <v>15</v>
      </c>
      <c r="E272" s="37"/>
      <c r="F272" s="37"/>
      <c r="G272" s="38">
        <f>G273</f>
        <v>4008</v>
      </c>
      <c r="I272" s="50">
        <f>I273</f>
        <v>4008</v>
      </c>
      <c r="K272" s="50">
        <f>K273</f>
        <v>4008</v>
      </c>
      <c r="M272" s="50">
        <f>M273</f>
        <v>3629.8</v>
      </c>
    </row>
    <row r="273" spans="1:13" x14ac:dyDescent="0.25">
      <c r="A273" s="43" t="s">
        <v>111</v>
      </c>
      <c r="B273" s="42"/>
      <c r="C273" s="42" t="s">
        <v>197</v>
      </c>
      <c r="D273" s="42" t="s">
        <v>15</v>
      </c>
      <c r="E273" s="42" t="s">
        <v>291</v>
      </c>
      <c r="F273" s="42"/>
      <c r="G273" s="31">
        <f>G274</f>
        <v>4008</v>
      </c>
      <c r="I273" s="49">
        <f>I274</f>
        <v>4008</v>
      </c>
      <c r="K273" s="49">
        <f>K274</f>
        <v>4008</v>
      </c>
      <c r="M273" s="49">
        <f>M274</f>
        <v>3629.8</v>
      </c>
    </row>
    <row r="274" spans="1:13" x14ac:dyDescent="0.25">
      <c r="A274" s="43" t="s">
        <v>293</v>
      </c>
      <c r="B274" s="42"/>
      <c r="C274" s="42" t="s">
        <v>197</v>
      </c>
      <c r="D274" s="42" t="s">
        <v>15</v>
      </c>
      <c r="E274" s="42" t="s">
        <v>291</v>
      </c>
      <c r="F274" s="42" t="s">
        <v>294</v>
      </c>
      <c r="G274" s="31">
        <v>4008</v>
      </c>
      <c r="I274" s="49">
        <f t="shared" ref="I274:K274" si="103">G274+H274</f>
        <v>4008</v>
      </c>
      <c r="K274" s="49">
        <f t="shared" si="103"/>
        <v>4008</v>
      </c>
      <c r="M274" s="49">
        <f>K274+L274-378.2</f>
        <v>3629.8</v>
      </c>
    </row>
    <row r="275" spans="1:13" ht="29.25" customHeight="1" x14ac:dyDescent="0.25">
      <c r="A275" s="51" t="s">
        <v>200</v>
      </c>
      <c r="B275" s="37"/>
      <c r="C275" s="37" t="s">
        <v>30</v>
      </c>
      <c r="D275" s="37"/>
      <c r="E275" s="37"/>
      <c r="F275" s="37"/>
      <c r="G275" s="38">
        <f>G276</f>
        <v>17324.3</v>
      </c>
      <c r="I275" s="50">
        <f>I276+I279</f>
        <v>18061.099999999999</v>
      </c>
      <c r="K275" s="50">
        <f>K276+K279+K281</f>
        <v>18437.099999999999</v>
      </c>
      <c r="M275" s="50">
        <f>M276+M279+M281</f>
        <v>18815.3</v>
      </c>
    </row>
    <row r="276" spans="1:13" ht="30" customHeight="1" x14ac:dyDescent="0.25">
      <c r="A276" s="19" t="s">
        <v>201</v>
      </c>
      <c r="B276" s="42"/>
      <c r="C276" s="42" t="s">
        <v>30</v>
      </c>
      <c r="D276" s="42" t="s">
        <v>15</v>
      </c>
      <c r="E276" s="42"/>
      <c r="F276" s="42"/>
      <c r="G276" s="31">
        <f>G277</f>
        <v>17324.3</v>
      </c>
      <c r="I276" s="49">
        <f>I277</f>
        <v>16461.099999999999</v>
      </c>
      <c r="K276" s="49">
        <f>K277</f>
        <v>16461.099999999999</v>
      </c>
      <c r="M276" s="49">
        <f>M277</f>
        <v>16461.099999999999</v>
      </c>
    </row>
    <row r="277" spans="1:13" ht="28.5" customHeight="1" x14ac:dyDescent="0.25">
      <c r="A277" s="19" t="s">
        <v>296</v>
      </c>
      <c r="B277" s="42"/>
      <c r="C277" s="42" t="s">
        <v>30</v>
      </c>
      <c r="D277" s="42" t="s">
        <v>15</v>
      </c>
      <c r="E277" s="42" t="s">
        <v>295</v>
      </c>
      <c r="F277" s="42"/>
      <c r="G277" s="31">
        <f>G278</f>
        <v>17324.3</v>
      </c>
      <c r="I277" s="49">
        <f>I278</f>
        <v>16461.099999999999</v>
      </c>
      <c r="K277" s="49">
        <f>K278</f>
        <v>16461.099999999999</v>
      </c>
      <c r="M277" s="49">
        <f>M278</f>
        <v>16461.099999999999</v>
      </c>
    </row>
    <row r="278" spans="1:13" x14ac:dyDescent="0.25">
      <c r="A278" s="43" t="s">
        <v>298</v>
      </c>
      <c r="B278" s="42"/>
      <c r="C278" s="42" t="s">
        <v>30</v>
      </c>
      <c r="D278" s="42" t="s">
        <v>15</v>
      </c>
      <c r="E278" s="42" t="s">
        <v>295</v>
      </c>
      <c r="F278" s="42" t="s">
        <v>297</v>
      </c>
      <c r="G278" s="31">
        <v>17324.3</v>
      </c>
      <c r="H278" s="54">
        <v>-863.2</v>
      </c>
      <c r="I278" s="49">
        <f t="shared" ref="I278:K280" si="104">G278+H278</f>
        <v>16461.099999999999</v>
      </c>
      <c r="K278" s="49">
        <f t="shared" si="104"/>
        <v>16461.099999999999</v>
      </c>
      <c r="M278" s="49">
        <f t="shared" ref="M278" si="105">K278+L278</f>
        <v>16461.099999999999</v>
      </c>
    </row>
    <row r="279" spans="1:13" x14ac:dyDescent="0.25">
      <c r="A279" s="43" t="s">
        <v>202</v>
      </c>
      <c r="B279" s="42"/>
      <c r="C279" s="42" t="s">
        <v>30</v>
      </c>
      <c r="D279" s="42" t="s">
        <v>17</v>
      </c>
      <c r="E279" s="42"/>
      <c r="F279" s="42"/>
      <c r="G279" s="31"/>
      <c r="I279" s="49">
        <f>I280</f>
        <v>1600</v>
      </c>
      <c r="K279" s="49">
        <f>K280</f>
        <v>1600</v>
      </c>
      <c r="M279" s="49">
        <f>M280</f>
        <v>1600</v>
      </c>
    </row>
    <row r="280" spans="1:13" ht="13.5" customHeight="1" x14ac:dyDescent="0.25">
      <c r="A280" s="43" t="s">
        <v>387</v>
      </c>
      <c r="B280" s="42"/>
      <c r="C280" s="42" t="s">
        <v>30</v>
      </c>
      <c r="D280" s="42" t="s">
        <v>17</v>
      </c>
      <c r="E280" s="42" t="s">
        <v>388</v>
      </c>
      <c r="F280" s="42" t="s">
        <v>389</v>
      </c>
      <c r="G280" s="31"/>
      <c r="H280" s="54">
        <v>1600</v>
      </c>
      <c r="I280" s="49">
        <f t="shared" si="104"/>
        <v>1600</v>
      </c>
      <c r="K280" s="49">
        <f t="shared" si="104"/>
        <v>1600</v>
      </c>
      <c r="M280" s="49">
        <f t="shared" ref="M280" si="106">K280+L280</f>
        <v>1600</v>
      </c>
    </row>
    <row r="281" spans="1:13" x14ac:dyDescent="0.25">
      <c r="A281" s="43" t="s">
        <v>434</v>
      </c>
      <c r="B281" s="42"/>
      <c r="C281" s="42" t="s">
        <v>30</v>
      </c>
      <c r="D281" s="42" t="s">
        <v>20</v>
      </c>
      <c r="E281" s="42"/>
      <c r="F281" s="42"/>
      <c r="G281" s="31"/>
      <c r="I281" s="49"/>
      <c r="K281" s="49">
        <f>K282</f>
        <v>376</v>
      </c>
      <c r="M281" s="49">
        <f>M282+M284</f>
        <v>754.2</v>
      </c>
    </row>
    <row r="282" spans="1:13" ht="31.5" x14ac:dyDescent="0.25">
      <c r="A282" s="47" t="s">
        <v>437</v>
      </c>
      <c r="B282" s="42"/>
      <c r="C282" s="42" t="s">
        <v>30</v>
      </c>
      <c r="D282" s="42" t="s">
        <v>20</v>
      </c>
      <c r="E282" s="42" t="s">
        <v>435</v>
      </c>
      <c r="F282" s="42"/>
      <c r="G282" s="31"/>
      <c r="I282" s="49"/>
      <c r="K282" s="49">
        <f>K283</f>
        <v>376</v>
      </c>
      <c r="M282" s="49">
        <f>M283</f>
        <v>376</v>
      </c>
    </row>
    <row r="283" spans="1:13" x14ac:dyDescent="0.25">
      <c r="A283" s="43" t="s">
        <v>438</v>
      </c>
      <c r="B283" s="42"/>
      <c r="C283" s="42" t="s">
        <v>30</v>
      </c>
      <c r="D283" s="42" t="s">
        <v>20</v>
      </c>
      <c r="E283" s="42" t="s">
        <v>435</v>
      </c>
      <c r="F283" s="42" t="s">
        <v>436</v>
      </c>
      <c r="G283" s="31"/>
      <c r="I283" s="49"/>
      <c r="J283" s="30">
        <v>376</v>
      </c>
      <c r="K283" s="49">
        <f t="shared" ref="K283" si="107">I283+J283</f>
        <v>376</v>
      </c>
      <c r="M283" s="49">
        <f t="shared" ref="M283" si="108">K283+L283</f>
        <v>376</v>
      </c>
    </row>
    <row r="284" spans="1:13" x14ac:dyDescent="0.25">
      <c r="A284" s="43" t="s">
        <v>554</v>
      </c>
      <c r="B284" s="42"/>
      <c r="C284" s="42" t="s">
        <v>30</v>
      </c>
      <c r="D284" s="42" t="s">
        <v>20</v>
      </c>
      <c r="E284" s="42" t="s">
        <v>553</v>
      </c>
      <c r="F284" s="42"/>
      <c r="G284" s="31"/>
      <c r="I284" s="49"/>
      <c r="K284" s="49"/>
      <c r="M284" s="49">
        <f>M285</f>
        <v>378.2</v>
      </c>
    </row>
    <row r="285" spans="1:13" x14ac:dyDescent="0.25">
      <c r="A285" s="43" t="s">
        <v>555</v>
      </c>
      <c r="B285" s="42"/>
      <c r="C285" s="42" t="s">
        <v>30</v>
      </c>
      <c r="D285" s="42" t="s">
        <v>20</v>
      </c>
      <c r="E285" s="42" t="s">
        <v>553</v>
      </c>
      <c r="F285" s="42" t="s">
        <v>436</v>
      </c>
      <c r="G285" s="31"/>
      <c r="I285" s="49"/>
      <c r="K285" s="49"/>
      <c r="M285" s="49">
        <v>378.2</v>
      </c>
    </row>
    <row r="286" spans="1:13" ht="30" customHeight="1" x14ac:dyDescent="0.25">
      <c r="A286" s="39" t="s">
        <v>552</v>
      </c>
      <c r="B286" s="37" t="s">
        <v>101</v>
      </c>
      <c r="C286" s="37"/>
      <c r="D286" s="37"/>
      <c r="E286" s="37"/>
      <c r="F286" s="37"/>
      <c r="G286" s="38">
        <f>G291+G295+G287</f>
        <v>13030.6</v>
      </c>
      <c r="I286" s="50">
        <f>I291+I295+I287</f>
        <v>9642.4</v>
      </c>
      <c r="K286" s="50">
        <f>K291+K295+K287</f>
        <v>10038.98</v>
      </c>
      <c r="M286" s="50">
        <f>M291+M295+M287</f>
        <v>10482.540000000001</v>
      </c>
    </row>
    <row r="287" spans="1:13" x14ac:dyDescent="0.25">
      <c r="A287" s="41" t="s">
        <v>42</v>
      </c>
      <c r="B287" s="37"/>
      <c r="C287" s="37" t="s">
        <v>24</v>
      </c>
      <c r="D287" s="37"/>
      <c r="E287" s="37"/>
      <c r="F287" s="37"/>
      <c r="G287" s="38">
        <f>G288</f>
        <v>120</v>
      </c>
      <c r="I287" s="50">
        <f>I288</f>
        <v>120</v>
      </c>
      <c r="K287" s="50">
        <f>K288</f>
        <v>120</v>
      </c>
      <c r="M287" s="50">
        <f>M288</f>
        <v>120</v>
      </c>
    </row>
    <row r="288" spans="1:13" x14ac:dyDescent="0.25">
      <c r="A288" s="48" t="s">
        <v>311</v>
      </c>
      <c r="B288" s="37"/>
      <c r="C288" s="37" t="s">
        <v>24</v>
      </c>
      <c r="D288" s="37" t="s">
        <v>15</v>
      </c>
      <c r="E288" s="37"/>
      <c r="F288" s="37"/>
      <c r="G288" s="38">
        <f>G289</f>
        <v>120</v>
      </c>
      <c r="I288" s="50">
        <f>I289</f>
        <v>120</v>
      </c>
      <c r="K288" s="50">
        <f>K289</f>
        <v>120</v>
      </c>
      <c r="M288" s="50">
        <f>M289</f>
        <v>120</v>
      </c>
    </row>
    <row r="289" spans="1:13" ht="31.5" x14ac:dyDescent="0.25">
      <c r="A289" s="47" t="s">
        <v>312</v>
      </c>
      <c r="B289" s="42"/>
      <c r="C289" s="42" t="s">
        <v>24</v>
      </c>
      <c r="D289" s="42" t="s">
        <v>15</v>
      </c>
      <c r="E289" s="42" t="s">
        <v>313</v>
      </c>
      <c r="F289" s="42"/>
      <c r="G289" s="31">
        <f>G290</f>
        <v>120</v>
      </c>
      <c r="I289" s="49">
        <f>I290</f>
        <v>120</v>
      </c>
      <c r="K289" s="49">
        <f>K290</f>
        <v>120</v>
      </c>
      <c r="M289" s="49">
        <f>M290</f>
        <v>120</v>
      </c>
    </row>
    <row r="290" spans="1:13" x14ac:dyDescent="0.25">
      <c r="A290" s="45" t="s">
        <v>247</v>
      </c>
      <c r="B290" s="42"/>
      <c r="C290" s="42" t="s">
        <v>24</v>
      </c>
      <c r="D290" s="42" t="s">
        <v>15</v>
      </c>
      <c r="E290" s="42" t="s">
        <v>313</v>
      </c>
      <c r="F290" s="42" t="s">
        <v>227</v>
      </c>
      <c r="G290" s="31">
        <v>120</v>
      </c>
      <c r="I290" s="49">
        <f t="shared" ref="I290:K290" si="109">G290+H290</f>
        <v>120</v>
      </c>
      <c r="K290" s="49">
        <f t="shared" si="109"/>
        <v>120</v>
      </c>
      <c r="M290" s="49">
        <f t="shared" ref="M290" si="110">K290+L290</f>
        <v>120</v>
      </c>
    </row>
    <row r="291" spans="1:13" x14ac:dyDescent="0.25">
      <c r="A291" s="41" t="s">
        <v>307</v>
      </c>
      <c r="B291" s="37"/>
      <c r="C291" s="37" t="s">
        <v>63</v>
      </c>
      <c r="D291" s="37"/>
      <c r="E291" s="37"/>
      <c r="F291" s="37"/>
      <c r="G291" s="38">
        <f>G292</f>
        <v>40</v>
      </c>
      <c r="I291" s="50">
        <f>I292</f>
        <v>40</v>
      </c>
      <c r="K291" s="50">
        <f>K292</f>
        <v>40</v>
      </c>
      <c r="M291" s="50">
        <f>M292</f>
        <v>40</v>
      </c>
    </row>
    <row r="292" spans="1:13" x14ac:dyDescent="0.25">
      <c r="A292" s="41" t="s">
        <v>210</v>
      </c>
      <c r="B292" s="37"/>
      <c r="C292" s="37" t="s">
        <v>63</v>
      </c>
      <c r="D292" s="37" t="s">
        <v>63</v>
      </c>
      <c r="E292" s="37"/>
      <c r="F292" s="37"/>
      <c r="G292" s="38">
        <f>G293</f>
        <v>40</v>
      </c>
      <c r="I292" s="50">
        <f>I293</f>
        <v>40</v>
      </c>
      <c r="K292" s="50">
        <f>K293</f>
        <v>40</v>
      </c>
      <c r="M292" s="50">
        <f>M293</f>
        <v>40</v>
      </c>
    </row>
    <row r="293" spans="1:13" ht="17.25" customHeight="1" x14ac:dyDescent="0.25">
      <c r="A293" s="47" t="s">
        <v>381</v>
      </c>
      <c r="B293" s="42"/>
      <c r="C293" s="42" t="s">
        <v>63</v>
      </c>
      <c r="D293" s="42" t="s">
        <v>63</v>
      </c>
      <c r="E293" s="42" t="s">
        <v>308</v>
      </c>
      <c r="F293" s="42"/>
      <c r="G293" s="31">
        <f>G294</f>
        <v>40</v>
      </c>
      <c r="I293" s="49">
        <f>I294</f>
        <v>40</v>
      </c>
      <c r="K293" s="49">
        <f>K294</f>
        <v>40</v>
      </c>
      <c r="M293" s="49">
        <f>M294</f>
        <v>40</v>
      </c>
    </row>
    <row r="294" spans="1:13" x14ac:dyDescent="0.25">
      <c r="A294" s="45" t="s">
        <v>247</v>
      </c>
      <c r="B294" s="42"/>
      <c r="C294" s="42" t="s">
        <v>63</v>
      </c>
      <c r="D294" s="42" t="s">
        <v>63</v>
      </c>
      <c r="E294" s="42" t="s">
        <v>308</v>
      </c>
      <c r="F294" s="42" t="s">
        <v>227</v>
      </c>
      <c r="G294" s="31">
        <v>40</v>
      </c>
      <c r="I294" s="49">
        <f t="shared" ref="I294:K294" si="111">G294+H294</f>
        <v>40</v>
      </c>
      <c r="K294" s="49">
        <f t="shared" si="111"/>
        <v>40</v>
      </c>
      <c r="M294" s="49">
        <f t="shared" ref="M294" si="112">K294+L294</f>
        <v>40</v>
      </c>
    </row>
    <row r="295" spans="1:13" x14ac:dyDescent="0.25">
      <c r="A295" s="36" t="s">
        <v>67</v>
      </c>
      <c r="B295" s="37"/>
      <c r="C295" s="37" t="s">
        <v>68</v>
      </c>
      <c r="D295" s="37"/>
      <c r="E295" s="37"/>
      <c r="F295" s="37"/>
      <c r="G295" s="38">
        <f>G299+G313+G296</f>
        <v>12870.6</v>
      </c>
      <c r="I295" s="50">
        <f>I299+I313+I296</f>
        <v>9482.4</v>
      </c>
      <c r="K295" s="50">
        <f>K299+K313+K296+K310</f>
        <v>9878.98</v>
      </c>
      <c r="M295" s="50">
        <f>M299+M313+M296+M310</f>
        <v>10322.540000000001</v>
      </c>
    </row>
    <row r="296" spans="1:13" hidden="1" x14ac:dyDescent="0.25">
      <c r="A296" s="36" t="s">
        <v>90</v>
      </c>
      <c r="B296" s="37"/>
      <c r="C296" s="37" t="s">
        <v>68</v>
      </c>
      <c r="D296" s="37" t="s">
        <v>17</v>
      </c>
      <c r="E296" s="37"/>
      <c r="F296" s="37"/>
      <c r="G296" s="38">
        <f>G297</f>
        <v>3745.6</v>
      </c>
      <c r="I296" s="50">
        <f>I297</f>
        <v>0</v>
      </c>
      <c r="K296" s="50">
        <f>K297</f>
        <v>0</v>
      </c>
      <c r="M296" s="50">
        <f>M297</f>
        <v>0</v>
      </c>
    </row>
    <row r="297" spans="1:13" ht="13.5" hidden="1" customHeight="1" x14ac:dyDescent="0.25">
      <c r="A297" s="19" t="s">
        <v>368</v>
      </c>
      <c r="B297" s="37"/>
      <c r="C297" s="42" t="s">
        <v>68</v>
      </c>
      <c r="D297" s="42" t="s">
        <v>17</v>
      </c>
      <c r="E297" s="42" t="s">
        <v>367</v>
      </c>
      <c r="F297" s="42"/>
      <c r="G297" s="31">
        <f>G298</f>
        <v>3745.6</v>
      </c>
      <c r="I297" s="49">
        <f>I298</f>
        <v>0</v>
      </c>
      <c r="K297" s="49">
        <f>K298</f>
        <v>0</v>
      </c>
      <c r="M297" s="49">
        <f>M298</f>
        <v>0</v>
      </c>
    </row>
    <row r="298" spans="1:13" ht="30" hidden="1" customHeight="1" x14ac:dyDescent="0.25">
      <c r="A298" s="19" t="s">
        <v>267</v>
      </c>
      <c r="B298" s="37"/>
      <c r="C298" s="42" t="s">
        <v>68</v>
      </c>
      <c r="D298" s="42" t="s">
        <v>17</v>
      </c>
      <c r="E298" s="42" t="s">
        <v>367</v>
      </c>
      <c r="F298" s="42" t="s">
        <v>268</v>
      </c>
      <c r="G298" s="31">
        <v>3745.6</v>
      </c>
      <c r="H298" s="54">
        <v>-3745.6</v>
      </c>
      <c r="I298" s="49">
        <f t="shared" ref="I298:K298" si="113">G298+H298</f>
        <v>0</v>
      </c>
      <c r="K298" s="49">
        <f t="shared" si="113"/>
        <v>0</v>
      </c>
      <c r="M298" s="49">
        <f t="shared" ref="M298" si="114">K298+L298</f>
        <v>0</v>
      </c>
    </row>
    <row r="299" spans="1:13" x14ac:dyDescent="0.25">
      <c r="A299" s="36" t="s">
        <v>69</v>
      </c>
      <c r="B299" s="37"/>
      <c r="C299" s="37" t="s">
        <v>68</v>
      </c>
      <c r="D299" s="37" t="s">
        <v>20</v>
      </c>
      <c r="E299" s="37"/>
      <c r="F299" s="37"/>
      <c r="G299" s="38">
        <f>G300+G302+G308</f>
        <v>3637.2999999999997</v>
      </c>
      <c r="I299" s="50">
        <f>I300+I302+I308</f>
        <v>3837.2999999999997</v>
      </c>
      <c r="K299" s="50">
        <f>K300+K302+K308+K306</f>
        <v>3870.18</v>
      </c>
      <c r="M299" s="50">
        <f>M300+M302+M308+M306+M304</f>
        <v>4335.9799999999996</v>
      </c>
    </row>
    <row r="300" spans="1:13" x14ac:dyDescent="0.25">
      <c r="A300" s="43" t="s">
        <v>104</v>
      </c>
      <c r="B300" s="42"/>
      <c r="C300" s="42" t="s">
        <v>68</v>
      </c>
      <c r="D300" s="42" t="s">
        <v>20</v>
      </c>
      <c r="E300" s="42" t="s">
        <v>301</v>
      </c>
      <c r="F300" s="42"/>
      <c r="G300" s="31">
        <f>G301</f>
        <v>1258.4000000000001</v>
      </c>
      <c r="I300" s="49">
        <f>I301</f>
        <v>1258.4000000000001</v>
      </c>
      <c r="K300" s="49">
        <f>K301</f>
        <v>1258.4000000000001</v>
      </c>
      <c r="M300" s="49">
        <f>M301</f>
        <v>1128.4000000000001</v>
      </c>
    </row>
    <row r="301" spans="1:13" x14ac:dyDescent="0.25">
      <c r="A301" s="43" t="s">
        <v>302</v>
      </c>
      <c r="B301" s="42"/>
      <c r="C301" s="42" t="s">
        <v>68</v>
      </c>
      <c r="D301" s="42" t="s">
        <v>20</v>
      </c>
      <c r="E301" s="42" t="s">
        <v>301</v>
      </c>
      <c r="F301" s="42" t="s">
        <v>303</v>
      </c>
      <c r="G301" s="31">
        <f>1128.4+130</f>
        <v>1258.4000000000001</v>
      </c>
      <c r="I301" s="49">
        <f t="shared" ref="I301:K309" si="115">G301+H301</f>
        <v>1258.4000000000001</v>
      </c>
      <c r="K301" s="49">
        <f t="shared" si="115"/>
        <v>1258.4000000000001</v>
      </c>
      <c r="L301" s="32">
        <v>-130</v>
      </c>
      <c r="M301" s="49">
        <f t="shared" ref="M301" si="116">K301+L301</f>
        <v>1128.4000000000001</v>
      </c>
    </row>
    <row r="302" spans="1:13" x14ac:dyDescent="0.25">
      <c r="A302" s="43" t="s">
        <v>72</v>
      </c>
      <c r="B302" s="42"/>
      <c r="C302" s="42" t="s">
        <v>68</v>
      </c>
      <c r="D302" s="42" t="s">
        <v>20</v>
      </c>
      <c r="E302" s="42" t="s">
        <v>252</v>
      </c>
      <c r="F302" s="42"/>
      <c r="G302" s="31">
        <f>G303</f>
        <v>953.3</v>
      </c>
      <c r="I302" s="49">
        <f>I303</f>
        <v>1153.3</v>
      </c>
      <c r="K302" s="49">
        <f>K303</f>
        <v>823.3</v>
      </c>
      <c r="M302" s="49">
        <f>M303</f>
        <v>1003.3</v>
      </c>
    </row>
    <row r="303" spans="1:13" x14ac:dyDescent="0.25">
      <c r="A303" s="45" t="s">
        <v>247</v>
      </c>
      <c r="B303" s="42"/>
      <c r="C303" s="42" t="s">
        <v>68</v>
      </c>
      <c r="D303" s="42" t="s">
        <v>20</v>
      </c>
      <c r="E303" s="42" t="s">
        <v>252</v>
      </c>
      <c r="F303" s="42" t="s">
        <v>227</v>
      </c>
      <c r="G303" s="31">
        <f>671.5+281.8</f>
        <v>953.3</v>
      </c>
      <c r="I303" s="49">
        <f>G303+H303+200</f>
        <v>1153.3</v>
      </c>
      <c r="J303" s="30">
        <f>-200-130</f>
        <v>-330</v>
      </c>
      <c r="K303" s="49">
        <f>I303+J303</f>
        <v>823.3</v>
      </c>
      <c r="L303" s="32">
        <f>130+50</f>
        <v>180</v>
      </c>
      <c r="M303" s="49">
        <f>K303+L303</f>
        <v>1003.3</v>
      </c>
    </row>
    <row r="304" spans="1:13" ht="45" x14ac:dyDescent="0.25">
      <c r="A304" s="45" t="s">
        <v>548</v>
      </c>
      <c r="B304" s="42"/>
      <c r="C304" s="42" t="s">
        <v>68</v>
      </c>
      <c r="D304" s="42" t="s">
        <v>20</v>
      </c>
      <c r="E304" s="42" t="s">
        <v>513</v>
      </c>
      <c r="F304" s="42"/>
      <c r="G304" s="31"/>
      <c r="I304" s="49"/>
      <c r="K304" s="49"/>
      <c r="M304" s="49">
        <f>M305</f>
        <v>415.8</v>
      </c>
    </row>
    <row r="305" spans="1:13" x14ac:dyDescent="0.25">
      <c r="A305" s="43" t="s">
        <v>302</v>
      </c>
      <c r="B305" s="42"/>
      <c r="C305" s="42" t="s">
        <v>68</v>
      </c>
      <c r="D305" s="42" t="s">
        <v>20</v>
      </c>
      <c r="E305" s="42" t="s">
        <v>513</v>
      </c>
      <c r="F305" s="42" t="s">
        <v>303</v>
      </c>
      <c r="G305" s="31"/>
      <c r="I305" s="49"/>
      <c r="K305" s="49"/>
      <c r="L305" s="32">
        <v>415.8</v>
      </c>
      <c r="M305" s="49">
        <f>K305+L305</f>
        <v>415.8</v>
      </c>
    </row>
    <row r="306" spans="1:13" ht="31.5" customHeight="1" x14ac:dyDescent="0.25">
      <c r="A306" s="45" t="s">
        <v>456</v>
      </c>
      <c r="B306" s="42"/>
      <c r="C306" s="42" t="s">
        <v>68</v>
      </c>
      <c r="D306" s="42" t="s">
        <v>20</v>
      </c>
      <c r="E306" s="42" t="s">
        <v>455</v>
      </c>
      <c r="F306" s="42"/>
      <c r="G306" s="31"/>
      <c r="I306" s="49"/>
      <c r="K306" s="49">
        <f>K307</f>
        <v>362.88</v>
      </c>
      <c r="M306" s="49">
        <f>M307</f>
        <v>362.88</v>
      </c>
    </row>
    <row r="307" spans="1:13" x14ac:dyDescent="0.25">
      <c r="A307" s="43" t="s">
        <v>302</v>
      </c>
      <c r="B307" s="42"/>
      <c r="C307" s="42" t="s">
        <v>68</v>
      </c>
      <c r="D307" s="42" t="s">
        <v>20</v>
      </c>
      <c r="E307" s="42" t="s">
        <v>455</v>
      </c>
      <c r="F307" s="42" t="s">
        <v>303</v>
      </c>
      <c r="G307" s="31"/>
      <c r="I307" s="49"/>
      <c r="J307" s="30">
        <v>362.88</v>
      </c>
      <c r="K307" s="49">
        <f>I307+J307</f>
        <v>362.88</v>
      </c>
      <c r="M307" s="49">
        <f>K307+L307</f>
        <v>362.88</v>
      </c>
    </row>
    <row r="308" spans="1:13" ht="15" customHeight="1" x14ac:dyDescent="0.25">
      <c r="A308" s="19" t="s">
        <v>415</v>
      </c>
      <c r="B308" s="42"/>
      <c r="C308" s="42" t="s">
        <v>68</v>
      </c>
      <c r="D308" s="42" t="s">
        <v>20</v>
      </c>
      <c r="E308" s="42" t="s">
        <v>304</v>
      </c>
      <c r="F308" s="42"/>
      <c r="G308" s="31">
        <f>G309</f>
        <v>1425.6</v>
      </c>
      <c r="I308" s="49">
        <f>I309</f>
        <v>1425.6</v>
      </c>
      <c r="K308" s="49">
        <f>K309</f>
        <v>1425.6</v>
      </c>
      <c r="M308" s="49">
        <f>M309</f>
        <v>1425.6</v>
      </c>
    </row>
    <row r="309" spans="1:13" x14ac:dyDescent="0.25">
      <c r="A309" s="43" t="s">
        <v>306</v>
      </c>
      <c r="B309" s="42"/>
      <c r="C309" s="42" t="s">
        <v>68</v>
      </c>
      <c r="D309" s="42" t="s">
        <v>20</v>
      </c>
      <c r="E309" s="42" t="s">
        <v>304</v>
      </c>
      <c r="F309" s="42" t="s">
        <v>305</v>
      </c>
      <c r="G309" s="31">
        <v>1425.6</v>
      </c>
      <c r="I309" s="49">
        <f t="shared" si="115"/>
        <v>1425.6</v>
      </c>
      <c r="K309" s="49">
        <f t="shared" si="115"/>
        <v>1425.6</v>
      </c>
      <c r="M309" s="49">
        <f t="shared" ref="M309" si="117">K309+L309</f>
        <v>1425.6</v>
      </c>
    </row>
    <row r="310" spans="1:13" x14ac:dyDescent="0.25">
      <c r="A310" s="44" t="s">
        <v>74</v>
      </c>
      <c r="B310" s="42"/>
      <c r="C310" s="42" t="s">
        <v>68</v>
      </c>
      <c r="D310" s="42" t="s">
        <v>24</v>
      </c>
      <c r="E310" s="42"/>
      <c r="F310" s="42"/>
      <c r="G310" s="31"/>
      <c r="I310" s="49"/>
      <c r="K310" s="49">
        <f>K311</f>
        <v>487</v>
      </c>
      <c r="M310" s="49">
        <f>M311</f>
        <v>487</v>
      </c>
    </row>
    <row r="311" spans="1:13" ht="31.5" x14ac:dyDescent="0.25">
      <c r="A311" s="19" t="s">
        <v>445</v>
      </c>
      <c r="B311" s="42"/>
      <c r="C311" s="42" t="s">
        <v>68</v>
      </c>
      <c r="D311" s="42" t="s">
        <v>24</v>
      </c>
      <c r="E311" s="42" t="s">
        <v>444</v>
      </c>
      <c r="F311" s="42"/>
      <c r="G311" s="31"/>
      <c r="I311" s="49"/>
      <c r="K311" s="49">
        <f>K312</f>
        <v>487</v>
      </c>
      <c r="M311" s="49">
        <f>M312</f>
        <v>487</v>
      </c>
    </row>
    <row r="312" spans="1:13" ht="14.25" customHeight="1" x14ac:dyDescent="0.25">
      <c r="A312" s="19" t="s">
        <v>333</v>
      </c>
      <c r="B312" s="42"/>
      <c r="C312" s="42" t="s">
        <v>68</v>
      </c>
      <c r="D312" s="42" t="s">
        <v>24</v>
      </c>
      <c r="E312" s="42" t="s">
        <v>444</v>
      </c>
      <c r="F312" s="42" t="s">
        <v>329</v>
      </c>
      <c r="G312" s="31"/>
      <c r="I312" s="49"/>
      <c r="J312" s="30">
        <v>487</v>
      </c>
      <c r="K312" s="49">
        <f t="shared" ref="K312" si="118">I312+J312</f>
        <v>487</v>
      </c>
      <c r="M312" s="49">
        <f t="shared" ref="M312" si="119">K312+L312</f>
        <v>487</v>
      </c>
    </row>
    <row r="313" spans="1:13" x14ac:dyDescent="0.25">
      <c r="A313" s="36" t="s">
        <v>105</v>
      </c>
      <c r="B313" s="37"/>
      <c r="C313" s="37" t="s">
        <v>68</v>
      </c>
      <c r="D313" s="37" t="s">
        <v>98</v>
      </c>
      <c r="E313" s="37"/>
      <c r="F313" s="37"/>
      <c r="G313" s="38">
        <f>G314+G323+G319+G327</f>
        <v>5487.7</v>
      </c>
      <c r="I313" s="50">
        <f>I314+I323+I319+I327</f>
        <v>5645.0999999999995</v>
      </c>
      <c r="K313" s="50">
        <f>K314+K323+K319+K327</f>
        <v>5521.8</v>
      </c>
      <c r="M313" s="50">
        <f>M314+M323+M319+M327</f>
        <v>5499.56</v>
      </c>
    </row>
    <row r="314" spans="1:13" x14ac:dyDescent="0.25">
      <c r="A314" s="43" t="s">
        <v>257</v>
      </c>
      <c r="B314" s="42"/>
      <c r="C314" s="42" t="s">
        <v>68</v>
      </c>
      <c r="D314" s="42" t="s">
        <v>98</v>
      </c>
      <c r="E314" s="42" t="s">
        <v>23</v>
      </c>
      <c r="F314" s="42"/>
      <c r="G314" s="31">
        <f>G315+G316+G317</f>
        <v>3430</v>
      </c>
      <c r="I314" s="49">
        <f>I315+I316+I317</f>
        <v>3587.4</v>
      </c>
      <c r="K314" s="49">
        <f>K315+K316+K317+K318</f>
        <v>3464.1</v>
      </c>
      <c r="M314" s="49">
        <f>M315+M316+M317+M318</f>
        <v>3441.86</v>
      </c>
    </row>
    <row r="315" spans="1:13" x14ac:dyDescent="0.25">
      <c r="A315" s="19" t="s">
        <v>219</v>
      </c>
      <c r="B315" s="42"/>
      <c r="C315" s="42" t="s">
        <v>68</v>
      </c>
      <c r="D315" s="42" t="s">
        <v>98</v>
      </c>
      <c r="E315" s="42" t="s">
        <v>23</v>
      </c>
      <c r="F315" s="42" t="s">
        <v>220</v>
      </c>
      <c r="G315" s="31">
        <f>2225.5+761.1+209.4</f>
        <v>3196</v>
      </c>
      <c r="H315" s="54">
        <v>157.4</v>
      </c>
      <c r="I315" s="49">
        <f t="shared" ref="I315:K328" si="120">G315+H315</f>
        <v>3353.4</v>
      </c>
      <c r="J315" s="32">
        <v>-123.3</v>
      </c>
      <c r="K315" s="49">
        <f t="shared" si="120"/>
        <v>3230.1</v>
      </c>
      <c r="L315" s="32">
        <v>-31.73</v>
      </c>
      <c r="M315" s="49">
        <f t="shared" ref="M315:M318" si="121">K315+L315</f>
        <v>3198.37</v>
      </c>
    </row>
    <row r="316" spans="1:13" ht="14.25" customHeight="1" x14ac:dyDescent="0.25">
      <c r="A316" s="19" t="s">
        <v>225</v>
      </c>
      <c r="B316" s="42"/>
      <c r="C316" s="42" t="s">
        <v>68</v>
      </c>
      <c r="D316" s="42" t="s">
        <v>98</v>
      </c>
      <c r="E316" s="42" t="s">
        <v>23</v>
      </c>
      <c r="F316" s="42" t="s">
        <v>226</v>
      </c>
      <c r="G316" s="31">
        <f>6+30+15+0.4</f>
        <v>51.4</v>
      </c>
      <c r="I316" s="49">
        <f t="shared" si="120"/>
        <v>51.4</v>
      </c>
      <c r="K316" s="49">
        <f t="shared" si="120"/>
        <v>51.4</v>
      </c>
      <c r="M316" s="49">
        <f t="shared" si="121"/>
        <v>51.4</v>
      </c>
    </row>
    <row r="317" spans="1:13" x14ac:dyDescent="0.25">
      <c r="A317" s="45" t="s">
        <v>247</v>
      </c>
      <c r="B317" s="42"/>
      <c r="C317" s="42" t="s">
        <v>68</v>
      </c>
      <c r="D317" s="42" t="s">
        <v>98</v>
      </c>
      <c r="E317" s="42" t="s">
        <v>23</v>
      </c>
      <c r="F317" s="42" t="s">
        <v>227</v>
      </c>
      <c r="G317" s="31">
        <f>1+8.4+19.6+153.6</f>
        <v>182.6</v>
      </c>
      <c r="I317" s="49">
        <f t="shared" si="120"/>
        <v>182.6</v>
      </c>
      <c r="J317" s="30">
        <v>-16</v>
      </c>
      <c r="K317" s="49">
        <f t="shared" si="120"/>
        <v>166.6</v>
      </c>
      <c r="L317" s="32">
        <v>9.49</v>
      </c>
      <c r="M317" s="49">
        <f t="shared" si="121"/>
        <v>176.09</v>
      </c>
    </row>
    <row r="318" spans="1:13" ht="14.25" customHeight="1" x14ac:dyDescent="0.25">
      <c r="A318" s="19" t="s">
        <v>333</v>
      </c>
      <c r="B318" s="42"/>
      <c r="C318" s="42" t="s">
        <v>68</v>
      </c>
      <c r="D318" s="42" t="s">
        <v>98</v>
      </c>
      <c r="E318" s="42" t="s">
        <v>23</v>
      </c>
      <c r="F318" s="42" t="s">
        <v>329</v>
      </c>
      <c r="G318" s="31"/>
      <c r="I318" s="49"/>
      <c r="J318" s="30">
        <v>16</v>
      </c>
      <c r="K318" s="49">
        <f t="shared" si="120"/>
        <v>16</v>
      </c>
      <c r="M318" s="49">
        <f t="shared" si="121"/>
        <v>16</v>
      </c>
    </row>
    <row r="319" spans="1:13" ht="31.5" x14ac:dyDescent="0.25">
      <c r="A319" s="19" t="s">
        <v>310</v>
      </c>
      <c r="B319" s="42"/>
      <c r="C319" s="42" t="s">
        <v>68</v>
      </c>
      <c r="D319" s="42" t="s">
        <v>98</v>
      </c>
      <c r="E319" s="42" t="s">
        <v>359</v>
      </c>
      <c r="F319" s="42"/>
      <c r="G319" s="31">
        <f>G320+G322+G321</f>
        <v>864</v>
      </c>
      <c r="I319" s="49">
        <f>I320+I322+I321</f>
        <v>864</v>
      </c>
      <c r="K319" s="49">
        <f>K320+K322+K321</f>
        <v>864</v>
      </c>
      <c r="M319" s="49">
        <f>M320+M322+M321</f>
        <v>864</v>
      </c>
    </row>
    <row r="320" spans="1:13" x14ac:dyDescent="0.25">
      <c r="A320" s="19" t="s">
        <v>219</v>
      </c>
      <c r="B320" s="42"/>
      <c r="C320" s="42" t="s">
        <v>68</v>
      </c>
      <c r="D320" s="42" t="s">
        <v>98</v>
      </c>
      <c r="E320" s="42" t="s">
        <v>359</v>
      </c>
      <c r="F320" s="42" t="s">
        <v>220</v>
      </c>
      <c r="G320" s="31">
        <v>805.2</v>
      </c>
      <c r="I320" s="49">
        <f t="shared" si="120"/>
        <v>805.2</v>
      </c>
      <c r="K320" s="49">
        <f t="shared" si="120"/>
        <v>805.2</v>
      </c>
      <c r="M320" s="49">
        <f t="shared" ref="M320:M322" si="122">K320+L320</f>
        <v>805.2</v>
      </c>
    </row>
    <row r="321" spans="1:13" ht="15" customHeight="1" x14ac:dyDescent="0.25">
      <c r="A321" s="19" t="s">
        <v>225</v>
      </c>
      <c r="B321" s="42"/>
      <c r="C321" s="42" t="s">
        <v>68</v>
      </c>
      <c r="D321" s="42" t="s">
        <v>98</v>
      </c>
      <c r="E321" s="42" t="s">
        <v>359</v>
      </c>
      <c r="F321" s="42" t="s">
        <v>226</v>
      </c>
      <c r="G321" s="31">
        <v>19</v>
      </c>
      <c r="I321" s="49">
        <f t="shared" si="120"/>
        <v>19</v>
      </c>
      <c r="K321" s="49">
        <f t="shared" si="120"/>
        <v>19</v>
      </c>
      <c r="M321" s="49">
        <f t="shared" si="122"/>
        <v>19</v>
      </c>
    </row>
    <row r="322" spans="1:13" x14ac:dyDescent="0.25">
      <c r="A322" s="45" t="s">
        <v>247</v>
      </c>
      <c r="B322" s="42"/>
      <c r="C322" s="42" t="s">
        <v>68</v>
      </c>
      <c r="D322" s="42" t="s">
        <v>98</v>
      </c>
      <c r="E322" s="42" t="s">
        <v>360</v>
      </c>
      <c r="F322" s="42" t="s">
        <v>227</v>
      </c>
      <c r="G322" s="31">
        <v>39.799999999999997</v>
      </c>
      <c r="I322" s="49">
        <f t="shared" si="120"/>
        <v>39.799999999999997</v>
      </c>
      <c r="K322" s="49">
        <f t="shared" si="120"/>
        <v>39.799999999999997</v>
      </c>
      <c r="M322" s="49">
        <f t="shared" si="122"/>
        <v>39.799999999999997</v>
      </c>
    </row>
    <row r="323" spans="1:13" ht="27.75" customHeight="1" x14ac:dyDescent="0.25">
      <c r="A323" s="19" t="s">
        <v>309</v>
      </c>
      <c r="B323" s="42"/>
      <c r="C323" s="42" t="s">
        <v>68</v>
      </c>
      <c r="D323" s="42" t="s">
        <v>98</v>
      </c>
      <c r="E323" s="42" t="s">
        <v>358</v>
      </c>
      <c r="F323" s="42"/>
      <c r="G323" s="31">
        <f>G324+G326+G325</f>
        <v>92</v>
      </c>
      <c r="I323" s="49">
        <f>I324+I326+I325</f>
        <v>92</v>
      </c>
      <c r="K323" s="49">
        <f>K324+K326+K325</f>
        <v>92</v>
      </c>
      <c r="M323" s="49">
        <f>M324+M326+M325</f>
        <v>92</v>
      </c>
    </row>
    <row r="324" spans="1:13" x14ac:dyDescent="0.25">
      <c r="A324" s="19" t="s">
        <v>219</v>
      </c>
      <c r="B324" s="42"/>
      <c r="C324" s="42" t="s">
        <v>68</v>
      </c>
      <c r="D324" s="42" t="s">
        <v>98</v>
      </c>
      <c r="E324" s="42" t="s">
        <v>358</v>
      </c>
      <c r="F324" s="42" t="s">
        <v>220</v>
      </c>
      <c r="G324" s="31">
        <v>77</v>
      </c>
      <c r="I324" s="49">
        <f t="shared" si="120"/>
        <v>77</v>
      </c>
      <c r="K324" s="49">
        <f t="shared" si="120"/>
        <v>77</v>
      </c>
      <c r="M324" s="49">
        <f t="shared" ref="M324:M326" si="123">K324+L324</f>
        <v>77</v>
      </c>
    </row>
    <row r="325" spans="1:13" ht="15" customHeight="1" x14ac:dyDescent="0.25">
      <c r="A325" s="19" t="s">
        <v>225</v>
      </c>
      <c r="B325" s="42"/>
      <c r="C325" s="42" t="s">
        <v>68</v>
      </c>
      <c r="D325" s="42" t="s">
        <v>98</v>
      </c>
      <c r="E325" s="42" t="s">
        <v>358</v>
      </c>
      <c r="F325" s="42" t="s">
        <v>226</v>
      </c>
      <c r="G325" s="31">
        <v>4</v>
      </c>
      <c r="I325" s="49">
        <f t="shared" si="120"/>
        <v>4</v>
      </c>
      <c r="K325" s="49">
        <f t="shared" si="120"/>
        <v>4</v>
      </c>
      <c r="M325" s="49">
        <f t="shared" si="123"/>
        <v>4</v>
      </c>
    </row>
    <row r="326" spans="1:13" x14ac:dyDescent="0.25">
      <c r="A326" s="45" t="s">
        <v>247</v>
      </c>
      <c r="B326" s="42"/>
      <c r="C326" s="42" t="s">
        <v>68</v>
      </c>
      <c r="D326" s="42" t="s">
        <v>98</v>
      </c>
      <c r="E326" s="42" t="s">
        <v>358</v>
      </c>
      <c r="F326" s="42" t="s">
        <v>227</v>
      </c>
      <c r="G326" s="31">
        <v>11</v>
      </c>
      <c r="I326" s="49">
        <f t="shared" si="120"/>
        <v>11</v>
      </c>
      <c r="K326" s="49">
        <f t="shared" si="120"/>
        <v>11</v>
      </c>
      <c r="M326" s="49">
        <f t="shared" si="123"/>
        <v>11</v>
      </c>
    </row>
    <row r="327" spans="1:13" ht="31.5" x14ac:dyDescent="0.25">
      <c r="A327" s="19" t="s">
        <v>414</v>
      </c>
      <c r="B327" s="42"/>
      <c r="C327" s="42" t="s">
        <v>68</v>
      </c>
      <c r="D327" s="42" t="s">
        <v>98</v>
      </c>
      <c r="E327" s="42" t="s">
        <v>316</v>
      </c>
      <c r="F327" s="42"/>
      <c r="G327" s="31">
        <f>G328</f>
        <v>1101.7</v>
      </c>
      <c r="I327" s="49">
        <f>I328</f>
        <v>1101.7</v>
      </c>
      <c r="K327" s="49">
        <f>K328</f>
        <v>1101.7</v>
      </c>
      <c r="M327" s="49">
        <f>M328</f>
        <v>1101.7</v>
      </c>
    </row>
    <row r="328" spans="1:13" x14ac:dyDescent="0.25">
      <c r="A328" s="45" t="s">
        <v>247</v>
      </c>
      <c r="B328" s="42"/>
      <c r="C328" s="42" t="s">
        <v>68</v>
      </c>
      <c r="D328" s="42" t="s">
        <v>98</v>
      </c>
      <c r="E328" s="42" t="s">
        <v>316</v>
      </c>
      <c r="F328" s="42" t="s">
        <v>227</v>
      </c>
      <c r="G328" s="31">
        <v>1101.7</v>
      </c>
      <c r="I328" s="49">
        <f t="shared" si="120"/>
        <v>1101.7</v>
      </c>
      <c r="K328" s="49">
        <f t="shared" si="120"/>
        <v>1101.7</v>
      </c>
      <c r="M328" s="49">
        <f t="shared" ref="M328" si="124">K328+L328</f>
        <v>1101.7</v>
      </c>
    </row>
    <row r="329" spans="1:13" ht="16.5" customHeight="1" x14ac:dyDescent="0.25">
      <c r="A329" s="46" t="s">
        <v>439</v>
      </c>
      <c r="B329" s="37" t="s">
        <v>8</v>
      </c>
      <c r="C329" s="37"/>
      <c r="D329" s="37"/>
      <c r="E329" s="37"/>
      <c r="F329" s="37"/>
      <c r="G329" s="38">
        <f>G330+G338</f>
        <v>9275.1</v>
      </c>
      <c r="I329" s="50">
        <f>I330+I338</f>
        <v>10718.699999999999</v>
      </c>
      <c r="K329" s="50">
        <f>K330+K338</f>
        <v>10718.7</v>
      </c>
      <c r="M329" s="50">
        <f>M330+M338</f>
        <v>10649.18</v>
      </c>
    </row>
    <row r="330" spans="1:13" x14ac:dyDescent="0.25">
      <c r="A330" s="44" t="s">
        <v>134</v>
      </c>
      <c r="B330" s="37"/>
      <c r="C330" s="37" t="s">
        <v>15</v>
      </c>
      <c r="D330" s="37"/>
      <c r="E330" s="42"/>
      <c r="F330" s="42"/>
      <c r="G330" s="31">
        <f>G331</f>
        <v>7600</v>
      </c>
      <c r="I330" s="49">
        <f>I331</f>
        <v>9043.5999999999985</v>
      </c>
      <c r="K330" s="49">
        <f>K331</f>
        <v>9043.6</v>
      </c>
      <c r="M330" s="49">
        <f>M331</f>
        <v>8974.08</v>
      </c>
    </row>
    <row r="331" spans="1:13" x14ac:dyDescent="0.25">
      <c r="A331" s="44" t="s">
        <v>29</v>
      </c>
      <c r="B331" s="37"/>
      <c r="C331" s="37" t="s">
        <v>15</v>
      </c>
      <c r="D331" s="37" t="s">
        <v>197</v>
      </c>
      <c r="E331" s="42"/>
      <c r="F331" s="42"/>
      <c r="G331" s="31">
        <f>G332</f>
        <v>7600</v>
      </c>
      <c r="I331" s="49">
        <f>I332</f>
        <v>9043.5999999999985</v>
      </c>
      <c r="K331" s="49">
        <f>K332</f>
        <v>9043.6</v>
      </c>
      <c r="M331" s="49">
        <f>M332</f>
        <v>8974.08</v>
      </c>
    </row>
    <row r="332" spans="1:13" x14ac:dyDescent="0.25">
      <c r="A332" s="43" t="s">
        <v>287</v>
      </c>
      <c r="B332" s="42"/>
      <c r="C332" s="42" t="s">
        <v>15</v>
      </c>
      <c r="D332" s="42" t="s">
        <v>197</v>
      </c>
      <c r="E332" s="42" t="s">
        <v>286</v>
      </c>
      <c r="F332" s="42"/>
      <c r="G332" s="31">
        <f>G333+G335</f>
        <v>7600</v>
      </c>
      <c r="I332" s="49">
        <f>I333+I335+I334</f>
        <v>9043.5999999999985</v>
      </c>
      <c r="K332" s="49">
        <f>K333+K335+K334+K337+K336</f>
        <v>9043.6</v>
      </c>
      <c r="M332" s="49">
        <f>M333+M335+M334+M337+M336</f>
        <v>8974.08</v>
      </c>
    </row>
    <row r="333" spans="1:13" x14ac:dyDescent="0.25">
      <c r="A333" s="19" t="s">
        <v>219</v>
      </c>
      <c r="B333" s="42"/>
      <c r="C333" s="42" t="s">
        <v>15</v>
      </c>
      <c r="D333" s="42" t="s">
        <v>197</v>
      </c>
      <c r="E333" s="42" t="s">
        <v>286</v>
      </c>
      <c r="F333" s="42" t="s">
        <v>220</v>
      </c>
      <c r="G333" s="31">
        <f>4699.2+1539</f>
        <v>6238.2</v>
      </c>
      <c r="H333" s="54">
        <f>622.2+529.9</f>
        <v>1152.0999999999999</v>
      </c>
      <c r="I333" s="49">
        <f t="shared" ref="I333:K337" si="125">G333+H333</f>
        <v>7390.2999999999993</v>
      </c>
      <c r="K333" s="49">
        <f t="shared" si="125"/>
        <v>7390.2999999999993</v>
      </c>
      <c r="L333" s="32">
        <v>-101.6</v>
      </c>
      <c r="M333" s="49">
        <f t="shared" ref="M333:M337" si="126">K333+L333</f>
        <v>7288.6999999999989</v>
      </c>
    </row>
    <row r="334" spans="1:13" ht="15" customHeight="1" x14ac:dyDescent="0.25">
      <c r="A334" s="19" t="s">
        <v>225</v>
      </c>
      <c r="B334" s="42"/>
      <c r="C334" s="42" t="s">
        <v>15</v>
      </c>
      <c r="D334" s="42" t="s">
        <v>197</v>
      </c>
      <c r="E334" s="42" t="s">
        <v>286</v>
      </c>
      <c r="F334" s="42" t="s">
        <v>226</v>
      </c>
      <c r="G334" s="31"/>
      <c r="H334" s="54">
        <v>100</v>
      </c>
      <c r="I334" s="49">
        <f t="shared" si="125"/>
        <v>100</v>
      </c>
      <c r="K334" s="49">
        <f t="shared" si="125"/>
        <v>100</v>
      </c>
      <c r="M334" s="49">
        <f t="shared" si="126"/>
        <v>100</v>
      </c>
    </row>
    <row r="335" spans="1:13" x14ac:dyDescent="0.25">
      <c r="A335" s="45" t="s">
        <v>247</v>
      </c>
      <c r="B335" s="42"/>
      <c r="C335" s="42" t="s">
        <v>15</v>
      </c>
      <c r="D335" s="42" t="s">
        <v>197</v>
      </c>
      <c r="E335" s="42" t="s">
        <v>286</v>
      </c>
      <c r="F335" s="42" t="s">
        <v>227</v>
      </c>
      <c r="G335" s="31">
        <v>1361.8</v>
      </c>
      <c r="H335" s="54">
        <f>145.8+45.7</f>
        <v>191.5</v>
      </c>
      <c r="I335" s="49">
        <f t="shared" si="125"/>
        <v>1553.3</v>
      </c>
      <c r="J335" s="30">
        <f>-13-145.78</f>
        <v>-158.78</v>
      </c>
      <c r="K335" s="49">
        <f t="shared" si="125"/>
        <v>1394.52</v>
      </c>
      <c r="L335" s="32">
        <v>32.08</v>
      </c>
      <c r="M335" s="49">
        <f t="shared" si="126"/>
        <v>1426.6</v>
      </c>
    </row>
    <row r="336" spans="1:13" ht="60" customHeight="1" x14ac:dyDescent="0.25">
      <c r="A336" s="19" t="s">
        <v>264</v>
      </c>
      <c r="B336" s="42"/>
      <c r="C336" s="42" t="s">
        <v>15</v>
      </c>
      <c r="D336" s="42" t="s">
        <v>197</v>
      </c>
      <c r="E336" s="42" t="s">
        <v>286</v>
      </c>
      <c r="F336" s="42" t="s">
        <v>263</v>
      </c>
      <c r="G336" s="31"/>
      <c r="I336" s="49"/>
      <c r="J336" s="30">
        <v>145.78</v>
      </c>
      <c r="K336" s="49">
        <f t="shared" si="125"/>
        <v>145.78</v>
      </c>
      <c r="M336" s="49">
        <f t="shared" si="126"/>
        <v>145.78</v>
      </c>
    </row>
    <row r="337" spans="1:13" x14ac:dyDescent="0.25">
      <c r="A337" s="45" t="s">
        <v>328</v>
      </c>
      <c r="B337" s="42"/>
      <c r="C337" s="42" t="s">
        <v>15</v>
      </c>
      <c r="D337" s="42" t="s">
        <v>197</v>
      </c>
      <c r="E337" s="42" t="s">
        <v>286</v>
      </c>
      <c r="F337" s="42" t="s">
        <v>327</v>
      </c>
      <c r="G337" s="31"/>
      <c r="I337" s="49"/>
      <c r="J337" s="30">
        <v>13</v>
      </c>
      <c r="K337" s="49">
        <f t="shared" si="125"/>
        <v>13</v>
      </c>
      <c r="M337" s="49">
        <f t="shared" si="126"/>
        <v>13</v>
      </c>
    </row>
    <row r="338" spans="1:13" x14ac:dyDescent="0.25">
      <c r="A338" s="36" t="s">
        <v>67</v>
      </c>
      <c r="B338" s="37"/>
      <c r="C338" s="37" t="s">
        <v>68</v>
      </c>
      <c r="D338" s="37"/>
      <c r="E338" s="37"/>
      <c r="F338" s="37"/>
      <c r="G338" s="38">
        <f>G339</f>
        <v>1675.1</v>
      </c>
      <c r="I338" s="50">
        <f>I339</f>
        <v>1675.1</v>
      </c>
      <c r="K338" s="50">
        <f>K339</f>
        <v>1675.1</v>
      </c>
      <c r="M338" s="50">
        <f>M339</f>
        <v>1675.1</v>
      </c>
    </row>
    <row r="339" spans="1:13" x14ac:dyDescent="0.25">
      <c r="A339" s="36" t="s">
        <v>74</v>
      </c>
      <c r="B339" s="37"/>
      <c r="C339" s="37" t="s">
        <v>68</v>
      </c>
      <c r="D339" s="37" t="s">
        <v>24</v>
      </c>
      <c r="E339" s="37"/>
      <c r="F339" s="37"/>
      <c r="G339" s="38">
        <f>G340</f>
        <v>1675.1</v>
      </c>
      <c r="I339" s="50">
        <f>I340</f>
        <v>1675.1</v>
      </c>
      <c r="K339" s="50">
        <f>K340</f>
        <v>1675.1</v>
      </c>
      <c r="M339" s="50">
        <f>M340</f>
        <v>1675.1</v>
      </c>
    </row>
    <row r="340" spans="1:13" ht="45.75" customHeight="1" x14ac:dyDescent="0.25">
      <c r="A340" s="19" t="s">
        <v>318</v>
      </c>
      <c r="B340" s="42"/>
      <c r="C340" s="42" t="s">
        <v>68</v>
      </c>
      <c r="D340" s="42" t="s">
        <v>24</v>
      </c>
      <c r="E340" s="42" t="s">
        <v>319</v>
      </c>
      <c r="F340" s="42"/>
      <c r="G340" s="31">
        <f>G341</f>
        <v>1675.1</v>
      </c>
      <c r="I340" s="49">
        <f>I341</f>
        <v>1675.1</v>
      </c>
      <c r="K340" s="49">
        <f>K341</f>
        <v>1675.1</v>
      </c>
      <c r="M340" s="49">
        <f>M341</f>
        <v>1675.1</v>
      </c>
    </row>
    <row r="341" spans="1:13" ht="31.5" x14ac:dyDescent="0.25">
      <c r="A341" s="19" t="s">
        <v>315</v>
      </c>
      <c r="B341" s="42"/>
      <c r="C341" s="42" t="s">
        <v>68</v>
      </c>
      <c r="D341" s="42" t="s">
        <v>24</v>
      </c>
      <c r="E341" s="42" t="s">
        <v>319</v>
      </c>
      <c r="F341" s="42" t="s">
        <v>314</v>
      </c>
      <c r="G341" s="31">
        <v>1675.1</v>
      </c>
      <c r="I341" s="49">
        <f t="shared" ref="I341:K341" si="127">G341+H341</f>
        <v>1675.1</v>
      </c>
      <c r="K341" s="49">
        <f t="shared" si="127"/>
        <v>1675.1</v>
      </c>
      <c r="M341" s="49">
        <f t="shared" ref="M341" si="128">K341+L341</f>
        <v>1675.1</v>
      </c>
    </row>
    <row r="342" spans="1:13" ht="31.5" x14ac:dyDescent="0.25">
      <c r="A342" s="46" t="s">
        <v>442</v>
      </c>
      <c r="B342" s="37" t="s">
        <v>118</v>
      </c>
      <c r="C342" s="37"/>
      <c r="D342" s="37"/>
      <c r="E342" s="37"/>
      <c r="F342" s="37"/>
      <c r="G342" s="38">
        <f>G343</f>
        <v>3575.1000000000004</v>
      </c>
      <c r="I342" s="50">
        <f>I343</f>
        <v>3611.3</v>
      </c>
      <c r="K342" s="50">
        <f>K343</f>
        <v>3611.3</v>
      </c>
      <c r="M342" s="50">
        <f>M343</f>
        <v>3775.76</v>
      </c>
    </row>
    <row r="343" spans="1:13" x14ac:dyDescent="0.25">
      <c r="A343" s="36" t="s">
        <v>250</v>
      </c>
      <c r="B343" s="37"/>
      <c r="C343" s="37" t="s">
        <v>43</v>
      </c>
      <c r="D343" s="37"/>
      <c r="E343" s="37"/>
      <c r="F343" s="37"/>
      <c r="G343" s="38">
        <f>G344</f>
        <v>3575.1000000000004</v>
      </c>
      <c r="I343" s="50">
        <f>I344</f>
        <v>3611.3</v>
      </c>
      <c r="K343" s="50">
        <f>K344</f>
        <v>3611.3</v>
      </c>
      <c r="M343" s="50">
        <f>M344</f>
        <v>3775.76</v>
      </c>
    </row>
    <row r="344" spans="1:13" x14ac:dyDescent="0.25">
      <c r="A344" s="36" t="s">
        <v>154</v>
      </c>
      <c r="B344" s="37"/>
      <c r="C344" s="37" t="s">
        <v>43</v>
      </c>
      <c r="D344" s="37" t="s">
        <v>15</v>
      </c>
      <c r="E344" s="37"/>
      <c r="F344" s="37"/>
      <c r="G344" s="38">
        <f>G347</f>
        <v>3575.1000000000004</v>
      </c>
      <c r="I344" s="50">
        <f>I347</f>
        <v>3611.3</v>
      </c>
      <c r="K344" s="50">
        <f>K347</f>
        <v>3611.3</v>
      </c>
      <c r="M344" s="50">
        <f>M347+M345</f>
        <v>3775.76</v>
      </c>
    </row>
    <row r="345" spans="1:13" ht="31.5" x14ac:dyDescent="0.25">
      <c r="A345" s="19" t="s">
        <v>487</v>
      </c>
      <c r="B345" s="42"/>
      <c r="C345" s="42" t="s">
        <v>43</v>
      </c>
      <c r="D345" s="42" t="s">
        <v>15</v>
      </c>
      <c r="E345" s="42" t="s">
        <v>486</v>
      </c>
      <c r="F345" s="42"/>
      <c r="G345" s="31"/>
      <c r="I345" s="49"/>
      <c r="K345" s="49"/>
      <c r="M345" s="49">
        <f>M346</f>
        <v>71.2</v>
      </c>
    </row>
    <row r="346" spans="1:13" x14ac:dyDescent="0.25">
      <c r="A346" s="19" t="s">
        <v>219</v>
      </c>
      <c r="B346" s="42"/>
      <c r="C346" s="42" t="s">
        <v>43</v>
      </c>
      <c r="D346" s="42" t="s">
        <v>15</v>
      </c>
      <c r="E346" s="42" t="s">
        <v>486</v>
      </c>
      <c r="F346" s="42" t="s">
        <v>220</v>
      </c>
      <c r="G346" s="31"/>
      <c r="I346" s="49"/>
      <c r="K346" s="49"/>
      <c r="L346" s="32">
        <v>71.2</v>
      </c>
      <c r="M346" s="49">
        <f t="shared" ref="M346" si="129">K346+L346</f>
        <v>71.2</v>
      </c>
    </row>
    <row r="347" spans="1:13" x14ac:dyDescent="0.25">
      <c r="A347" s="43" t="s">
        <v>119</v>
      </c>
      <c r="B347" s="42"/>
      <c r="C347" s="42" t="s">
        <v>43</v>
      </c>
      <c r="D347" s="42" t="s">
        <v>15</v>
      </c>
      <c r="E347" s="42" t="s">
        <v>324</v>
      </c>
      <c r="F347" s="42"/>
      <c r="G347" s="31">
        <f>G348</f>
        <v>3575.1000000000004</v>
      </c>
      <c r="I347" s="49">
        <f>I348</f>
        <v>3611.3</v>
      </c>
      <c r="K347" s="49">
        <f>K348</f>
        <v>3611.3</v>
      </c>
      <c r="M347" s="49">
        <f>M348</f>
        <v>3704.5600000000004</v>
      </c>
    </row>
    <row r="348" spans="1:13" x14ac:dyDescent="0.25">
      <c r="A348" s="43" t="s">
        <v>52</v>
      </c>
      <c r="B348" s="42"/>
      <c r="C348" s="42" t="s">
        <v>43</v>
      </c>
      <c r="D348" s="42" t="s">
        <v>15</v>
      </c>
      <c r="E348" s="42" t="s">
        <v>320</v>
      </c>
      <c r="F348" s="42"/>
      <c r="G348" s="31">
        <f>G349+G350+G351</f>
        <v>3575.1000000000004</v>
      </c>
      <c r="I348" s="49">
        <f>I349+I350+I351</f>
        <v>3611.3</v>
      </c>
      <c r="K348" s="49">
        <f>K349+K350+K351</f>
        <v>3611.3</v>
      </c>
      <c r="M348" s="49">
        <f>M349+M350+M351</f>
        <v>3704.5600000000004</v>
      </c>
    </row>
    <row r="349" spans="1:13" x14ac:dyDescent="0.25">
      <c r="A349" s="19" t="s">
        <v>219</v>
      </c>
      <c r="B349" s="42"/>
      <c r="C349" s="42" t="s">
        <v>43</v>
      </c>
      <c r="D349" s="42" t="s">
        <v>15</v>
      </c>
      <c r="E349" s="42" t="s">
        <v>320</v>
      </c>
      <c r="F349" s="42" t="s">
        <v>220</v>
      </c>
      <c r="G349" s="31">
        <f>1713+586+111.3+117+38+40</f>
        <v>2605.3000000000002</v>
      </c>
      <c r="H349" s="54">
        <v>31.7</v>
      </c>
      <c r="I349" s="49">
        <f t="shared" ref="I349:K351" si="130">G349+H349</f>
        <v>2637</v>
      </c>
      <c r="K349" s="49">
        <f t="shared" si="130"/>
        <v>2637</v>
      </c>
      <c r="L349" s="32">
        <v>93.26</v>
      </c>
      <c r="M349" s="49">
        <f t="shared" ref="M349:M351" si="131">K349+L349</f>
        <v>2730.26</v>
      </c>
    </row>
    <row r="350" spans="1:13" ht="13.5" customHeight="1" x14ac:dyDescent="0.25">
      <c r="A350" s="19" t="s">
        <v>225</v>
      </c>
      <c r="B350" s="42"/>
      <c r="C350" s="42" t="s">
        <v>43</v>
      </c>
      <c r="D350" s="42" t="s">
        <v>15</v>
      </c>
      <c r="E350" s="42" t="s">
        <v>320</v>
      </c>
      <c r="F350" s="42" t="s">
        <v>226</v>
      </c>
      <c r="G350" s="31">
        <v>291</v>
      </c>
      <c r="I350" s="49">
        <f t="shared" si="130"/>
        <v>291</v>
      </c>
      <c r="K350" s="49">
        <f t="shared" si="130"/>
        <v>291</v>
      </c>
      <c r="M350" s="49">
        <f t="shared" si="131"/>
        <v>291</v>
      </c>
    </row>
    <row r="351" spans="1:13" x14ac:dyDescent="0.25">
      <c r="A351" s="45" t="s">
        <v>247</v>
      </c>
      <c r="B351" s="42"/>
      <c r="C351" s="42" t="s">
        <v>43</v>
      </c>
      <c r="D351" s="42" t="s">
        <v>15</v>
      </c>
      <c r="E351" s="42" t="s">
        <v>320</v>
      </c>
      <c r="F351" s="42" t="s">
        <v>227</v>
      </c>
      <c r="G351" s="31">
        <v>678.8</v>
      </c>
      <c r="H351" s="54">
        <v>4.5</v>
      </c>
      <c r="I351" s="49">
        <f t="shared" si="130"/>
        <v>683.3</v>
      </c>
      <c r="K351" s="49">
        <f t="shared" si="130"/>
        <v>683.3</v>
      </c>
      <c r="M351" s="49">
        <f t="shared" si="131"/>
        <v>683.3</v>
      </c>
    </row>
    <row r="352" spans="1:13" ht="15" customHeight="1" x14ac:dyDescent="0.25">
      <c r="A352" s="46" t="s">
        <v>560</v>
      </c>
      <c r="B352" s="37" t="s">
        <v>87</v>
      </c>
      <c r="C352" s="37"/>
      <c r="D352" s="37"/>
      <c r="E352" s="37"/>
      <c r="F352" s="37"/>
      <c r="G352" s="38">
        <f>G353</f>
        <v>1561.8999999999999</v>
      </c>
      <c r="I352" s="50">
        <f>I353</f>
        <v>1639.3999999999999</v>
      </c>
      <c r="K352" s="50">
        <f>K353</f>
        <v>1639.3999999999999</v>
      </c>
      <c r="M352" s="50">
        <f>M353</f>
        <v>1671.83</v>
      </c>
    </row>
    <row r="353" spans="1:13" x14ac:dyDescent="0.25">
      <c r="A353" s="36" t="s">
        <v>250</v>
      </c>
      <c r="B353" s="37"/>
      <c r="C353" s="37" t="s">
        <v>43</v>
      </c>
      <c r="D353" s="37"/>
      <c r="E353" s="37"/>
      <c r="F353" s="37"/>
      <c r="G353" s="38">
        <f>G354</f>
        <v>1561.8999999999999</v>
      </c>
      <c r="I353" s="50">
        <f>I354</f>
        <v>1639.3999999999999</v>
      </c>
      <c r="K353" s="50">
        <f>K354</f>
        <v>1639.3999999999999</v>
      </c>
      <c r="M353" s="50">
        <f>M354</f>
        <v>1671.83</v>
      </c>
    </row>
    <row r="354" spans="1:13" x14ac:dyDescent="0.25">
      <c r="A354" s="36" t="s">
        <v>154</v>
      </c>
      <c r="B354" s="37"/>
      <c r="C354" s="37" t="s">
        <v>43</v>
      </c>
      <c r="D354" s="37" t="s">
        <v>15</v>
      </c>
      <c r="E354" s="37"/>
      <c r="F354" s="37"/>
      <c r="G354" s="38">
        <f>G355</f>
        <v>1561.8999999999999</v>
      </c>
      <c r="I354" s="50">
        <f>I355</f>
        <v>1639.3999999999999</v>
      </c>
      <c r="K354" s="50">
        <f>K355</f>
        <v>1639.3999999999999</v>
      </c>
      <c r="M354" s="50">
        <f>M355</f>
        <v>1671.83</v>
      </c>
    </row>
    <row r="355" spans="1:13" x14ac:dyDescent="0.25">
      <c r="A355" s="19" t="s">
        <v>322</v>
      </c>
      <c r="B355" s="42"/>
      <c r="C355" s="42" t="s">
        <v>43</v>
      </c>
      <c r="D355" s="42" t="s">
        <v>15</v>
      </c>
      <c r="E355" s="42" t="s">
        <v>323</v>
      </c>
      <c r="F355" s="42"/>
      <c r="G355" s="31">
        <f>G356</f>
        <v>1561.8999999999999</v>
      </c>
      <c r="I355" s="49">
        <f>I356</f>
        <v>1639.3999999999999</v>
      </c>
      <c r="K355" s="49">
        <f>K356</f>
        <v>1639.3999999999999</v>
      </c>
      <c r="M355" s="49">
        <f>M356</f>
        <v>1671.83</v>
      </c>
    </row>
    <row r="356" spans="1:13" x14ac:dyDescent="0.25">
      <c r="A356" s="43" t="s">
        <v>52</v>
      </c>
      <c r="B356" s="42"/>
      <c r="C356" s="42" t="s">
        <v>43</v>
      </c>
      <c r="D356" s="42" t="s">
        <v>15</v>
      </c>
      <c r="E356" s="42" t="s">
        <v>321</v>
      </c>
      <c r="F356" s="42"/>
      <c r="G356" s="31">
        <f>G357+G358+G359</f>
        <v>1561.8999999999999</v>
      </c>
      <c r="I356" s="49">
        <f>I357+I358+I359</f>
        <v>1639.3999999999999</v>
      </c>
      <c r="K356" s="49">
        <f>K357+K358+K359</f>
        <v>1639.3999999999999</v>
      </c>
      <c r="M356" s="49">
        <f>M357+M358+M359</f>
        <v>1671.83</v>
      </c>
    </row>
    <row r="357" spans="1:13" x14ac:dyDescent="0.25">
      <c r="A357" s="19" t="s">
        <v>219</v>
      </c>
      <c r="B357" s="42"/>
      <c r="C357" s="42" t="s">
        <v>43</v>
      </c>
      <c r="D357" s="42" t="s">
        <v>15</v>
      </c>
      <c r="E357" s="42" t="s">
        <v>321</v>
      </c>
      <c r="F357" s="42" t="s">
        <v>220</v>
      </c>
      <c r="G357" s="31">
        <f>1089.6+70.8</f>
        <v>1160.3999999999999</v>
      </c>
      <c r="H357" s="54">
        <v>76.5</v>
      </c>
      <c r="I357" s="49">
        <f t="shared" ref="I357:K359" si="132">G357+H357</f>
        <v>1236.8999999999999</v>
      </c>
      <c r="K357" s="49">
        <f t="shared" si="132"/>
        <v>1236.8999999999999</v>
      </c>
      <c r="L357" s="32">
        <v>32.43</v>
      </c>
      <c r="M357" s="49">
        <f t="shared" ref="M357:M359" si="133">K357+L357</f>
        <v>1269.33</v>
      </c>
    </row>
    <row r="358" spans="1:13" ht="14.25" customHeight="1" x14ac:dyDescent="0.25">
      <c r="A358" s="19" t="s">
        <v>225</v>
      </c>
      <c r="B358" s="42"/>
      <c r="C358" s="42" t="s">
        <v>43</v>
      </c>
      <c r="D358" s="42" t="s">
        <v>15</v>
      </c>
      <c r="E358" s="42" t="s">
        <v>321</v>
      </c>
      <c r="F358" s="42" t="s">
        <v>226</v>
      </c>
      <c r="G358" s="31">
        <v>79.8</v>
      </c>
      <c r="I358" s="49">
        <f t="shared" si="132"/>
        <v>79.8</v>
      </c>
      <c r="K358" s="49">
        <f t="shared" si="132"/>
        <v>79.8</v>
      </c>
      <c r="M358" s="49">
        <f t="shared" si="133"/>
        <v>79.8</v>
      </c>
    </row>
    <row r="359" spans="1:13" x14ac:dyDescent="0.25">
      <c r="A359" s="45" t="s">
        <v>247</v>
      </c>
      <c r="B359" s="42"/>
      <c r="C359" s="42" t="s">
        <v>43</v>
      </c>
      <c r="D359" s="42" t="s">
        <v>15</v>
      </c>
      <c r="E359" s="42" t="s">
        <v>321</v>
      </c>
      <c r="F359" s="42" t="s">
        <v>227</v>
      </c>
      <c r="G359" s="31">
        <v>321.7</v>
      </c>
      <c r="H359" s="54">
        <v>1</v>
      </c>
      <c r="I359" s="49">
        <f t="shared" si="132"/>
        <v>322.7</v>
      </c>
      <c r="K359" s="49">
        <f t="shared" si="132"/>
        <v>322.7</v>
      </c>
      <c r="M359" s="49">
        <f t="shared" si="133"/>
        <v>322.7</v>
      </c>
    </row>
    <row r="360" spans="1:13" ht="30" customHeight="1" x14ac:dyDescent="0.25">
      <c r="A360" s="46" t="s">
        <v>384</v>
      </c>
      <c r="B360" s="37" t="s">
        <v>443</v>
      </c>
      <c r="C360" s="37"/>
      <c r="D360" s="37"/>
      <c r="E360" s="37"/>
      <c r="F360" s="37"/>
      <c r="G360" s="38">
        <f>G361+G420</f>
        <v>16819.3</v>
      </c>
      <c r="H360" s="54">
        <f>SUM(H361:H430)</f>
        <v>16180.099999999999</v>
      </c>
      <c r="I360" s="50">
        <f>I361+I420+I406</f>
        <v>32999.4</v>
      </c>
      <c r="K360" s="50">
        <f>K361+K420+K406</f>
        <v>30226.74</v>
      </c>
      <c r="M360" s="50">
        <f>M361+M420+M406</f>
        <v>162492.89000000001</v>
      </c>
    </row>
    <row r="361" spans="1:13" x14ac:dyDescent="0.25">
      <c r="A361" s="41" t="s">
        <v>42</v>
      </c>
      <c r="B361" s="42"/>
      <c r="C361" s="37" t="s">
        <v>24</v>
      </c>
      <c r="D361" s="37"/>
      <c r="E361" s="37"/>
      <c r="F361" s="37"/>
      <c r="G361" s="38">
        <f>G393+G389</f>
        <v>6819.3</v>
      </c>
      <c r="H361" s="58"/>
      <c r="I361" s="50">
        <f>I393+I389</f>
        <v>10588.310000000001</v>
      </c>
      <c r="J361" s="59"/>
      <c r="K361" s="50">
        <f>K393+K389</f>
        <v>10718.310000000001</v>
      </c>
      <c r="L361" s="68"/>
      <c r="M361" s="50">
        <f>M393+M389+M362+M376</f>
        <v>105776.34000000001</v>
      </c>
    </row>
    <row r="362" spans="1:13" x14ac:dyDescent="0.25">
      <c r="A362" s="62" t="s">
        <v>181</v>
      </c>
      <c r="B362" s="37"/>
      <c r="C362" s="37" t="s">
        <v>24</v>
      </c>
      <c r="D362" s="37" t="s">
        <v>17</v>
      </c>
      <c r="E362" s="37"/>
      <c r="F362" s="37"/>
      <c r="G362" s="38"/>
      <c r="H362" s="58"/>
      <c r="I362" s="50"/>
      <c r="J362" s="59"/>
      <c r="K362" s="50"/>
      <c r="L362" s="68"/>
      <c r="M362" s="50">
        <f>M363+M370</f>
        <v>3101.9200000000005</v>
      </c>
    </row>
    <row r="363" spans="1:13" x14ac:dyDescent="0.25">
      <c r="A363" s="63" t="s">
        <v>500</v>
      </c>
      <c r="B363" s="37"/>
      <c r="C363" s="37" t="s">
        <v>24</v>
      </c>
      <c r="D363" s="37" t="s">
        <v>17</v>
      </c>
      <c r="E363" s="37" t="s">
        <v>499</v>
      </c>
      <c r="F363" s="37"/>
      <c r="G363" s="38"/>
      <c r="H363" s="58"/>
      <c r="I363" s="50"/>
      <c r="J363" s="59"/>
      <c r="K363" s="50"/>
      <c r="L363" s="68"/>
      <c r="M363" s="50">
        <f>M364+M366+M368</f>
        <v>2581.7500000000005</v>
      </c>
    </row>
    <row r="364" spans="1:13" x14ac:dyDescent="0.25">
      <c r="A364" s="47" t="s">
        <v>490</v>
      </c>
      <c r="B364" s="42"/>
      <c r="C364" s="42" t="s">
        <v>24</v>
      </c>
      <c r="D364" s="42" t="s">
        <v>17</v>
      </c>
      <c r="E364" s="42" t="s">
        <v>488</v>
      </c>
      <c r="F364" s="42"/>
      <c r="G364" s="31"/>
      <c r="I364" s="49"/>
      <c r="K364" s="49"/>
      <c r="M364" s="49">
        <f>M365</f>
        <v>13.32</v>
      </c>
    </row>
    <row r="365" spans="1:13" ht="31.5" x14ac:dyDescent="0.25">
      <c r="A365" s="19" t="s">
        <v>494</v>
      </c>
      <c r="B365" s="42"/>
      <c r="C365" s="42" t="s">
        <v>24</v>
      </c>
      <c r="D365" s="42" t="s">
        <v>17</v>
      </c>
      <c r="E365" s="42" t="s">
        <v>488</v>
      </c>
      <c r="F365" s="42" t="s">
        <v>329</v>
      </c>
      <c r="G365" s="31"/>
      <c r="I365" s="49"/>
      <c r="K365" s="49"/>
      <c r="L365" s="32">
        <v>13.32</v>
      </c>
      <c r="M365" s="49">
        <f t="shared" ref="M365:M367" si="134">K365+L365</f>
        <v>13.32</v>
      </c>
    </row>
    <row r="366" spans="1:13" ht="31.5" x14ac:dyDescent="0.25">
      <c r="A366" s="47" t="s">
        <v>491</v>
      </c>
      <c r="B366" s="42"/>
      <c r="C366" s="42" t="s">
        <v>24</v>
      </c>
      <c r="D366" s="42" t="s">
        <v>17</v>
      </c>
      <c r="E366" s="42" t="s">
        <v>489</v>
      </c>
      <c r="F366" s="42"/>
      <c r="G366" s="31"/>
      <c r="I366" s="49"/>
      <c r="K366" s="49"/>
      <c r="M366" s="49">
        <f>M367</f>
        <v>2234.5700000000002</v>
      </c>
    </row>
    <row r="367" spans="1:13" ht="31.5" x14ac:dyDescent="0.25">
      <c r="A367" s="19" t="s">
        <v>494</v>
      </c>
      <c r="B367" s="42"/>
      <c r="C367" s="42" t="s">
        <v>24</v>
      </c>
      <c r="D367" s="42" t="s">
        <v>17</v>
      </c>
      <c r="E367" s="42" t="s">
        <v>489</v>
      </c>
      <c r="F367" s="42" t="s">
        <v>329</v>
      </c>
      <c r="G367" s="31"/>
      <c r="I367" s="49"/>
      <c r="K367" s="49"/>
      <c r="L367" s="32">
        <v>2234.5700000000002</v>
      </c>
      <c r="M367" s="49">
        <f t="shared" si="134"/>
        <v>2234.5700000000002</v>
      </c>
    </row>
    <row r="368" spans="1:13" ht="13.5" customHeight="1" x14ac:dyDescent="0.25">
      <c r="A368" s="47" t="s">
        <v>493</v>
      </c>
      <c r="B368" s="42"/>
      <c r="C368" s="42" t="s">
        <v>24</v>
      </c>
      <c r="D368" s="42" t="s">
        <v>17</v>
      </c>
      <c r="E368" s="42" t="s">
        <v>492</v>
      </c>
      <c r="F368" s="42"/>
      <c r="G368" s="31"/>
      <c r="I368" s="49"/>
      <c r="K368" s="49"/>
      <c r="M368" s="49">
        <f>M369</f>
        <v>333.86</v>
      </c>
    </row>
    <row r="369" spans="1:13" ht="31.5" x14ac:dyDescent="0.25">
      <c r="A369" s="19" t="s">
        <v>494</v>
      </c>
      <c r="B369" s="42"/>
      <c r="C369" s="42" t="s">
        <v>24</v>
      </c>
      <c r="D369" s="42" t="s">
        <v>17</v>
      </c>
      <c r="E369" s="42" t="s">
        <v>492</v>
      </c>
      <c r="F369" s="42" t="s">
        <v>329</v>
      </c>
      <c r="G369" s="31"/>
      <c r="I369" s="49"/>
      <c r="K369" s="49"/>
      <c r="L369" s="32">
        <v>333.86</v>
      </c>
      <c r="M369" s="49">
        <f>L369+K369</f>
        <v>333.86</v>
      </c>
    </row>
    <row r="370" spans="1:13" x14ac:dyDescent="0.25">
      <c r="A370" s="44" t="s">
        <v>501</v>
      </c>
      <c r="B370" s="37"/>
      <c r="C370" s="37" t="s">
        <v>24</v>
      </c>
      <c r="D370" s="37" t="s">
        <v>17</v>
      </c>
      <c r="E370" s="37" t="s">
        <v>313</v>
      </c>
      <c r="F370" s="37"/>
      <c r="G370" s="38"/>
      <c r="H370" s="58"/>
      <c r="I370" s="50"/>
      <c r="J370" s="59"/>
      <c r="K370" s="50"/>
      <c r="L370" s="68"/>
      <c r="M370" s="50">
        <f>M371+M374</f>
        <v>520.16999999999996</v>
      </c>
    </row>
    <row r="371" spans="1:13" ht="15" customHeight="1" x14ac:dyDescent="0.25">
      <c r="A371" s="47" t="s">
        <v>493</v>
      </c>
      <c r="B371" s="42"/>
      <c r="C371" s="42" t="s">
        <v>24</v>
      </c>
      <c r="D371" s="42" t="s">
        <v>17</v>
      </c>
      <c r="E371" s="42" t="s">
        <v>332</v>
      </c>
      <c r="F371" s="42"/>
      <c r="G371" s="31"/>
      <c r="I371" s="49"/>
      <c r="K371" s="49"/>
      <c r="M371" s="49">
        <f>M372+M373</f>
        <v>500.19</v>
      </c>
    </row>
    <row r="372" spans="1:13" ht="31.5" x14ac:dyDescent="0.25">
      <c r="A372" s="19" t="s">
        <v>495</v>
      </c>
      <c r="B372" s="42"/>
      <c r="C372" s="42" t="s">
        <v>24</v>
      </c>
      <c r="D372" s="42" t="s">
        <v>17</v>
      </c>
      <c r="E372" s="42" t="s">
        <v>332</v>
      </c>
      <c r="F372" s="42" t="s">
        <v>329</v>
      </c>
      <c r="G372" s="31"/>
      <c r="I372" s="49"/>
      <c r="K372" s="49"/>
      <c r="L372" s="32">
        <v>250.1</v>
      </c>
      <c r="M372" s="49">
        <f t="shared" ref="M372:M375" si="135">L372+K372</f>
        <v>250.1</v>
      </c>
    </row>
    <row r="373" spans="1:13" ht="31.5" x14ac:dyDescent="0.25">
      <c r="A373" s="19" t="s">
        <v>498</v>
      </c>
      <c r="B373" s="42"/>
      <c r="C373" s="42" t="s">
        <v>24</v>
      </c>
      <c r="D373" s="42" t="s">
        <v>17</v>
      </c>
      <c r="E373" s="42" t="s">
        <v>332</v>
      </c>
      <c r="F373" s="42" t="s">
        <v>329</v>
      </c>
      <c r="G373" s="31"/>
      <c r="I373" s="49"/>
      <c r="K373" s="49"/>
      <c r="L373" s="32">
        <v>250.09</v>
      </c>
      <c r="M373" s="49">
        <f t="shared" si="135"/>
        <v>250.09</v>
      </c>
    </row>
    <row r="374" spans="1:13" x14ac:dyDescent="0.25">
      <c r="A374" s="47" t="s">
        <v>490</v>
      </c>
      <c r="B374" s="42"/>
      <c r="C374" s="42" t="s">
        <v>24</v>
      </c>
      <c r="D374" s="42" t="s">
        <v>17</v>
      </c>
      <c r="E374" s="42" t="s">
        <v>496</v>
      </c>
      <c r="F374" s="42"/>
      <c r="G374" s="31"/>
      <c r="I374" s="49"/>
      <c r="K374" s="49"/>
      <c r="M374" s="49">
        <f>M375</f>
        <v>19.98</v>
      </c>
    </row>
    <row r="375" spans="1:13" ht="31.5" x14ac:dyDescent="0.25">
      <c r="A375" s="19" t="s">
        <v>497</v>
      </c>
      <c r="B375" s="42"/>
      <c r="C375" s="42" t="s">
        <v>24</v>
      </c>
      <c r="D375" s="42" t="s">
        <v>17</v>
      </c>
      <c r="E375" s="42" t="s">
        <v>496</v>
      </c>
      <c r="F375" s="42" t="s">
        <v>329</v>
      </c>
      <c r="G375" s="31"/>
      <c r="I375" s="49"/>
      <c r="K375" s="49"/>
      <c r="L375" s="32">
        <v>19.98</v>
      </c>
      <c r="M375" s="49">
        <f t="shared" si="135"/>
        <v>19.98</v>
      </c>
    </row>
    <row r="376" spans="1:13" x14ac:dyDescent="0.25">
      <c r="A376" s="44" t="s">
        <v>242</v>
      </c>
      <c r="B376" s="37"/>
      <c r="C376" s="37" t="s">
        <v>24</v>
      </c>
      <c r="D376" s="37" t="s">
        <v>98</v>
      </c>
      <c r="E376" s="37"/>
      <c r="F376" s="37"/>
      <c r="G376" s="38"/>
      <c r="H376" s="58"/>
      <c r="I376" s="50"/>
      <c r="J376" s="59"/>
      <c r="K376" s="50"/>
      <c r="L376" s="68"/>
      <c r="M376" s="50">
        <f>M377+M379+M384</f>
        <v>94240.52</v>
      </c>
    </row>
    <row r="377" spans="1:13" ht="43.5" customHeight="1" x14ac:dyDescent="0.25">
      <c r="A377" s="44" t="s">
        <v>505</v>
      </c>
      <c r="B377" s="37"/>
      <c r="C377" s="37" t="s">
        <v>24</v>
      </c>
      <c r="D377" s="37" t="s">
        <v>98</v>
      </c>
      <c r="E377" s="37" t="s">
        <v>478</v>
      </c>
      <c r="F377" s="37"/>
      <c r="G377" s="38"/>
      <c r="H377" s="58"/>
      <c r="I377" s="50"/>
      <c r="J377" s="59"/>
      <c r="K377" s="50"/>
      <c r="L377" s="68"/>
      <c r="M377" s="50">
        <f>M378</f>
        <v>77941.440000000002</v>
      </c>
    </row>
    <row r="378" spans="1:13" ht="31.5" x14ac:dyDescent="0.25">
      <c r="A378" s="19" t="s">
        <v>504</v>
      </c>
      <c r="B378" s="42"/>
      <c r="C378" s="42" t="s">
        <v>24</v>
      </c>
      <c r="D378" s="42" t="s">
        <v>98</v>
      </c>
      <c r="E378" s="42" t="s">
        <v>478</v>
      </c>
      <c r="F378" s="42" t="s">
        <v>329</v>
      </c>
      <c r="G378" s="31"/>
      <c r="I378" s="49"/>
      <c r="K378" s="49"/>
      <c r="L378" s="32">
        <v>77941.440000000002</v>
      </c>
      <c r="M378" s="49">
        <f t="shared" ref="M378:M381" si="136">L378+K378</f>
        <v>77941.440000000002</v>
      </c>
    </row>
    <row r="379" spans="1:13" x14ac:dyDescent="0.25">
      <c r="A379" s="44" t="s">
        <v>500</v>
      </c>
      <c r="B379" s="37"/>
      <c r="C379" s="37" t="s">
        <v>24</v>
      </c>
      <c r="D379" s="37" t="s">
        <v>98</v>
      </c>
      <c r="E379" s="37" t="s">
        <v>499</v>
      </c>
      <c r="F379" s="37"/>
      <c r="G379" s="38"/>
      <c r="H379" s="58"/>
      <c r="I379" s="50"/>
      <c r="J379" s="59"/>
      <c r="K379" s="50"/>
      <c r="L379" s="68"/>
      <c r="M379" s="50">
        <f>M380+M382</f>
        <v>8100.25</v>
      </c>
    </row>
    <row r="380" spans="1:13" ht="45" customHeight="1" x14ac:dyDescent="0.25">
      <c r="A380" s="19" t="s">
        <v>505</v>
      </c>
      <c r="B380" s="42"/>
      <c r="C380" s="42" t="s">
        <v>24</v>
      </c>
      <c r="D380" s="42" t="s">
        <v>98</v>
      </c>
      <c r="E380" s="42" t="s">
        <v>479</v>
      </c>
      <c r="F380" s="42"/>
      <c r="G380" s="31"/>
      <c r="I380" s="49"/>
      <c r="K380" s="49"/>
      <c r="M380" s="49">
        <f>M381</f>
        <v>5268.83</v>
      </c>
    </row>
    <row r="381" spans="1:13" ht="31.5" x14ac:dyDescent="0.25">
      <c r="A381" s="19" t="s">
        <v>494</v>
      </c>
      <c r="B381" s="42"/>
      <c r="C381" s="42" t="s">
        <v>24</v>
      </c>
      <c r="D381" s="42" t="s">
        <v>98</v>
      </c>
      <c r="E381" s="42" t="s">
        <v>479</v>
      </c>
      <c r="F381" s="42" t="s">
        <v>329</v>
      </c>
      <c r="G381" s="31"/>
      <c r="I381" s="49"/>
      <c r="K381" s="49"/>
      <c r="L381" s="32">
        <v>5268.83</v>
      </c>
      <c r="M381" s="49">
        <f t="shared" si="136"/>
        <v>5268.83</v>
      </c>
    </row>
    <row r="382" spans="1:13" ht="31.5" customHeight="1" x14ac:dyDescent="0.25">
      <c r="A382" s="19" t="s">
        <v>503</v>
      </c>
      <c r="B382" s="42"/>
      <c r="C382" s="42" t="s">
        <v>24</v>
      </c>
      <c r="D382" s="42" t="s">
        <v>98</v>
      </c>
      <c r="E382" s="42" t="s">
        <v>502</v>
      </c>
      <c r="F382" s="42"/>
      <c r="G382" s="31"/>
      <c r="I382" s="49"/>
      <c r="K382" s="49"/>
      <c r="M382" s="49">
        <f>M383</f>
        <v>2831.42</v>
      </c>
    </row>
    <row r="383" spans="1:13" ht="31.5" x14ac:dyDescent="0.25">
      <c r="A383" s="19" t="s">
        <v>494</v>
      </c>
      <c r="B383" s="42"/>
      <c r="C383" s="42" t="s">
        <v>24</v>
      </c>
      <c r="D383" s="42" t="s">
        <v>98</v>
      </c>
      <c r="E383" s="42" t="s">
        <v>502</v>
      </c>
      <c r="F383" s="42" t="s">
        <v>329</v>
      </c>
      <c r="G383" s="31"/>
      <c r="I383" s="49"/>
      <c r="K383" s="49"/>
      <c r="L383" s="32">
        <v>2831.42</v>
      </c>
      <c r="M383" s="49">
        <f t="shared" ref="M383:M388" si="137">L383+K383</f>
        <v>2831.42</v>
      </c>
    </row>
    <row r="384" spans="1:13" x14ac:dyDescent="0.25">
      <c r="A384" s="44" t="s">
        <v>501</v>
      </c>
      <c r="B384" s="37"/>
      <c r="C384" s="37" t="s">
        <v>24</v>
      </c>
      <c r="D384" s="37" t="s">
        <v>98</v>
      </c>
      <c r="E384" s="37" t="s">
        <v>313</v>
      </c>
      <c r="F384" s="37"/>
      <c r="G384" s="38"/>
      <c r="H384" s="58"/>
      <c r="I384" s="50"/>
      <c r="J384" s="59"/>
      <c r="K384" s="50"/>
      <c r="L384" s="68"/>
      <c r="M384" s="50">
        <f>M385+M387</f>
        <v>8198.83</v>
      </c>
    </row>
    <row r="385" spans="1:13" ht="33.75" customHeight="1" x14ac:dyDescent="0.25">
      <c r="A385" s="19" t="s">
        <v>503</v>
      </c>
      <c r="B385" s="42"/>
      <c r="C385" s="42" t="s">
        <v>24</v>
      </c>
      <c r="D385" s="42" t="s">
        <v>98</v>
      </c>
      <c r="E385" s="42" t="s">
        <v>395</v>
      </c>
      <c r="F385" s="42"/>
      <c r="G385" s="31"/>
      <c r="I385" s="49"/>
      <c r="K385" s="49"/>
      <c r="M385" s="49">
        <f>M386</f>
        <v>4247.13</v>
      </c>
    </row>
    <row r="386" spans="1:13" ht="31.5" x14ac:dyDescent="0.25">
      <c r="A386" s="19" t="s">
        <v>497</v>
      </c>
      <c r="B386" s="42"/>
      <c r="C386" s="42" t="s">
        <v>24</v>
      </c>
      <c r="D386" s="42" t="s">
        <v>98</v>
      </c>
      <c r="E386" s="42" t="s">
        <v>395</v>
      </c>
      <c r="F386" s="42" t="s">
        <v>329</v>
      </c>
      <c r="G386" s="31"/>
      <c r="I386" s="49"/>
      <c r="K386" s="49"/>
      <c r="L386" s="32">
        <v>4247.13</v>
      </c>
      <c r="M386" s="49">
        <f t="shared" si="137"/>
        <v>4247.13</v>
      </c>
    </row>
    <row r="387" spans="1:13" ht="44.25" customHeight="1" x14ac:dyDescent="0.25">
      <c r="A387" s="19" t="s">
        <v>505</v>
      </c>
      <c r="B387" s="42"/>
      <c r="C387" s="42" t="s">
        <v>24</v>
      </c>
      <c r="D387" s="42" t="s">
        <v>98</v>
      </c>
      <c r="E387" s="42" t="s">
        <v>240</v>
      </c>
      <c r="F387" s="42"/>
      <c r="G387" s="31"/>
      <c r="I387" s="49"/>
      <c r="K387" s="49"/>
      <c r="M387" s="49">
        <f>M388</f>
        <v>3951.7</v>
      </c>
    </row>
    <row r="388" spans="1:13" ht="31.5" x14ac:dyDescent="0.25">
      <c r="A388" s="19" t="s">
        <v>495</v>
      </c>
      <c r="B388" s="42"/>
      <c r="C388" s="42" t="s">
        <v>24</v>
      </c>
      <c r="D388" s="42" t="s">
        <v>98</v>
      </c>
      <c r="E388" s="42" t="s">
        <v>240</v>
      </c>
      <c r="F388" s="42" t="s">
        <v>329</v>
      </c>
      <c r="G388" s="31"/>
      <c r="I388" s="49"/>
      <c r="K388" s="49"/>
      <c r="L388" s="32">
        <v>3951.7</v>
      </c>
      <c r="M388" s="49">
        <f t="shared" si="137"/>
        <v>3951.7</v>
      </c>
    </row>
    <row r="389" spans="1:13" x14ac:dyDescent="0.25">
      <c r="A389" s="63" t="s">
        <v>337</v>
      </c>
      <c r="B389" s="37"/>
      <c r="C389" s="37" t="s">
        <v>24</v>
      </c>
      <c r="D389" s="37" t="s">
        <v>63</v>
      </c>
      <c r="E389" s="37"/>
      <c r="F389" s="37"/>
      <c r="G389" s="38">
        <f>G390</f>
        <v>2405.6999999999998</v>
      </c>
      <c r="H389" s="58"/>
      <c r="I389" s="50">
        <f>I390</f>
        <v>4811.3</v>
      </c>
      <c r="J389" s="59"/>
      <c r="K389" s="50">
        <f>K390</f>
        <v>4811.3</v>
      </c>
      <c r="L389" s="68"/>
      <c r="M389" s="50">
        <f>M390</f>
        <v>4811.3</v>
      </c>
    </row>
    <row r="390" spans="1:13" ht="15.75" customHeight="1" x14ac:dyDescent="0.25">
      <c r="A390" s="47" t="s">
        <v>338</v>
      </c>
      <c r="B390" s="42"/>
      <c r="C390" s="42" t="s">
        <v>24</v>
      </c>
      <c r="D390" s="42" t="s">
        <v>63</v>
      </c>
      <c r="E390" s="42" t="s">
        <v>339</v>
      </c>
      <c r="F390" s="42"/>
      <c r="G390" s="31">
        <f>G391+G392</f>
        <v>2405.6999999999998</v>
      </c>
      <c r="I390" s="49">
        <f>I391+I392</f>
        <v>4811.3</v>
      </c>
      <c r="K390" s="49">
        <f>K391+K392</f>
        <v>4811.3</v>
      </c>
      <c r="M390" s="49">
        <f>M391+M392</f>
        <v>4811.3</v>
      </c>
    </row>
    <row r="391" spans="1:13" ht="14.25" customHeight="1" x14ac:dyDescent="0.25">
      <c r="A391" s="47" t="s">
        <v>407</v>
      </c>
      <c r="B391" s="42"/>
      <c r="C391" s="42" t="s">
        <v>24</v>
      </c>
      <c r="D391" s="42" t="s">
        <v>63</v>
      </c>
      <c r="E391" s="42" t="s">
        <v>339</v>
      </c>
      <c r="F391" s="42" t="s">
        <v>329</v>
      </c>
      <c r="G391" s="31">
        <v>1222.2</v>
      </c>
      <c r="H391" s="54">
        <v>1222.0999999999999</v>
      </c>
      <c r="I391" s="49">
        <f t="shared" ref="I391:K392" si="138">G391+H391</f>
        <v>2444.3000000000002</v>
      </c>
      <c r="K391" s="49">
        <f t="shared" si="138"/>
        <v>2444.3000000000002</v>
      </c>
      <c r="M391" s="49">
        <f t="shared" ref="M391:M392" si="139">K391+L391</f>
        <v>2444.3000000000002</v>
      </c>
    </row>
    <row r="392" spans="1:13" x14ac:dyDescent="0.25">
      <c r="A392" s="47" t="s">
        <v>406</v>
      </c>
      <c r="B392" s="42"/>
      <c r="C392" s="42" t="s">
        <v>24</v>
      </c>
      <c r="D392" s="42" t="s">
        <v>63</v>
      </c>
      <c r="E392" s="42" t="s">
        <v>339</v>
      </c>
      <c r="F392" s="42" t="s">
        <v>329</v>
      </c>
      <c r="G392" s="31">
        <v>1183.5</v>
      </c>
      <c r="H392" s="54">
        <v>1183.5</v>
      </c>
      <c r="I392" s="49">
        <f t="shared" si="138"/>
        <v>2367</v>
      </c>
      <c r="K392" s="49">
        <f t="shared" si="138"/>
        <v>2367</v>
      </c>
      <c r="M392" s="49">
        <f t="shared" si="139"/>
        <v>2367</v>
      </c>
    </row>
    <row r="393" spans="1:13" x14ac:dyDescent="0.25">
      <c r="A393" s="36" t="s">
        <v>172</v>
      </c>
      <c r="B393" s="37"/>
      <c r="C393" s="37" t="s">
        <v>24</v>
      </c>
      <c r="D393" s="37" t="s">
        <v>27</v>
      </c>
      <c r="E393" s="37"/>
      <c r="F393" s="37"/>
      <c r="G393" s="38">
        <f>G394+G401</f>
        <v>4413.6000000000004</v>
      </c>
      <c r="H393" s="58"/>
      <c r="I393" s="50">
        <f>I394+I401</f>
        <v>5777.01</v>
      </c>
      <c r="J393" s="59"/>
      <c r="K393" s="50">
        <f>K394+K401</f>
        <v>5907.01</v>
      </c>
      <c r="L393" s="68"/>
      <c r="M393" s="50">
        <f>M394+M401</f>
        <v>3622.6000000000004</v>
      </c>
    </row>
    <row r="394" spans="1:13" ht="15.75" customHeight="1" x14ac:dyDescent="0.25">
      <c r="A394" s="19" t="s">
        <v>36</v>
      </c>
      <c r="B394" s="42"/>
      <c r="C394" s="42" t="s">
        <v>24</v>
      </c>
      <c r="D394" s="42" t="s">
        <v>27</v>
      </c>
      <c r="E394" s="42" t="s">
        <v>325</v>
      </c>
      <c r="F394" s="42"/>
      <c r="G394" s="31">
        <f>G395</f>
        <v>3271.4000000000005</v>
      </c>
      <c r="I394" s="49">
        <f>I395</f>
        <v>3492.6000000000004</v>
      </c>
      <c r="K394" s="49">
        <f>K395</f>
        <v>3622.6000000000004</v>
      </c>
      <c r="M394" s="49">
        <f>M395</f>
        <v>3622.6000000000004</v>
      </c>
    </row>
    <row r="395" spans="1:13" x14ac:dyDescent="0.25">
      <c r="A395" s="43" t="s">
        <v>52</v>
      </c>
      <c r="B395" s="42"/>
      <c r="C395" s="42" t="s">
        <v>24</v>
      </c>
      <c r="D395" s="42" t="s">
        <v>27</v>
      </c>
      <c r="E395" s="42" t="s">
        <v>326</v>
      </c>
      <c r="F395" s="42"/>
      <c r="G395" s="31">
        <f>SUM(G396:G400)</f>
        <v>3271.4000000000005</v>
      </c>
      <c r="I395" s="49">
        <f>SUM(I396:I400)</f>
        <v>3492.6000000000004</v>
      </c>
      <c r="K395" s="49">
        <f>SUM(K396:K400)</f>
        <v>3622.6000000000004</v>
      </c>
      <c r="M395" s="49">
        <f>SUM(M396:M400)</f>
        <v>3622.6000000000004</v>
      </c>
    </row>
    <row r="396" spans="1:13" x14ac:dyDescent="0.25">
      <c r="A396" s="19" t="s">
        <v>219</v>
      </c>
      <c r="B396" s="42"/>
      <c r="C396" s="42" t="s">
        <v>24</v>
      </c>
      <c r="D396" s="42" t="s">
        <v>27</v>
      </c>
      <c r="E396" s="42" t="s">
        <v>326</v>
      </c>
      <c r="F396" s="42" t="s">
        <v>220</v>
      </c>
      <c r="G396" s="31">
        <f>1988.4+680</f>
        <v>2668.4</v>
      </c>
      <c r="H396" s="54">
        <v>221.2</v>
      </c>
      <c r="I396" s="49">
        <f t="shared" ref="I396:K400" si="140">G396+H396</f>
        <v>2889.6</v>
      </c>
      <c r="K396" s="49">
        <f t="shared" si="140"/>
        <v>2889.6</v>
      </c>
      <c r="M396" s="49">
        <f t="shared" ref="M396:M400" si="141">K396+L396</f>
        <v>2889.6</v>
      </c>
    </row>
    <row r="397" spans="1:13" x14ac:dyDescent="0.25">
      <c r="A397" s="45" t="s">
        <v>328</v>
      </c>
      <c r="B397" s="42"/>
      <c r="C397" s="42" t="s">
        <v>24</v>
      </c>
      <c r="D397" s="42" t="s">
        <v>27</v>
      </c>
      <c r="E397" s="42" t="s">
        <v>326</v>
      </c>
      <c r="F397" s="42" t="s">
        <v>222</v>
      </c>
      <c r="G397" s="31"/>
      <c r="I397" s="49"/>
      <c r="J397" s="30">
        <v>115.8</v>
      </c>
      <c r="K397" s="49">
        <f t="shared" si="140"/>
        <v>115.8</v>
      </c>
      <c r="M397" s="49">
        <f t="shared" si="141"/>
        <v>115.8</v>
      </c>
    </row>
    <row r="398" spans="1:13" ht="15" customHeight="1" x14ac:dyDescent="0.25">
      <c r="A398" s="19" t="s">
        <v>225</v>
      </c>
      <c r="B398" s="42"/>
      <c r="C398" s="42" t="s">
        <v>24</v>
      </c>
      <c r="D398" s="42" t="s">
        <v>27</v>
      </c>
      <c r="E398" s="42" t="s">
        <v>326</v>
      </c>
      <c r="F398" s="42" t="s">
        <v>226</v>
      </c>
      <c r="G398" s="31">
        <v>23.3</v>
      </c>
      <c r="I398" s="49">
        <f t="shared" si="140"/>
        <v>23.3</v>
      </c>
      <c r="K398" s="49">
        <f t="shared" si="140"/>
        <v>23.3</v>
      </c>
      <c r="L398" s="32">
        <v>-17</v>
      </c>
      <c r="M398" s="49">
        <f t="shared" si="141"/>
        <v>6.3000000000000007</v>
      </c>
    </row>
    <row r="399" spans="1:13" x14ac:dyDescent="0.25">
      <c r="A399" s="45" t="s">
        <v>247</v>
      </c>
      <c r="B399" s="42"/>
      <c r="C399" s="42" t="s">
        <v>24</v>
      </c>
      <c r="D399" s="42" t="s">
        <v>27</v>
      </c>
      <c r="E399" s="42" t="s">
        <v>326</v>
      </c>
      <c r="F399" s="42" t="s">
        <v>227</v>
      </c>
      <c r="G399" s="31">
        <v>577.70000000000005</v>
      </c>
      <c r="I399" s="49">
        <f t="shared" si="140"/>
        <v>577.70000000000005</v>
      </c>
      <c r="J399" s="30">
        <f>-115.8+130</f>
        <v>14.200000000000003</v>
      </c>
      <c r="K399" s="49">
        <f t="shared" si="140"/>
        <v>591.90000000000009</v>
      </c>
      <c r="L399" s="32">
        <v>17</v>
      </c>
      <c r="M399" s="49">
        <f t="shared" si="141"/>
        <v>608.90000000000009</v>
      </c>
    </row>
    <row r="400" spans="1:13" x14ac:dyDescent="0.25">
      <c r="A400" s="43" t="s">
        <v>328</v>
      </c>
      <c r="B400" s="42"/>
      <c r="C400" s="42" t="s">
        <v>24</v>
      </c>
      <c r="D400" s="42" t="s">
        <v>27</v>
      </c>
      <c r="E400" s="42" t="s">
        <v>326</v>
      </c>
      <c r="F400" s="42" t="s">
        <v>327</v>
      </c>
      <c r="G400" s="31">
        <v>2</v>
      </c>
      <c r="I400" s="49">
        <f t="shared" si="140"/>
        <v>2</v>
      </c>
      <c r="K400" s="49">
        <f t="shared" si="140"/>
        <v>2</v>
      </c>
      <c r="M400" s="49">
        <f t="shared" si="141"/>
        <v>2</v>
      </c>
    </row>
    <row r="401" spans="1:13" ht="31.5" x14ac:dyDescent="0.25">
      <c r="A401" s="19" t="s">
        <v>330</v>
      </c>
      <c r="B401" s="42"/>
      <c r="C401" s="42" t="s">
        <v>24</v>
      </c>
      <c r="D401" s="42" t="s">
        <v>27</v>
      </c>
      <c r="E401" s="42" t="s">
        <v>313</v>
      </c>
      <c r="F401" s="42"/>
      <c r="G401" s="31">
        <f>G402+G404</f>
        <v>1142.2</v>
      </c>
      <c r="I401" s="49">
        <f>I402+I404</f>
        <v>2284.41</v>
      </c>
      <c r="K401" s="49">
        <f>K402+K404</f>
        <v>2284.41</v>
      </c>
      <c r="M401" s="49">
        <f>M402+M404</f>
        <v>0</v>
      </c>
    </row>
    <row r="402" spans="1:13" ht="13.5" customHeight="1" x14ac:dyDescent="0.25">
      <c r="A402" s="19" t="s">
        <v>331</v>
      </c>
      <c r="B402" s="42"/>
      <c r="C402" s="42" t="s">
        <v>24</v>
      </c>
      <c r="D402" s="42" t="s">
        <v>27</v>
      </c>
      <c r="E402" s="42" t="s">
        <v>332</v>
      </c>
      <c r="F402" s="42"/>
      <c r="G402" s="31">
        <f>G403</f>
        <v>250.1</v>
      </c>
      <c r="I402" s="49">
        <f>I403</f>
        <v>500.19</v>
      </c>
      <c r="K402" s="49">
        <f>K403</f>
        <v>500.19</v>
      </c>
      <c r="M402" s="49">
        <f>M403</f>
        <v>0</v>
      </c>
    </row>
    <row r="403" spans="1:13" ht="14.25" customHeight="1" x14ac:dyDescent="0.25">
      <c r="A403" s="19" t="s">
        <v>333</v>
      </c>
      <c r="B403" s="42"/>
      <c r="C403" s="42" t="s">
        <v>24</v>
      </c>
      <c r="D403" s="42" t="s">
        <v>27</v>
      </c>
      <c r="E403" s="42" t="s">
        <v>332</v>
      </c>
      <c r="F403" s="42" t="s">
        <v>329</v>
      </c>
      <c r="G403" s="31">
        <v>250.1</v>
      </c>
      <c r="H403" s="54">
        <v>250.09</v>
      </c>
      <c r="I403" s="49">
        <f t="shared" ref="I403:K405" si="142">G403+H403</f>
        <v>500.19</v>
      </c>
      <c r="K403" s="49">
        <f t="shared" si="142"/>
        <v>500.19</v>
      </c>
      <c r="L403" s="32">
        <v>-500.19</v>
      </c>
      <c r="M403" s="49">
        <f t="shared" ref="M403" si="143">K403+L403</f>
        <v>0</v>
      </c>
    </row>
    <row r="404" spans="1:13" ht="14.25" customHeight="1" x14ac:dyDescent="0.25">
      <c r="A404" s="19" t="s">
        <v>335</v>
      </c>
      <c r="B404" s="42"/>
      <c r="C404" s="42" t="s">
        <v>24</v>
      </c>
      <c r="D404" s="42" t="s">
        <v>27</v>
      </c>
      <c r="E404" s="42" t="s">
        <v>334</v>
      </c>
      <c r="F404" s="42"/>
      <c r="G404" s="31">
        <f>G405</f>
        <v>892.1</v>
      </c>
      <c r="I404" s="49">
        <f>I405</f>
        <v>1784.22</v>
      </c>
      <c r="K404" s="49">
        <f>K405</f>
        <v>1784.22</v>
      </c>
      <c r="M404" s="49">
        <f>M405</f>
        <v>0</v>
      </c>
    </row>
    <row r="405" spans="1:13" ht="16.5" customHeight="1" x14ac:dyDescent="0.25">
      <c r="A405" s="19" t="s">
        <v>333</v>
      </c>
      <c r="B405" s="42"/>
      <c r="C405" s="42" t="s">
        <v>24</v>
      </c>
      <c r="D405" s="42" t="s">
        <v>27</v>
      </c>
      <c r="E405" s="42" t="s">
        <v>334</v>
      </c>
      <c r="F405" s="42" t="s">
        <v>329</v>
      </c>
      <c r="G405" s="31">
        <v>892.1</v>
      </c>
      <c r="H405" s="54">
        <v>892.12</v>
      </c>
      <c r="I405" s="49">
        <f t="shared" si="142"/>
        <v>1784.22</v>
      </c>
      <c r="K405" s="49">
        <f t="shared" si="142"/>
        <v>1784.22</v>
      </c>
      <c r="L405" s="32">
        <v>-1784.22</v>
      </c>
      <c r="M405" s="49">
        <f t="shared" ref="M405" si="144">K405+L405</f>
        <v>0</v>
      </c>
    </row>
    <row r="406" spans="1:13" x14ac:dyDescent="0.25">
      <c r="A406" s="29" t="s">
        <v>45</v>
      </c>
      <c r="B406" s="37"/>
      <c r="C406" s="37" t="s">
        <v>46</v>
      </c>
      <c r="D406" s="37"/>
      <c r="E406" s="37"/>
      <c r="F406" s="37"/>
      <c r="G406" s="38"/>
      <c r="H406" s="58"/>
      <c r="I406" s="50">
        <f>I407</f>
        <v>9560.09</v>
      </c>
      <c r="J406" s="59"/>
      <c r="K406" s="50">
        <f>K407</f>
        <v>6657.43</v>
      </c>
      <c r="L406" s="68"/>
      <c r="M406" s="50">
        <f>M407</f>
        <v>5384.01</v>
      </c>
    </row>
    <row r="407" spans="1:13" x14ac:dyDescent="0.25">
      <c r="A407" s="10" t="s">
        <v>47</v>
      </c>
      <c r="B407" s="37"/>
      <c r="C407" s="37" t="s">
        <v>46</v>
      </c>
      <c r="D407" s="37" t="s">
        <v>17</v>
      </c>
      <c r="E407" s="37"/>
      <c r="F407" s="37"/>
      <c r="G407" s="38"/>
      <c r="H407" s="58"/>
      <c r="I407" s="50">
        <f>I408+I414+I416+I418</f>
        <v>9560.09</v>
      </c>
      <c r="J407" s="59"/>
      <c r="K407" s="50">
        <f>K408+K414+K416+K418</f>
        <v>6657.43</v>
      </c>
      <c r="L407" s="68"/>
      <c r="M407" s="50">
        <f>M408+M414+M416+M418+M410+M412</f>
        <v>5384.01</v>
      </c>
    </row>
    <row r="408" spans="1:13" ht="13.5" customHeight="1" x14ac:dyDescent="0.25">
      <c r="A408" s="20" t="s">
        <v>383</v>
      </c>
      <c r="B408" s="42"/>
      <c r="C408" s="42" t="s">
        <v>46</v>
      </c>
      <c r="D408" s="42" t="s">
        <v>17</v>
      </c>
      <c r="E408" s="42" t="s">
        <v>382</v>
      </c>
      <c r="F408" s="42"/>
      <c r="G408" s="31"/>
      <c r="I408" s="49">
        <f>I409</f>
        <v>1916.8000000000002</v>
      </c>
      <c r="K408" s="49">
        <f>K409</f>
        <v>1916.8000000000002</v>
      </c>
      <c r="M408" s="49">
        <f>M409</f>
        <v>1916.8000000000002</v>
      </c>
    </row>
    <row r="409" spans="1:13" x14ac:dyDescent="0.25">
      <c r="A409" s="45" t="s">
        <v>247</v>
      </c>
      <c r="B409" s="42"/>
      <c r="C409" s="42" t="s">
        <v>46</v>
      </c>
      <c r="D409" s="42" t="s">
        <v>17</v>
      </c>
      <c r="E409" s="42" t="s">
        <v>382</v>
      </c>
      <c r="F409" s="42" t="s">
        <v>227</v>
      </c>
      <c r="G409" s="31"/>
      <c r="H409" s="54">
        <f>1195.9+720.9</f>
        <v>1916.8000000000002</v>
      </c>
      <c r="I409" s="49">
        <f t="shared" ref="I409:K419" si="145">G409+H409</f>
        <v>1916.8000000000002</v>
      </c>
      <c r="K409" s="49">
        <f t="shared" si="145"/>
        <v>1916.8000000000002</v>
      </c>
      <c r="M409" s="49">
        <f t="shared" ref="M409" si="146">K409+L409</f>
        <v>1916.8000000000002</v>
      </c>
    </row>
    <row r="410" spans="1:13" ht="30" x14ac:dyDescent="0.25">
      <c r="A410" s="45" t="s">
        <v>508</v>
      </c>
      <c r="B410" s="42"/>
      <c r="C410" s="42" t="s">
        <v>46</v>
      </c>
      <c r="D410" s="42" t="s">
        <v>17</v>
      </c>
      <c r="E410" s="42" t="s">
        <v>507</v>
      </c>
      <c r="F410" s="42"/>
      <c r="G410" s="31"/>
      <c r="I410" s="49"/>
      <c r="K410" s="49"/>
      <c r="M410" s="49">
        <f>M411</f>
        <v>1189.49</v>
      </c>
    </row>
    <row r="411" spans="1:13" ht="31.5" x14ac:dyDescent="0.25">
      <c r="A411" s="19" t="s">
        <v>494</v>
      </c>
      <c r="B411" s="42"/>
      <c r="C411" s="42" t="s">
        <v>46</v>
      </c>
      <c r="D411" s="42" t="s">
        <v>17</v>
      </c>
      <c r="E411" s="42" t="s">
        <v>507</v>
      </c>
      <c r="F411" s="42" t="s">
        <v>329</v>
      </c>
      <c r="G411" s="31"/>
      <c r="I411" s="49"/>
      <c r="K411" s="49"/>
      <c r="L411" s="32">
        <v>1189.49</v>
      </c>
      <c r="M411" s="49">
        <f>K411+L411</f>
        <v>1189.49</v>
      </c>
    </row>
    <row r="412" spans="1:13" ht="30" x14ac:dyDescent="0.25">
      <c r="A412" s="45" t="s">
        <v>508</v>
      </c>
      <c r="B412" s="42"/>
      <c r="C412" s="42" t="s">
        <v>46</v>
      </c>
      <c r="D412" s="42" t="s">
        <v>17</v>
      </c>
      <c r="E412" s="42" t="s">
        <v>334</v>
      </c>
      <c r="F412" s="42"/>
      <c r="G412" s="31"/>
      <c r="I412" s="49"/>
      <c r="K412" s="49"/>
      <c r="M412" s="49">
        <f>M413</f>
        <v>1784.22</v>
      </c>
    </row>
    <row r="413" spans="1:13" ht="31.5" x14ac:dyDescent="0.25">
      <c r="A413" s="19" t="s">
        <v>495</v>
      </c>
      <c r="B413" s="42"/>
      <c r="C413" s="42" t="s">
        <v>46</v>
      </c>
      <c r="D413" s="42" t="s">
        <v>17</v>
      </c>
      <c r="E413" s="42" t="s">
        <v>334</v>
      </c>
      <c r="F413" s="42" t="s">
        <v>329</v>
      </c>
      <c r="G413" s="31"/>
      <c r="I413" s="49"/>
      <c r="K413" s="49"/>
      <c r="L413" s="32">
        <v>1784.22</v>
      </c>
      <c r="M413" s="49">
        <f>K413+L413</f>
        <v>1784.22</v>
      </c>
    </row>
    <row r="414" spans="1:13" ht="15" customHeight="1" x14ac:dyDescent="0.25">
      <c r="A414" s="45" t="s">
        <v>386</v>
      </c>
      <c r="B414" s="42"/>
      <c r="C414" s="42" t="s">
        <v>46</v>
      </c>
      <c r="D414" s="42" t="s">
        <v>17</v>
      </c>
      <c r="E414" s="42" t="s">
        <v>396</v>
      </c>
      <c r="F414" s="42"/>
      <c r="G414" s="31"/>
      <c r="I414" s="49">
        <f>I415</f>
        <v>493.5</v>
      </c>
      <c r="K414" s="49">
        <f>K415</f>
        <v>493.5</v>
      </c>
      <c r="M414" s="49">
        <f>M415</f>
        <v>493.5</v>
      </c>
    </row>
    <row r="415" spans="1:13" ht="14.25" customHeight="1" x14ac:dyDescent="0.25">
      <c r="A415" s="19" t="s">
        <v>333</v>
      </c>
      <c r="B415" s="42"/>
      <c r="C415" s="42" t="s">
        <v>46</v>
      </c>
      <c r="D415" s="42" t="s">
        <v>17</v>
      </c>
      <c r="E415" s="42" t="s">
        <v>396</v>
      </c>
      <c r="F415" s="42" t="s">
        <v>329</v>
      </c>
      <c r="G415" s="31"/>
      <c r="H415" s="54">
        <v>493.5</v>
      </c>
      <c r="I415" s="49">
        <f t="shared" si="145"/>
        <v>493.5</v>
      </c>
      <c r="K415" s="49">
        <f t="shared" si="145"/>
        <v>493.5</v>
      </c>
      <c r="M415" s="49">
        <f t="shared" ref="M415" si="147">K415+L415</f>
        <v>493.5</v>
      </c>
    </row>
    <row r="416" spans="1:13" ht="32.25" customHeight="1" x14ac:dyDescent="0.25">
      <c r="A416" s="19" t="s">
        <v>398</v>
      </c>
      <c r="B416" s="42"/>
      <c r="C416" s="42" t="s">
        <v>46</v>
      </c>
      <c r="D416" s="42" t="s">
        <v>17</v>
      </c>
      <c r="E416" s="42" t="s">
        <v>395</v>
      </c>
      <c r="F416" s="42"/>
      <c r="G416" s="31"/>
      <c r="I416" s="49">
        <f>I417</f>
        <v>4247.13</v>
      </c>
      <c r="K416" s="49">
        <f>K417</f>
        <v>4247.13</v>
      </c>
      <c r="M416" s="49">
        <f>M417</f>
        <v>0</v>
      </c>
    </row>
    <row r="417" spans="1:13" ht="14.25" customHeight="1" x14ac:dyDescent="0.25">
      <c r="A417" s="19" t="s">
        <v>333</v>
      </c>
      <c r="B417" s="42"/>
      <c r="C417" s="42" t="s">
        <v>46</v>
      </c>
      <c r="D417" s="42" t="s">
        <v>17</v>
      </c>
      <c r="E417" s="42" t="s">
        <v>395</v>
      </c>
      <c r="F417" s="42" t="s">
        <v>329</v>
      </c>
      <c r="G417" s="31"/>
      <c r="H417" s="54">
        <v>4247.13</v>
      </c>
      <c r="I417" s="49">
        <f t="shared" si="145"/>
        <v>4247.13</v>
      </c>
      <c r="K417" s="49">
        <f t="shared" si="145"/>
        <v>4247.13</v>
      </c>
      <c r="L417" s="32">
        <v>-4247.13</v>
      </c>
      <c r="M417" s="49">
        <f t="shared" ref="M417" si="148">K417+L417</f>
        <v>0</v>
      </c>
    </row>
    <row r="418" spans="1:13" ht="30" hidden="1" customHeight="1" x14ac:dyDescent="0.25">
      <c r="A418" s="19" t="s">
        <v>399</v>
      </c>
      <c r="B418" s="42"/>
      <c r="C418" s="42" t="s">
        <v>46</v>
      </c>
      <c r="D418" s="42" t="s">
        <v>17</v>
      </c>
      <c r="E418" s="42" t="s">
        <v>397</v>
      </c>
      <c r="F418" s="42"/>
      <c r="G418" s="31"/>
      <c r="I418" s="49">
        <f>I419</f>
        <v>2902.66</v>
      </c>
      <c r="K418" s="49">
        <f>K419</f>
        <v>0</v>
      </c>
      <c r="M418" s="49">
        <f>M419</f>
        <v>0</v>
      </c>
    </row>
    <row r="419" spans="1:13" ht="37.5" hidden="1" customHeight="1" x14ac:dyDescent="0.25">
      <c r="A419" s="19" t="s">
        <v>333</v>
      </c>
      <c r="B419" s="42"/>
      <c r="C419" s="42" t="s">
        <v>46</v>
      </c>
      <c r="D419" s="42" t="s">
        <v>17</v>
      </c>
      <c r="E419" s="42" t="s">
        <v>397</v>
      </c>
      <c r="F419" s="42" t="s">
        <v>329</v>
      </c>
      <c r="G419" s="31"/>
      <c r="H419" s="54">
        <v>2902.66</v>
      </c>
      <c r="I419" s="49">
        <f t="shared" si="145"/>
        <v>2902.66</v>
      </c>
      <c r="J419" s="30">
        <v>-2902.66</v>
      </c>
      <c r="K419" s="49">
        <f t="shared" si="145"/>
        <v>0</v>
      </c>
      <c r="M419" s="49">
        <f t="shared" ref="M419" si="149">K419+L419</f>
        <v>0</v>
      </c>
    </row>
    <row r="420" spans="1:13" x14ac:dyDescent="0.25">
      <c r="A420" s="44" t="s">
        <v>55</v>
      </c>
      <c r="B420" s="42"/>
      <c r="C420" s="37" t="s">
        <v>56</v>
      </c>
      <c r="D420" s="37"/>
      <c r="E420" s="37"/>
      <c r="F420" s="37"/>
      <c r="G420" s="38">
        <f>G421</f>
        <v>10000</v>
      </c>
      <c r="H420" s="58"/>
      <c r="I420" s="50">
        <f>I421+I426</f>
        <v>12851</v>
      </c>
      <c r="J420" s="59"/>
      <c r="K420" s="50">
        <f>K421+K426</f>
        <v>12851</v>
      </c>
      <c r="L420" s="68"/>
      <c r="M420" s="50">
        <f>M421+M426</f>
        <v>51332.54</v>
      </c>
    </row>
    <row r="421" spans="1:13" x14ac:dyDescent="0.25">
      <c r="A421" s="44" t="s">
        <v>57</v>
      </c>
      <c r="B421" s="42"/>
      <c r="C421" s="37" t="s">
        <v>56</v>
      </c>
      <c r="D421" s="37" t="s">
        <v>15</v>
      </c>
      <c r="E421" s="37"/>
      <c r="F421" s="37"/>
      <c r="G421" s="38">
        <f>G424</f>
        <v>10000</v>
      </c>
      <c r="H421" s="58"/>
      <c r="I421" s="50">
        <f>I424</f>
        <v>10000</v>
      </c>
      <c r="J421" s="59"/>
      <c r="K421" s="50">
        <f>K424</f>
        <v>10000</v>
      </c>
      <c r="L421" s="68"/>
      <c r="M421" s="50">
        <f>M424+M422</f>
        <v>25060</v>
      </c>
    </row>
    <row r="422" spans="1:13" x14ac:dyDescent="0.25">
      <c r="A422" s="19" t="s">
        <v>510</v>
      </c>
      <c r="B422" s="42"/>
      <c r="C422" s="42" t="s">
        <v>56</v>
      </c>
      <c r="D422" s="42" t="s">
        <v>15</v>
      </c>
      <c r="E422" s="42" t="s">
        <v>509</v>
      </c>
      <c r="F422" s="42"/>
      <c r="G422" s="31"/>
      <c r="I422" s="49"/>
      <c r="K422" s="49"/>
      <c r="M422" s="49">
        <f>M423</f>
        <v>15060</v>
      </c>
    </row>
    <row r="423" spans="1:13" ht="31.5" x14ac:dyDescent="0.25">
      <c r="A423" s="19" t="s">
        <v>494</v>
      </c>
      <c r="B423" s="42"/>
      <c r="C423" s="42" t="s">
        <v>56</v>
      </c>
      <c r="D423" s="42" t="s">
        <v>15</v>
      </c>
      <c r="E423" s="42" t="s">
        <v>509</v>
      </c>
      <c r="F423" s="42" t="s">
        <v>329</v>
      </c>
      <c r="G423" s="31"/>
      <c r="I423" s="49"/>
      <c r="K423" s="49"/>
      <c r="L423" s="32">
        <v>15060</v>
      </c>
      <c r="M423" s="49">
        <f>L423+K423</f>
        <v>15060</v>
      </c>
    </row>
    <row r="424" spans="1:13" x14ac:dyDescent="0.25">
      <c r="A424" s="43" t="s">
        <v>336</v>
      </c>
      <c r="B424" s="42"/>
      <c r="C424" s="42" t="s">
        <v>56</v>
      </c>
      <c r="D424" s="42" t="s">
        <v>15</v>
      </c>
      <c r="E424" s="42" t="s">
        <v>392</v>
      </c>
      <c r="F424" s="42"/>
      <c r="G424" s="31">
        <f>G425</f>
        <v>10000</v>
      </c>
      <c r="I424" s="49">
        <f>I425</f>
        <v>10000</v>
      </c>
      <c r="K424" s="49">
        <f>K425</f>
        <v>10000</v>
      </c>
      <c r="M424" s="49">
        <f>M425</f>
        <v>10000</v>
      </c>
    </row>
    <row r="425" spans="1:13" ht="13.5" customHeight="1" x14ac:dyDescent="0.25">
      <c r="A425" s="19" t="s">
        <v>333</v>
      </c>
      <c r="B425" s="42"/>
      <c r="C425" s="42" t="s">
        <v>56</v>
      </c>
      <c r="D425" s="42" t="s">
        <v>15</v>
      </c>
      <c r="E425" s="42" t="s">
        <v>392</v>
      </c>
      <c r="F425" s="42" t="s">
        <v>329</v>
      </c>
      <c r="G425" s="31">
        <v>10000</v>
      </c>
      <c r="I425" s="49">
        <f t="shared" ref="I425:K430" si="150">G425+H425</f>
        <v>10000</v>
      </c>
      <c r="K425" s="49">
        <f t="shared" si="150"/>
        <v>10000</v>
      </c>
      <c r="M425" s="49">
        <f t="shared" ref="M425" si="151">K425+L425</f>
        <v>10000</v>
      </c>
    </row>
    <row r="426" spans="1:13" x14ac:dyDescent="0.25">
      <c r="A426" s="10" t="s">
        <v>80</v>
      </c>
      <c r="B426" s="42"/>
      <c r="C426" s="37" t="s">
        <v>56</v>
      </c>
      <c r="D426" s="37" t="s">
        <v>17</v>
      </c>
      <c r="E426" s="37"/>
      <c r="F426" s="37"/>
      <c r="G426" s="38"/>
      <c r="H426" s="58"/>
      <c r="I426" s="50">
        <f>I429+I430</f>
        <v>2851</v>
      </c>
      <c r="J426" s="59"/>
      <c r="K426" s="50">
        <f>K429+K430</f>
        <v>2851</v>
      </c>
      <c r="L426" s="68"/>
      <c r="M426" s="50">
        <f>M429+M430+M427</f>
        <v>26272.54</v>
      </c>
    </row>
    <row r="427" spans="1:13" ht="31.5" x14ac:dyDescent="0.25">
      <c r="A427" s="69" t="s">
        <v>512</v>
      </c>
      <c r="B427" s="42"/>
      <c r="C427" s="42" t="s">
        <v>56</v>
      </c>
      <c r="D427" s="42" t="s">
        <v>17</v>
      </c>
      <c r="E427" s="42" t="s">
        <v>511</v>
      </c>
      <c r="F427" s="42"/>
      <c r="G427" s="31"/>
      <c r="I427" s="49"/>
      <c r="K427" s="49"/>
      <c r="M427" s="49">
        <f>M428</f>
        <v>23421.54</v>
      </c>
    </row>
    <row r="428" spans="1:13" ht="31.5" x14ac:dyDescent="0.25">
      <c r="A428" s="19" t="s">
        <v>494</v>
      </c>
      <c r="B428" s="42"/>
      <c r="C428" s="42" t="s">
        <v>56</v>
      </c>
      <c r="D428" s="42" t="s">
        <v>17</v>
      </c>
      <c r="E428" s="42" t="s">
        <v>511</v>
      </c>
      <c r="F428" s="42" t="s">
        <v>329</v>
      </c>
      <c r="G428" s="31"/>
      <c r="I428" s="49"/>
      <c r="K428" s="49"/>
      <c r="L428" s="32">
        <v>23421.54</v>
      </c>
      <c r="M428" s="49">
        <f t="shared" ref="M428" si="152">K428+L428</f>
        <v>23421.54</v>
      </c>
    </row>
    <row r="429" spans="1:13" x14ac:dyDescent="0.25">
      <c r="A429" s="45" t="s">
        <v>247</v>
      </c>
      <c r="B429" s="42"/>
      <c r="C429" s="42" t="s">
        <v>56</v>
      </c>
      <c r="D429" s="42" t="s">
        <v>17</v>
      </c>
      <c r="E429" s="42" t="s">
        <v>385</v>
      </c>
      <c r="F429" s="42" t="s">
        <v>227</v>
      </c>
      <c r="G429" s="31"/>
      <c r="H429" s="54">
        <v>951</v>
      </c>
      <c r="I429" s="49">
        <f t="shared" si="150"/>
        <v>951</v>
      </c>
      <c r="K429" s="49">
        <f t="shared" si="150"/>
        <v>951</v>
      </c>
      <c r="M429" s="49">
        <f t="shared" ref="M429:M430" si="153">K429+L429</f>
        <v>951</v>
      </c>
    </row>
    <row r="430" spans="1:13" ht="16.5" customHeight="1" x14ac:dyDescent="0.25">
      <c r="A430" s="19" t="s">
        <v>333</v>
      </c>
      <c r="B430" s="42"/>
      <c r="C430" s="42" t="s">
        <v>56</v>
      </c>
      <c r="D430" s="42" t="s">
        <v>17</v>
      </c>
      <c r="E430" s="42" t="s">
        <v>385</v>
      </c>
      <c r="F430" s="42" t="s">
        <v>329</v>
      </c>
      <c r="G430" s="31"/>
      <c r="H430" s="54">
        <v>1900</v>
      </c>
      <c r="I430" s="49">
        <f t="shared" si="150"/>
        <v>1900</v>
      </c>
      <c r="K430" s="49">
        <f t="shared" si="150"/>
        <v>1900</v>
      </c>
      <c r="M430" s="49">
        <f t="shared" si="153"/>
        <v>1900</v>
      </c>
    </row>
    <row r="431" spans="1:13" ht="15" customHeight="1" x14ac:dyDescent="0.25">
      <c r="A431" s="39" t="s">
        <v>349</v>
      </c>
      <c r="B431" s="37" t="s">
        <v>7</v>
      </c>
      <c r="C431" s="37"/>
      <c r="D431" s="37"/>
      <c r="E431" s="37"/>
      <c r="F431" s="37"/>
      <c r="G431" s="38">
        <f>G432</f>
        <v>1420</v>
      </c>
      <c r="I431" s="50">
        <f>I432</f>
        <v>1420</v>
      </c>
      <c r="K431" s="50">
        <f>K432</f>
        <v>1420</v>
      </c>
      <c r="M431" s="50">
        <f>M432</f>
        <v>1420</v>
      </c>
    </row>
    <row r="432" spans="1:13" x14ac:dyDescent="0.25">
      <c r="A432" s="44" t="s">
        <v>134</v>
      </c>
      <c r="B432" s="37"/>
      <c r="C432" s="37" t="s">
        <v>15</v>
      </c>
      <c r="D432" s="37"/>
      <c r="E432" s="42"/>
      <c r="F432" s="42"/>
      <c r="G432" s="31">
        <f>G433</f>
        <v>1420</v>
      </c>
      <c r="I432" s="49">
        <f>I433</f>
        <v>1420</v>
      </c>
      <c r="K432" s="49">
        <f>K433</f>
        <v>1420</v>
      </c>
      <c r="M432" s="49">
        <f>M433</f>
        <v>1420</v>
      </c>
    </row>
    <row r="433" spans="1:13" x14ac:dyDescent="0.25">
      <c r="A433" s="44" t="s">
        <v>29</v>
      </c>
      <c r="B433" s="37"/>
      <c r="C433" s="37" t="s">
        <v>15</v>
      </c>
      <c r="D433" s="37" t="s">
        <v>197</v>
      </c>
      <c r="E433" s="42"/>
      <c r="F433" s="42"/>
      <c r="G433" s="31">
        <f>G434</f>
        <v>1420</v>
      </c>
      <c r="I433" s="49">
        <f>I434</f>
        <v>1420</v>
      </c>
      <c r="K433" s="49">
        <f>K434</f>
        <v>1420</v>
      </c>
      <c r="M433" s="49">
        <f>M434</f>
        <v>1420</v>
      </c>
    </row>
    <row r="434" spans="1:13" x14ac:dyDescent="0.25">
      <c r="A434" s="43" t="s">
        <v>52</v>
      </c>
      <c r="B434" s="42"/>
      <c r="C434" s="42" t="s">
        <v>15</v>
      </c>
      <c r="D434" s="42" t="s">
        <v>197</v>
      </c>
      <c r="E434" s="42" t="s">
        <v>321</v>
      </c>
      <c r="F434" s="42"/>
      <c r="G434" s="31">
        <f>G435+G436+G437</f>
        <v>1420</v>
      </c>
      <c r="I434" s="49">
        <f>I435+I436+I437</f>
        <v>1420</v>
      </c>
      <c r="K434" s="49">
        <f>K435+K436+K437</f>
        <v>1420</v>
      </c>
      <c r="M434" s="49">
        <f>M435+M436+M437</f>
        <v>1420</v>
      </c>
    </row>
    <row r="435" spans="1:13" x14ac:dyDescent="0.25">
      <c r="A435" s="19" t="s">
        <v>219</v>
      </c>
      <c r="B435" s="42"/>
      <c r="C435" s="42" t="s">
        <v>15</v>
      </c>
      <c r="D435" s="42" t="s">
        <v>197</v>
      </c>
      <c r="E435" s="42" t="s">
        <v>321</v>
      </c>
      <c r="F435" s="42" t="s">
        <v>220</v>
      </c>
      <c r="G435" s="31">
        <v>1007.7</v>
      </c>
      <c r="I435" s="49">
        <f t="shared" ref="I435:K437" si="154">G435+H435</f>
        <v>1007.7</v>
      </c>
      <c r="K435" s="49">
        <f t="shared" si="154"/>
        <v>1007.7</v>
      </c>
      <c r="M435" s="49">
        <f t="shared" ref="M435:M437" si="155">K435+L435</f>
        <v>1007.7</v>
      </c>
    </row>
    <row r="436" spans="1:13" ht="16.5" customHeight="1" x14ac:dyDescent="0.25">
      <c r="A436" s="19" t="s">
        <v>225</v>
      </c>
      <c r="B436" s="42"/>
      <c r="C436" s="42" t="s">
        <v>15</v>
      </c>
      <c r="D436" s="42" t="s">
        <v>197</v>
      </c>
      <c r="E436" s="42" t="s">
        <v>321</v>
      </c>
      <c r="F436" s="42" t="s">
        <v>226</v>
      </c>
      <c r="G436" s="31">
        <v>193.3</v>
      </c>
      <c r="I436" s="49">
        <f t="shared" si="154"/>
        <v>193.3</v>
      </c>
      <c r="K436" s="49">
        <f t="shared" si="154"/>
        <v>193.3</v>
      </c>
      <c r="M436" s="49">
        <f t="shared" si="155"/>
        <v>193.3</v>
      </c>
    </row>
    <row r="437" spans="1:13" x14ac:dyDescent="0.25">
      <c r="A437" s="45" t="s">
        <v>247</v>
      </c>
      <c r="B437" s="42"/>
      <c r="C437" s="42" t="s">
        <v>15</v>
      </c>
      <c r="D437" s="42" t="s">
        <v>197</v>
      </c>
      <c r="E437" s="42" t="s">
        <v>321</v>
      </c>
      <c r="F437" s="42" t="s">
        <v>227</v>
      </c>
      <c r="G437" s="31">
        <v>219</v>
      </c>
      <c r="I437" s="49">
        <f t="shared" si="154"/>
        <v>219</v>
      </c>
      <c r="K437" s="49">
        <f t="shared" si="154"/>
        <v>219</v>
      </c>
      <c r="M437" s="49">
        <f t="shared" si="155"/>
        <v>219</v>
      </c>
    </row>
    <row r="438" spans="1:13" ht="30.75" customHeight="1" x14ac:dyDescent="0.25">
      <c r="A438" s="39" t="s">
        <v>350</v>
      </c>
      <c r="B438" s="37" t="s">
        <v>351</v>
      </c>
      <c r="C438" s="37"/>
      <c r="D438" s="37"/>
      <c r="E438" s="37"/>
      <c r="F438" s="37"/>
      <c r="G438" s="38">
        <f>G439</f>
        <v>1083.1000000000001</v>
      </c>
      <c r="I438" s="50">
        <f>I439</f>
        <v>1083.1000000000001</v>
      </c>
      <c r="K438" s="50">
        <f>K439+K445</f>
        <v>1206.4000000000001</v>
      </c>
      <c r="M438" s="50">
        <f>M439+M445</f>
        <v>1206.4000000000001</v>
      </c>
    </row>
    <row r="439" spans="1:13" x14ac:dyDescent="0.25">
      <c r="A439" s="36" t="s">
        <v>45</v>
      </c>
      <c r="B439" s="37"/>
      <c r="C439" s="37" t="s">
        <v>46</v>
      </c>
      <c r="D439" s="37"/>
      <c r="E439" s="37"/>
      <c r="F439" s="37"/>
      <c r="G439" s="38">
        <f>G440</f>
        <v>1083.1000000000001</v>
      </c>
      <c r="I439" s="50">
        <f>I440</f>
        <v>1083.1000000000001</v>
      </c>
      <c r="K439" s="50">
        <f>K440</f>
        <v>1176.6000000000001</v>
      </c>
      <c r="M439" s="50">
        <f>M440</f>
        <v>1021.5800000000002</v>
      </c>
    </row>
    <row r="440" spans="1:13" ht="15.75" customHeight="1" x14ac:dyDescent="0.25">
      <c r="A440" s="41" t="s">
        <v>51</v>
      </c>
      <c r="B440" s="37"/>
      <c r="C440" s="37" t="s">
        <v>46</v>
      </c>
      <c r="D440" s="37" t="s">
        <v>46</v>
      </c>
      <c r="E440" s="37"/>
      <c r="F440" s="37"/>
      <c r="G440" s="38">
        <f>G441</f>
        <v>1083.1000000000001</v>
      </c>
      <c r="I440" s="50">
        <f>I441</f>
        <v>1083.1000000000001</v>
      </c>
      <c r="K440" s="50">
        <f>K441</f>
        <v>1176.6000000000001</v>
      </c>
      <c r="M440" s="50">
        <f>M441</f>
        <v>1021.5800000000002</v>
      </c>
    </row>
    <row r="441" spans="1:13" x14ac:dyDescent="0.25">
      <c r="A441" s="43" t="s">
        <v>52</v>
      </c>
      <c r="B441" s="42"/>
      <c r="C441" s="42" t="s">
        <v>46</v>
      </c>
      <c r="D441" s="42" t="s">
        <v>46</v>
      </c>
      <c r="E441" s="42" t="s">
        <v>286</v>
      </c>
      <c r="F441" s="42"/>
      <c r="G441" s="31">
        <f>G442+G444</f>
        <v>1083.1000000000001</v>
      </c>
      <c r="I441" s="49">
        <f>I442+I444</f>
        <v>1083.1000000000001</v>
      </c>
      <c r="K441" s="49">
        <f>K442+K444</f>
        <v>1176.6000000000001</v>
      </c>
      <c r="M441" s="49">
        <f>M442+M444+M443</f>
        <v>1021.5800000000002</v>
      </c>
    </row>
    <row r="442" spans="1:13" x14ac:dyDescent="0.25">
      <c r="A442" s="19" t="s">
        <v>219</v>
      </c>
      <c r="B442" s="42"/>
      <c r="C442" s="42" t="s">
        <v>46</v>
      </c>
      <c r="D442" s="42" t="s">
        <v>46</v>
      </c>
      <c r="E442" s="42" t="s">
        <v>286</v>
      </c>
      <c r="F442" s="42" t="s">
        <v>220</v>
      </c>
      <c r="G442" s="31">
        <f>670.2+277.6</f>
        <v>947.80000000000007</v>
      </c>
      <c r="I442" s="49">
        <f t="shared" ref="I442:K444" si="156">G442+H442</f>
        <v>947.80000000000007</v>
      </c>
      <c r="J442" s="30">
        <v>123.3</v>
      </c>
      <c r="K442" s="49">
        <f t="shared" si="156"/>
        <v>1071.1000000000001</v>
      </c>
      <c r="L442" s="32">
        <v>-155.02000000000001</v>
      </c>
      <c r="M442" s="49">
        <f t="shared" ref="M442:M444" si="157">K442+L442</f>
        <v>916.08000000000015</v>
      </c>
    </row>
    <row r="443" spans="1:13" x14ac:dyDescent="0.25">
      <c r="A443" s="45" t="s">
        <v>247</v>
      </c>
      <c r="B443" s="42"/>
      <c r="C443" s="42" t="s">
        <v>46</v>
      </c>
      <c r="D443" s="42" t="s">
        <v>46</v>
      </c>
      <c r="E443" s="42" t="s">
        <v>286</v>
      </c>
      <c r="F443" s="42" t="s">
        <v>227</v>
      </c>
      <c r="G443" s="31"/>
      <c r="I443" s="49"/>
      <c r="K443" s="49"/>
      <c r="L443" s="32">
        <v>13.85</v>
      </c>
      <c r="M443" s="49">
        <f t="shared" si="157"/>
        <v>13.85</v>
      </c>
    </row>
    <row r="444" spans="1:13" x14ac:dyDescent="0.25">
      <c r="A444" s="43" t="s">
        <v>353</v>
      </c>
      <c r="B444" s="42"/>
      <c r="C444" s="42" t="s">
        <v>46</v>
      </c>
      <c r="D444" s="42" t="s">
        <v>46</v>
      </c>
      <c r="E444" s="42" t="s">
        <v>286</v>
      </c>
      <c r="F444" s="42" t="s">
        <v>352</v>
      </c>
      <c r="G444" s="31">
        <v>135.30000000000001</v>
      </c>
      <c r="I444" s="49">
        <f t="shared" si="156"/>
        <v>135.30000000000001</v>
      </c>
      <c r="J444" s="30">
        <v>-29.8</v>
      </c>
      <c r="K444" s="49">
        <f t="shared" si="156"/>
        <v>105.50000000000001</v>
      </c>
      <c r="L444" s="32">
        <v>-13.85</v>
      </c>
      <c r="M444" s="49">
        <f t="shared" si="157"/>
        <v>91.65000000000002</v>
      </c>
    </row>
    <row r="445" spans="1:13" x14ac:dyDescent="0.25">
      <c r="A445" s="44" t="s">
        <v>134</v>
      </c>
      <c r="B445" s="37"/>
      <c r="C445" s="37" t="s">
        <v>15</v>
      </c>
      <c r="D445" s="37"/>
      <c r="E445" s="37"/>
      <c r="F445" s="37"/>
      <c r="G445" s="38"/>
      <c r="H445" s="58"/>
      <c r="I445" s="50"/>
      <c r="J445" s="59"/>
      <c r="K445" s="50">
        <f>K446</f>
        <v>29.8</v>
      </c>
      <c r="L445" s="68"/>
      <c r="M445" s="50">
        <f>M446</f>
        <v>184.82000000000002</v>
      </c>
    </row>
    <row r="446" spans="1:13" x14ac:dyDescent="0.25">
      <c r="A446" s="44" t="s">
        <v>29</v>
      </c>
      <c r="B446" s="37"/>
      <c r="C446" s="37" t="s">
        <v>15</v>
      </c>
      <c r="D446" s="37" t="s">
        <v>197</v>
      </c>
      <c r="E446" s="37"/>
      <c r="F446" s="37"/>
      <c r="G446" s="38"/>
      <c r="H446" s="58"/>
      <c r="I446" s="50"/>
      <c r="J446" s="59"/>
      <c r="K446" s="50">
        <f>K447</f>
        <v>29.8</v>
      </c>
      <c r="L446" s="68"/>
      <c r="M446" s="50">
        <f>M447</f>
        <v>184.82000000000002</v>
      </c>
    </row>
    <row r="447" spans="1:13" x14ac:dyDescent="0.25">
      <c r="A447" s="19" t="s">
        <v>177</v>
      </c>
      <c r="B447" s="42"/>
      <c r="C447" s="42" t="s">
        <v>15</v>
      </c>
      <c r="D447" s="42" t="s">
        <v>197</v>
      </c>
      <c r="E447" s="42" t="s">
        <v>236</v>
      </c>
      <c r="F447" s="42"/>
      <c r="G447" s="31"/>
      <c r="I447" s="49"/>
      <c r="K447" s="49">
        <f>K448</f>
        <v>29.8</v>
      </c>
      <c r="M447" s="49">
        <f>M448</f>
        <v>184.82000000000002</v>
      </c>
    </row>
    <row r="448" spans="1:13" ht="62.25" customHeight="1" x14ac:dyDescent="0.25">
      <c r="A448" s="19" t="s">
        <v>264</v>
      </c>
      <c r="B448" s="42"/>
      <c r="C448" s="42" t="s">
        <v>15</v>
      </c>
      <c r="D448" s="42" t="s">
        <v>197</v>
      </c>
      <c r="E448" s="42" t="s">
        <v>236</v>
      </c>
      <c r="F448" s="42" t="s">
        <v>263</v>
      </c>
      <c r="G448" s="31"/>
      <c r="I448" s="49"/>
      <c r="J448" s="30">
        <v>29.8</v>
      </c>
      <c r="K448" s="49">
        <f t="shared" ref="K448" si="158">I448+J448</f>
        <v>29.8</v>
      </c>
      <c r="L448" s="32">
        <v>155.02000000000001</v>
      </c>
      <c r="M448" s="49">
        <f t="shared" ref="M448" si="159">K448+L448</f>
        <v>184.82000000000002</v>
      </c>
    </row>
    <row r="449" spans="1:13" x14ac:dyDescent="0.25">
      <c r="A449" s="74" t="s">
        <v>354</v>
      </c>
      <c r="B449" s="75"/>
      <c r="C449" s="75"/>
      <c r="D449" s="75"/>
      <c r="E449" s="75"/>
      <c r="F449" s="75"/>
      <c r="G449" s="50" t="e">
        <f>G16+G140+G152+G286+G329+G342+G352+G360+G431+G438</f>
        <v>#REF!</v>
      </c>
      <c r="H449" s="55">
        <f>SUM(H16:H444)</f>
        <v>46816.689999999988</v>
      </c>
      <c r="I449" s="50">
        <f>I16+I140+I152+I286+I329+I342+I352+I360+I431+I438</f>
        <v>321429.33</v>
      </c>
      <c r="J449" s="30">
        <f>SUM(J16:J448)</f>
        <v>9795.5200000000059</v>
      </c>
      <c r="K449" s="50">
        <f>K16+K140+K152+K286+K329+K342+K352+K360+K431+K438</f>
        <v>331224.84999999998</v>
      </c>
      <c r="L449" s="32">
        <f>SUM(L16:L448)</f>
        <v>141434.65</v>
      </c>
      <c r="M449" s="50">
        <f>M16+M140+M152+M286+M329+M342+M352+M360+M431+M438</f>
        <v>472659.50000000006</v>
      </c>
    </row>
    <row r="450" spans="1:13" x14ac:dyDescent="0.25">
      <c r="M450" s="53"/>
    </row>
    <row r="451" spans="1:13" x14ac:dyDescent="0.25">
      <c r="M451" s="53"/>
    </row>
  </sheetData>
  <mergeCells count="25">
    <mergeCell ref="A7:M7"/>
    <mergeCell ref="A8:M8"/>
    <mergeCell ref="A9:M9"/>
    <mergeCell ref="A11:M11"/>
    <mergeCell ref="A12:M12"/>
    <mergeCell ref="A10:G10"/>
    <mergeCell ref="A1:M1"/>
    <mergeCell ref="A2:M2"/>
    <mergeCell ref="A3:M3"/>
    <mergeCell ref="A4:M4"/>
    <mergeCell ref="A6:M6"/>
    <mergeCell ref="L13:L14"/>
    <mergeCell ref="M13:M14"/>
    <mergeCell ref="A449:F449"/>
    <mergeCell ref="G13:G14"/>
    <mergeCell ref="A13:A14"/>
    <mergeCell ref="B13:B14"/>
    <mergeCell ref="C13:C14"/>
    <mergeCell ref="D13:D14"/>
    <mergeCell ref="E13:E14"/>
    <mergeCell ref="K13:K14"/>
    <mergeCell ref="J13:J14"/>
    <mergeCell ref="I13:I14"/>
    <mergeCell ref="F13:F14"/>
    <mergeCell ref="H13:H14"/>
  </mergeCells>
  <pageMargins left="0.11811023622047245" right="0" top="0.15748031496062992" bottom="0.15748031496062992" header="0" footer="0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3"/>
  <sheetViews>
    <sheetView tabSelected="1" view="pageLayout" topLeftCell="A50" zoomScaleNormal="100" workbookViewId="0">
      <selection activeCell="E203" sqref="E203"/>
    </sheetView>
  </sheetViews>
  <sheetFormatPr defaultRowHeight="15.75" x14ac:dyDescent="0.25"/>
  <cols>
    <col min="1" max="1" width="61.7109375" style="3" customWidth="1"/>
    <col min="2" max="2" width="5.42578125" style="3" customWidth="1"/>
    <col min="3" max="3" width="5.28515625" style="3" customWidth="1"/>
    <col min="4" max="4" width="10.140625" style="3" customWidth="1"/>
    <col min="5" max="5" width="12.140625" style="16" customWidth="1"/>
    <col min="6" max="6" width="9.140625" style="2"/>
    <col min="7" max="7" width="14.5703125" style="2" customWidth="1"/>
    <col min="8" max="19" width="9.140625" style="2"/>
    <col min="20" max="20" width="8.5703125" style="2" customWidth="1"/>
    <col min="21" max="16384" width="9.140625" style="2"/>
  </cols>
  <sheetData>
    <row r="1" spans="1:5" x14ac:dyDescent="0.25">
      <c r="A1" s="91" t="s">
        <v>473</v>
      </c>
      <c r="B1" s="91"/>
      <c r="C1" s="91"/>
      <c r="D1" s="91"/>
      <c r="E1" s="91"/>
    </row>
    <row r="2" spans="1:5" x14ac:dyDescent="0.25">
      <c r="A2" s="87" t="s">
        <v>0</v>
      </c>
      <c r="B2" s="87"/>
      <c r="C2" s="87"/>
      <c r="D2" s="87"/>
      <c r="E2" s="87"/>
    </row>
    <row r="3" spans="1:5" x14ac:dyDescent="0.25">
      <c r="A3" s="87" t="s">
        <v>130</v>
      </c>
      <c r="B3" s="87"/>
      <c r="C3" s="87"/>
      <c r="D3" s="87"/>
      <c r="E3" s="87"/>
    </row>
    <row r="4" spans="1:5" x14ac:dyDescent="0.25">
      <c r="A4" s="88" t="s">
        <v>549</v>
      </c>
      <c r="B4" s="89"/>
      <c r="C4" s="89"/>
      <c r="D4" s="89"/>
      <c r="E4" s="89"/>
    </row>
    <row r="5" spans="1:5" ht="6" customHeight="1" x14ac:dyDescent="0.25"/>
    <row r="6" spans="1:5" x14ac:dyDescent="0.25">
      <c r="A6" s="91" t="s">
        <v>180</v>
      </c>
      <c r="B6" s="91"/>
      <c r="C6" s="91"/>
      <c r="D6" s="91"/>
      <c r="E6" s="91"/>
    </row>
    <row r="7" spans="1:5" x14ac:dyDescent="0.25">
      <c r="A7" s="87" t="s">
        <v>0</v>
      </c>
      <c r="B7" s="87"/>
      <c r="C7" s="87"/>
      <c r="D7" s="87"/>
      <c r="E7" s="87"/>
    </row>
    <row r="8" spans="1:5" x14ac:dyDescent="0.25">
      <c r="A8" s="87" t="s">
        <v>130</v>
      </c>
      <c r="B8" s="87"/>
      <c r="C8" s="87"/>
      <c r="D8" s="87"/>
      <c r="E8" s="87"/>
    </row>
    <row r="9" spans="1:5" x14ac:dyDescent="0.25">
      <c r="A9" s="88" t="s">
        <v>409</v>
      </c>
      <c r="B9" s="89"/>
      <c r="C9" s="89"/>
      <c r="D9" s="89"/>
      <c r="E9" s="89"/>
    </row>
    <row r="10" spans="1:5" ht="3.75" customHeight="1" x14ac:dyDescent="0.25">
      <c r="E10" s="4"/>
    </row>
    <row r="11" spans="1:5" ht="60.75" customHeight="1" x14ac:dyDescent="0.3">
      <c r="A11" s="90" t="s">
        <v>355</v>
      </c>
      <c r="B11" s="90"/>
      <c r="C11" s="90"/>
      <c r="D11" s="90"/>
      <c r="E11" s="90"/>
    </row>
    <row r="12" spans="1:5" ht="16.5" thickBot="1" x14ac:dyDescent="0.3">
      <c r="E12" s="4" t="s">
        <v>131</v>
      </c>
    </row>
    <row r="13" spans="1:5" ht="16.5" thickBot="1" x14ac:dyDescent="0.3">
      <c r="A13" s="5" t="s">
        <v>132</v>
      </c>
      <c r="B13" s="6" t="s">
        <v>133</v>
      </c>
      <c r="C13" s="6" t="s">
        <v>11</v>
      </c>
      <c r="D13" s="6" t="s">
        <v>12</v>
      </c>
      <c r="E13" s="28" t="s">
        <v>2</v>
      </c>
    </row>
    <row r="14" spans="1:5" x14ac:dyDescent="0.25">
      <c r="A14" s="7" t="s">
        <v>134</v>
      </c>
      <c r="B14" s="8" t="s">
        <v>15</v>
      </c>
      <c r="C14" s="8" t="s">
        <v>16</v>
      </c>
      <c r="D14" s="8" t="s">
        <v>135</v>
      </c>
      <c r="E14" s="9">
        <f>E15+E17+E20+E25+E31+E23</f>
        <v>85514.72</v>
      </c>
    </row>
    <row r="15" spans="1:5" ht="47.25" hidden="1" x14ac:dyDescent="0.25">
      <c r="A15" s="10" t="s">
        <v>136</v>
      </c>
      <c r="B15" s="11" t="s">
        <v>15</v>
      </c>
      <c r="C15" s="11" t="s">
        <v>17</v>
      </c>
      <c r="D15" s="11" t="s">
        <v>135</v>
      </c>
      <c r="E15" s="12">
        <f>E16</f>
        <v>0</v>
      </c>
    </row>
    <row r="16" spans="1:5" hidden="1" x14ac:dyDescent="0.25">
      <c r="A16" s="13" t="s">
        <v>18</v>
      </c>
      <c r="B16" s="14" t="s">
        <v>15</v>
      </c>
      <c r="C16" s="14" t="s">
        <v>17</v>
      </c>
      <c r="D16" s="14" t="s">
        <v>137</v>
      </c>
      <c r="E16" s="15"/>
    </row>
    <row r="17" spans="1:7" ht="48.75" customHeight="1" x14ac:dyDescent="0.25">
      <c r="A17" s="10" t="s">
        <v>19</v>
      </c>
      <c r="B17" s="11" t="s">
        <v>15</v>
      </c>
      <c r="C17" s="11" t="s">
        <v>20</v>
      </c>
      <c r="D17" s="11" t="s">
        <v>135</v>
      </c>
      <c r="E17" s="12">
        <f>E18+E19</f>
        <v>3328.38</v>
      </c>
    </row>
    <row r="18" spans="1:7" x14ac:dyDescent="0.25">
      <c r="A18" s="13" t="s">
        <v>22</v>
      </c>
      <c r="B18" s="14" t="s">
        <v>15</v>
      </c>
      <c r="C18" s="14" t="s">
        <v>20</v>
      </c>
      <c r="D18" s="14" t="s">
        <v>106</v>
      </c>
      <c r="E18" s="15">
        <f>прил.7!M143</f>
        <v>1884.98</v>
      </c>
      <c r="G18" s="27"/>
    </row>
    <row r="19" spans="1:7" ht="31.5" customHeight="1" x14ac:dyDescent="0.25">
      <c r="A19" s="13" t="s">
        <v>138</v>
      </c>
      <c r="B19" s="14" t="s">
        <v>15</v>
      </c>
      <c r="C19" s="14" t="s">
        <v>20</v>
      </c>
      <c r="D19" s="14" t="s">
        <v>139</v>
      </c>
      <c r="E19" s="15">
        <f>прил.7!M150</f>
        <v>1443.4</v>
      </c>
    </row>
    <row r="20" spans="1:7" ht="45" customHeight="1" x14ac:dyDescent="0.25">
      <c r="A20" s="10" t="s">
        <v>140</v>
      </c>
      <c r="B20" s="11" t="s">
        <v>15</v>
      </c>
      <c r="C20" s="11" t="s">
        <v>24</v>
      </c>
      <c r="D20" s="11" t="s">
        <v>135</v>
      </c>
      <c r="E20" s="12">
        <f>E21+E22</f>
        <v>36481.100000000006</v>
      </c>
    </row>
    <row r="21" spans="1:7" x14ac:dyDescent="0.25">
      <c r="A21" s="13" t="s">
        <v>22</v>
      </c>
      <c r="B21" s="14" t="s">
        <v>15</v>
      </c>
      <c r="C21" s="14" t="s">
        <v>24</v>
      </c>
      <c r="D21" s="14" t="s">
        <v>106</v>
      </c>
      <c r="E21" s="15">
        <f>прил.7!M19</f>
        <v>34755.700000000004</v>
      </c>
    </row>
    <row r="22" spans="1:7" ht="30.75" customHeight="1" x14ac:dyDescent="0.25">
      <c r="A22" s="13" t="s">
        <v>164</v>
      </c>
      <c r="B22" s="14" t="s">
        <v>15</v>
      </c>
      <c r="C22" s="14" t="s">
        <v>24</v>
      </c>
      <c r="D22" s="14" t="s">
        <v>188</v>
      </c>
      <c r="E22" s="15">
        <f>прил.7!M28</f>
        <v>1725.4</v>
      </c>
    </row>
    <row r="23" spans="1:7" ht="15" customHeight="1" x14ac:dyDescent="0.25">
      <c r="A23" s="44" t="s">
        <v>475</v>
      </c>
      <c r="B23" s="11" t="s">
        <v>15</v>
      </c>
      <c r="C23" s="11" t="s">
        <v>46</v>
      </c>
      <c r="D23" s="11" t="s">
        <v>135</v>
      </c>
      <c r="E23" s="12">
        <f>E24</f>
        <v>13.31</v>
      </c>
    </row>
    <row r="24" spans="1:7" ht="30.75" customHeight="1" x14ac:dyDescent="0.25">
      <c r="A24" s="19" t="s">
        <v>477</v>
      </c>
      <c r="B24" s="14" t="s">
        <v>15</v>
      </c>
      <c r="C24" s="14" t="s">
        <v>46</v>
      </c>
      <c r="D24" s="14" t="s">
        <v>523</v>
      </c>
      <c r="E24" s="15">
        <f>прил.7!M33</f>
        <v>13.31</v>
      </c>
    </row>
    <row r="25" spans="1:7" x14ac:dyDescent="0.25">
      <c r="A25" s="10" t="s">
        <v>26</v>
      </c>
      <c r="B25" s="11" t="s">
        <v>15</v>
      </c>
      <c r="C25" s="11" t="s">
        <v>109</v>
      </c>
      <c r="D25" s="11" t="s">
        <v>135</v>
      </c>
      <c r="E25" s="12">
        <f>E26</f>
        <v>794</v>
      </c>
    </row>
    <row r="26" spans="1:7" x14ac:dyDescent="0.25">
      <c r="A26" s="13" t="s">
        <v>26</v>
      </c>
      <c r="B26" s="14" t="s">
        <v>15</v>
      </c>
      <c r="C26" s="14" t="s">
        <v>109</v>
      </c>
      <c r="D26" s="14" t="s">
        <v>141</v>
      </c>
      <c r="E26" s="15">
        <f>E27</f>
        <v>794</v>
      </c>
    </row>
    <row r="27" spans="1:7" ht="30.75" customHeight="1" x14ac:dyDescent="0.25">
      <c r="A27" s="13" t="s">
        <v>142</v>
      </c>
      <c r="B27" s="14" t="s">
        <v>15</v>
      </c>
      <c r="C27" s="14" t="s">
        <v>109</v>
      </c>
      <c r="D27" s="14" t="s">
        <v>28</v>
      </c>
      <c r="E27" s="15">
        <f>прил.7!M36</f>
        <v>794</v>
      </c>
    </row>
    <row r="28" spans="1:7" x14ac:dyDescent="0.25">
      <c r="A28" s="13" t="s">
        <v>143</v>
      </c>
      <c r="B28" s="14" t="s">
        <v>15</v>
      </c>
      <c r="C28" s="14" t="s">
        <v>109</v>
      </c>
      <c r="D28" s="14" t="s">
        <v>166</v>
      </c>
      <c r="E28" s="15">
        <v>500</v>
      </c>
    </row>
    <row r="29" spans="1:7" ht="30" customHeight="1" x14ac:dyDescent="0.25">
      <c r="A29" s="13" t="s">
        <v>144</v>
      </c>
      <c r="B29" s="14" t="s">
        <v>15</v>
      </c>
      <c r="C29" s="14" t="s">
        <v>109</v>
      </c>
      <c r="D29" s="14" t="s">
        <v>167</v>
      </c>
      <c r="E29" s="15">
        <f>500-376</f>
        <v>124</v>
      </c>
    </row>
    <row r="30" spans="1:7" x14ac:dyDescent="0.25">
      <c r="A30" s="13" t="s">
        <v>168</v>
      </c>
      <c r="B30" s="14" t="s">
        <v>15</v>
      </c>
      <c r="C30" s="14" t="s">
        <v>109</v>
      </c>
      <c r="D30" s="14" t="s">
        <v>169</v>
      </c>
      <c r="E30" s="15">
        <v>170</v>
      </c>
    </row>
    <row r="31" spans="1:7" x14ac:dyDescent="0.25">
      <c r="A31" s="10" t="s">
        <v>29</v>
      </c>
      <c r="B31" s="11" t="s">
        <v>15</v>
      </c>
      <c r="C31" s="11" t="s">
        <v>197</v>
      </c>
      <c r="D31" s="11" t="s">
        <v>135</v>
      </c>
      <c r="E31" s="12">
        <f>E35+E36+E39+E41++E32+E37+E38</f>
        <v>44897.93</v>
      </c>
    </row>
    <row r="32" spans="1:7" ht="15.75" customHeight="1" x14ac:dyDescent="0.25">
      <c r="A32" s="10" t="s">
        <v>31</v>
      </c>
      <c r="B32" s="11" t="s">
        <v>15</v>
      </c>
      <c r="C32" s="11" t="s">
        <v>197</v>
      </c>
      <c r="D32" s="11" t="s">
        <v>189</v>
      </c>
      <c r="E32" s="12">
        <f>E33+E34</f>
        <v>629.70000000000005</v>
      </c>
    </row>
    <row r="33" spans="1:5" ht="16.5" customHeight="1" x14ac:dyDescent="0.25">
      <c r="A33" s="13" t="s">
        <v>32</v>
      </c>
      <c r="B33" s="14" t="s">
        <v>40</v>
      </c>
      <c r="C33" s="14" t="s">
        <v>197</v>
      </c>
      <c r="D33" s="14" t="s">
        <v>33</v>
      </c>
      <c r="E33" s="15">
        <f>прил.7!M39</f>
        <v>629.70000000000005</v>
      </c>
    </row>
    <row r="34" spans="1:5" hidden="1" x14ac:dyDescent="0.25">
      <c r="A34" s="1"/>
      <c r="B34" s="14"/>
      <c r="C34" s="14"/>
      <c r="D34" s="17"/>
      <c r="E34" s="15"/>
    </row>
    <row r="35" spans="1:5" x14ac:dyDescent="0.25">
      <c r="A35" s="13" t="s">
        <v>22</v>
      </c>
      <c r="B35" s="14" t="s">
        <v>15</v>
      </c>
      <c r="C35" s="14" t="s">
        <v>197</v>
      </c>
      <c r="D35" s="14" t="s">
        <v>106</v>
      </c>
      <c r="E35" s="15">
        <f>прил.7!M46+прил.7!M155+прил.7!M51</f>
        <v>6422.2</v>
      </c>
    </row>
    <row r="36" spans="1:5" ht="14.25" customHeight="1" x14ac:dyDescent="0.25">
      <c r="A36" s="13" t="s">
        <v>52</v>
      </c>
      <c r="B36" s="14" t="s">
        <v>15</v>
      </c>
      <c r="C36" s="14" t="s">
        <v>197</v>
      </c>
      <c r="D36" s="14" t="s">
        <v>53</v>
      </c>
      <c r="E36" s="15">
        <f>прил.7!M162+прил.7!M332</f>
        <v>10618.7</v>
      </c>
    </row>
    <row r="37" spans="1:5" ht="33" customHeight="1" x14ac:dyDescent="0.25">
      <c r="A37" s="13" t="s">
        <v>34</v>
      </c>
      <c r="B37" s="14" t="s">
        <v>15</v>
      </c>
      <c r="C37" s="14" t="s">
        <v>197</v>
      </c>
      <c r="D37" s="14" t="s">
        <v>35</v>
      </c>
      <c r="E37" s="15">
        <f>прил.7!M53</f>
        <v>340</v>
      </c>
    </row>
    <row r="38" spans="1:5" ht="31.5" x14ac:dyDescent="0.25">
      <c r="A38" s="20" t="s">
        <v>36</v>
      </c>
      <c r="B38" s="14" t="s">
        <v>15</v>
      </c>
      <c r="C38" s="14" t="s">
        <v>197</v>
      </c>
      <c r="D38" s="14" t="s">
        <v>37</v>
      </c>
      <c r="E38" s="15">
        <f>прил.7!M55+прил.7!M165+прил.7!M447</f>
        <v>25046.329999999998</v>
      </c>
    </row>
    <row r="39" spans="1:5" ht="31.5" x14ac:dyDescent="0.25">
      <c r="A39" s="13" t="s">
        <v>88</v>
      </c>
      <c r="B39" s="14" t="s">
        <v>15</v>
      </c>
      <c r="C39" s="14" t="s">
        <v>197</v>
      </c>
      <c r="D39" s="14" t="s">
        <v>89</v>
      </c>
      <c r="E39" s="15">
        <f>E40</f>
        <v>1420</v>
      </c>
    </row>
    <row r="40" spans="1:5" ht="17.25" customHeight="1" x14ac:dyDescent="0.25">
      <c r="A40" s="13" t="s">
        <v>52</v>
      </c>
      <c r="B40" s="14" t="s">
        <v>15</v>
      </c>
      <c r="C40" s="14" t="s">
        <v>197</v>
      </c>
      <c r="D40" s="14" t="s">
        <v>176</v>
      </c>
      <c r="E40" s="15">
        <f>прил.7!M431</f>
        <v>1420</v>
      </c>
    </row>
    <row r="41" spans="1:5" x14ac:dyDescent="0.25">
      <c r="A41" s="13" t="s">
        <v>38</v>
      </c>
      <c r="B41" s="14" t="s">
        <v>15</v>
      </c>
      <c r="C41" s="14" t="s">
        <v>197</v>
      </c>
      <c r="D41" s="14" t="s">
        <v>39</v>
      </c>
      <c r="E41" s="15">
        <f>E42+E43</f>
        <v>421</v>
      </c>
    </row>
    <row r="42" spans="1:5" ht="30" customHeight="1" x14ac:dyDescent="0.25">
      <c r="A42" s="13" t="s">
        <v>170</v>
      </c>
      <c r="B42" s="14" t="s">
        <v>15</v>
      </c>
      <c r="C42" s="14" t="s">
        <v>197</v>
      </c>
      <c r="D42" s="14" t="s">
        <v>171</v>
      </c>
      <c r="E42" s="15">
        <f>прил.7!M57</f>
        <v>121</v>
      </c>
    </row>
    <row r="43" spans="1:5" ht="49.5" customHeight="1" x14ac:dyDescent="0.25">
      <c r="A43" s="19" t="s">
        <v>341</v>
      </c>
      <c r="B43" s="14" t="s">
        <v>15</v>
      </c>
      <c r="C43" s="14" t="s">
        <v>197</v>
      </c>
      <c r="D43" s="42" t="s">
        <v>361</v>
      </c>
      <c r="E43" s="15">
        <f>прил.7!M167</f>
        <v>300</v>
      </c>
    </row>
    <row r="44" spans="1:5" x14ac:dyDescent="0.25">
      <c r="A44" s="29" t="s">
        <v>145</v>
      </c>
      <c r="B44" s="11" t="s">
        <v>17</v>
      </c>
      <c r="C44" s="11" t="s">
        <v>16</v>
      </c>
      <c r="D44" s="11" t="s">
        <v>135</v>
      </c>
      <c r="E44" s="12">
        <f>E45</f>
        <v>582.09999999999991</v>
      </c>
    </row>
    <row r="45" spans="1:5" x14ac:dyDescent="0.25">
      <c r="A45" s="10" t="s">
        <v>190</v>
      </c>
      <c r="B45" s="11" t="s">
        <v>17</v>
      </c>
      <c r="C45" s="11" t="s">
        <v>20</v>
      </c>
      <c r="D45" s="11" t="s">
        <v>135</v>
      </c>
      <c r="E45" s="12">
        <f>E46</f>
        <v>582.09999999999991</v>
      </c>
    </row>
    <row r="46" spans="1:5" ht="28.5" customHeight="1" x14ac:dyDescent="0.25">
      <c r="A46" s="13" t="s">
        <v>3</v>
      </c>
      <c r="B46" s="14" t="s">
        <v>17</v>
      </c>
      <c r="C46" s="14" t="s">
        <v>20</v>
      </c>
      <c r="D46" s="14" t="s">
        <v>41</v>
      </c>
      <c r="E46" s="15">
        <f>прил.7!M61</f>
        <v>582.09999999999991</v>
      </c>
    </row>
    <row r="47" spans="1:5" ht="29.25" x14ac:dyDescent="0.25">
      <c r="A47" s="29" t="s">
        <v>146</v>
      </c>
      <c r="B47" s="11" t="s">
        <v>20</v>
      </c>
      <c r="C47" s="11" t="s">
        <v>16</v>
      </c>
      <c r="D47" s="11" t="s">
        <v>135</v>
      </c>
      <c r="E47" s="12">
        <f>E48</f>
        <v>261.94</v>
      </c>
    </row>
    <row r="48" spans="1:5" ht="31.5" customHeight="1" x14ac:dyDescent="0.25">
      <c r="A48" s="10" t="s">
        <v>95</v>
      </c>
      <c r="B48" s="11" t="s">
        <v>20</v>
      </c>
      <c r="C48" s="11" t="s">
        <v>63</v>
      </c>
      <c r="D48" s="11" t="s">
        <v>135</v>
      </c>
      <c r="E48" s="12">
        <f>E49</f>
        <v>261.94</v>
      </c>
    </row>
    <row r="49" spans="1:5" x14ac:dyDescent="0.25">
      <c r="A49" s="13" t="s">
        <v>96</v>
      </c>
      <c r="B49" s="14" t="s">
        <v>20</v>
      </c>
      <c r="C49" s="14" t="s">
        <v>63</v>
      </c>
      <c r="D49" s="14" t="s">
        <v>97</v>
      </c>
      <c r="E49" s="15">
        <f>прил.7!M70</f>
        <v>261.94</v>
      </c>
    </row>
    <row r="50" spans="1:5" x14ac:dyDescent="0.25">
      <c r="A50" s="29" t="s">
        <v>42</v>
      </c>
      <c r="B50" s="11" t="s">
        <v>24</v>
      </c>
      <c r="C50" s="11" t="s">
        <v>16</v>
      </c>
      <c r="D50" s="11" t="s">
        <v>135</v>
      </c>
      <c r="E50" s="12">
        <f>E51+E53+E70+E72+E62</f>
        <v>107610.39</v>
      </c>
    </row>
    <row r="51" spans="1:5" x14ac:dyDescent="0.25">
      <c r="A51" s="56" t="s">
        <v>311</v>
      </c>
      <c r="B51" s="14" t="s">
        <v>24</v>
      </c>
      <c r="C51" s="14" t="s">
        <v>15</v>
      </c>
      <c r="D51" s="14" t="s">
        <v>135</v>
      </c>
      <c r="E51" s="15">
        <f>E52</f>
        <v>120</v>
      </c>
    </row>
    <row r="52" spans="1:5" ht="29.25" customHeight="1" x14ac:dyDescent="0.25">
      <c r="A52" s="56" t="s">
        <v>363</v>
      </c>
      <c r="B52" s="14" t="s">
        <v>24</v>
      </c>
      <c r="C52" s="14" t="s">
        <v>15</v>
      </c>
      <c r="D52" s="14" t="s">
        <v>39</v>
      </c>
      <c r="E52" s="15">
        <f>прил.7!M289</f>
        <v>120</v>
      </c>
    </row>
    <row r="53" spans="1:5" x14ac:dyDescent="0.25">
      <c r="A53" s="65" t="s">
        <v>181</v>
      </c>
      <c r="B53" s="11" t="s">
        <v>24</v>
      </c>
      <c r="C53" s="11" t="s">
        <v>17</v>
      </c>
      <c r="D53" s="11" t="s">
        <v>135</v>
      </c>
      <c r="E53" s="12">
        <f>E54+E58</f>
        <v>4306.0200000000004</v>
      </c>
    </row>
    <row r="54" spans="1:5" x14ac:dyDescent="0.25">
      <c r="A54" s="64" t="s">
        <v>500</v>
      </c>
      <c r="B54" s="11" t="s">
        <v>24</v>
      </c>
      <c r="C54" s="11" t="s">
        <v>17</v>
      </c>
      <c r="D54" s="11" t="s">
        <v>528</v>
      </c>
      <c r="E54" s="12">
        <f>SUM(E55:E57)</f>
        <v>2581.7500000000005</v>
      </c>
    </row>
    <row r="55" spans="1:5" ht="31.5" x14ac:dyDescent="0.25">
      <c r="A55" s="47" t="s">
        <v>490</v>
      </c>
      <c r="B55" s="14" t="s">
        <v>24</v>
      </c>
      <c r="C55" s="14" t="s">
        <v>17</v>
      </c>
      <c r="D55" s="14" t="s">
        <v>524</v>
      </c>
      <c r="E55" s="15">
        <f>прил.7!M364</f>
        <v>13.32</v>
      </c>
    </row>
    <row r="56" spans="1:5" ht="28.5" customHeight="1" x14ac:dyDescent="0.25">
      <c r="A56" s="47" t="s">
        <v>491</v>
      </c>
      <c r="B56" s="14" t="s">
        <v>24</v>
      </c>
      <c r="C56" s="14" t="s">
        <v>17</v>
      </c>
      <c r="D56" s="14" t="s">
        <v>525</v>
      </c>
      <c r="E56" s="15">
        <f>прил.7!M366</f>
        <v>2234.5700000000002</v>
      </c>
    </row>
    <row r="57" spans="1:5" ht="31.5" x14ac:dyDescent="0.25">
      <c r="A57" s="47" t="s">
        <v>493</v>
      </c>
      <c r="B57" s="14" t="s">
        <v>24</v>
      </c>
      <c r="C57" s="14" t="s">
        <v>17</v>
      </c>
      <c r="D57" s="14" t="s">
        <v>526</v>
      </c>
      <c r="E57" s="15">
        <f>прил.7!M368</f>
        <v>333.86</v>
      </c>
    </row>
    <row r="58" spans="1:5" x14ac:dyDescent="0.25">
      <c r="A58" s="44" t="s">
        <v>501</v>
      </c>
      <c r="B58" s="11" t="s">
        <v>24</v>
      </c>
      <c r="C58" s="11" t="s">
        <v>17</v>
      </c>
      <c r="D58" s="11" t="s">
        <v>39</v>
      </c>
      <c r="E58" s="12">
        <f>SUM(E59:E61)</f>
        <v>1724.27</v>
      </c>
    </row>
    <row r="59" spans="1:5" ht="47.25" x14ac:dyDescent="0.25">
      <c r="A59" s="1" t="s">
        <v>408</v>
      </c>
      <c r="B59" s="14" t="s">
        <v>24</v>
      </c>
      <c r="C59" s="14" t="s">
        <v>17</v>
      </c>
      <c r="D59" s="17" t="s">
        <v>182</v>
      </c>
      <c r="E59" s="15">
        <f>прил.7!M171</f>
        <v>1204.0999999999999</v>
      </c>
    </row>
    <row r="60" spans="1:5" ht="31.5" x14ac:dyDescent="0.25">
      <c r="A60" s="47" t="s">
        <v>493</v>
      </c>
      <c r="B60" s="14" t="s">
        <v>24</v>
      </c>
      <c r="C60" s="14" t="s">
        <v>17</v>
      </c>
      <c r="D60" s="17" t="s">
        <v>173</v>
      </c>
      <c r="E60" s="15">
        <f>прил.7!M371</f>
        <v>500.19</v>
      </c>
    </row>
    <row r="61" spans="1:5" ht="31.5" x14ac:dyDescent="0.25">
      <c r="A61" s="47" t="s">
        <v>490</v>
      </c>
      <c r="B61" s="14" t="s">
        <v>24</v>
      </c>
      <c r="C61" s="14" t="s">
        <v>17</v>
      </c>
      <c r="D61" s="17" t="s">
        <v>527</v>
      </c>
      <c r="E61" s="15">
        <f>прил.7!M374</f>
        <v>19.98</v>
      </c>
    </row>
    <row r="62" spans="1:5" x14ac:dyDescent="0.25">
      <c r="A62" s="44" t="s">
        <v>242</v>
      </c>
      <c r="B62" s="11" t="s">
        <v>24</v>
      </c>
      <c r="C62" s="11" t="s">
        <v>98</v>
      </c>
      <c r="D62" s="66" t="s">
        <v>135</v>
      </c>
      <c r="E62" s="12">
        <f>E63+E64+E67</f>
        <v>94750.47</v>
      </c>
    </row>
    <row r="63" spans="1:5" ht="78.75" x14ac:dyDescent="0.25">
      <c r="A63" s="19" t="s">
        <v>505</v>
      </c>
      <c r="B63" s="14" t="s">
        <v>24</v>
      </c>
      <c r="C63" s="14" t="s">
        <v>98</v>
      </c>
      <c r="D63" s="17" t="s">
        <v>529</v>
      </c>
      <c r="E63" s="15">
        <f>прил.7!M377</f>
        <v>77941.440000000002</v>
      </c>
    </row>
    <row r="64" spans="1:5" x14ac:dyDescent="0.25">
      <c r="A64" s="64" t="s">
        <v>500</v>
      </c>
      <c r="B64" s="14" t="s">
        <v>24</v>
      </c>
      <c r="C64" s="14" t="s">
        <v>98</v>
      </c>
      <c r="D64" s="17" t="s">
        <v>528</v>
      </c>
      <c r="E64" s="15">
        <f>E65+E66</f>
        <v>8610.2000000000007</v>
      </c>
    </row>
    <row r="65" spans="1:5" ht="47.25" x14ac:dyDescent="0.25">
      <c r="A65" s="19" t="s">
        <v>503</v>
      </c>
      <c r="B65" s="14" t="s">
        <v>24</v>
      </c>
      <c r="C65" s="14" t="s">
        <v>98</v>
      </c>
      <c r="D65" s="17" t="s">
        <v>530</v>
      </c>
      <c r="E65" s="15">
        <f>прил.7!M382</f>
        <v>2831.42</v>
      </c>
    </row>
    <row r="66" spans="1:5" ht="78.75" x14ac:dyDescent="0.25">
      <c r="A66" s="19" t="s">
        <v>505</v>
      </c>
      <c r="B66" s="14" t="s">
        <v>24</v>
      </c>
      <c r="C66" s="14" t="s">
        <v>98</v>
      </c>
      <c r="D66" s="17" t="s">
        <v>531</v>
      </c>
      <c r="E66" s="15">
        <f>прил.7!M380+прил.7!M76</f>
        <v>5778.78</v>
      </c>
    </row>
    <row r="67" spans="1:5" x14ac:dyDescent="0.25">
      <c r="A67" s="44" t="s">
        <v>501</v>
      </c>
      <c r="B67" s="14" t="s">
        <v>24</v>
      </c>
      <c r="C67" s="14" t="s">
        <v>98</v>
      </c>
      <c r="D67" s="17" t="s">
        <v>39</v>
      </c>
      <c r="E67" s="15">
        <f>SUM(E68:E69)</f>
        <v>8198.83</v>
      </c>
    </row>
    <row r="68" spans="1:5" ht="78.75" x14ac:dyDescent="0.25">
      <c r="A68" s="19" t="s">
        <v>505</v>
      </c>
      <c r="B68" s="14" t="s">
        <v>24</v>
      </c>
      <c r="C68" s="14" t="s">
        <v>98</v>
      </c>
      <c r="D68" s="42" t="s">
        <v>183</v>
      </c>
      <c r="E68" s="15">
        <f>прил.7!M387</f>
        <v>3951.7</v>
      </c>
    </row>
    <row r="69" spans="1:5" ht="47.25" x14ac:dyDescent="0.25">
      <c r="A69" s="19" t="s">
        <v>503</v>
      </c>
      <c r="B69" s="14" t="s">
        <v>24</v>
      </c>
      <c r="C69" s="14" t="s">
        <v>98</v>
      </c>
      <c r="D69" s="42" t="s">
        <v>532</v>
      </c>
      <c r="E69" s="15">
        <f>прил.7!M385</f>
        <v>4247.13</v>
      </c>
    </row>
    <row r="70" spans="1:5" x14ac:dyDescent="0.25">
      <c r="A70" s="18" t="s">
        <v>337</v>
      </c>
      <c r="B70" s="11" t="s">
        <v>24</v>
      </c>
      <c r="C70" s="11" t="s">
        <v>63</v>
      </c>
      <c r="D70" s="66" t="s">
        <v>135</v>
      </c>
      <c r="E70" s="12">
        <f>E71</f>
        <v>4811.3</v>
      </c>
    </row>
    <row r="71" spans="1:5" ht="28.5" customHeight="1" x14ac:dyDescent="0.25">
      <c r="A71" s="47" t="s">
        <v>338</v>
      </c>
      <c r="B71" s="14" t="s">
        <v>24</v>
      </c>
      <c r="C71" s="14" t="s">
        <v>63</v>
      </c>
      <c r="D71" s="42" t="s">
        <v>364</v>
      </c>
      <c r="E71" s="15">
        <f>прил.7!M390</f>
        <v>4811.3</v>
      </c>
    </row>
    <row r="72" spans="1:5" ht="14.25" customHeight="1" x14ac:dyDescent="0.25">
      <c r="A72" s="10" t="s">
        <v>172</v>
      </c>
      <c r="B72" s="11" t="s">
        <v>24</v>
      </c>
      <c r="C72" s="11" t="s">
        <v>27</v>
      </c>
      <c r="D72" s="11" t="s">
        <v>135</v>
      </c>
      <c r="E72" s="12">
        <f>E73+E75</f>
        <v>3622.6000000000004</v>
      </c>
    </row>
    <row r="73" spans="1:5" ht="31.5" x14ac:dyDescent="0.25">
      <c r="A73" s="19" t="s">
        <v>36</v>
      </c>
      <c r="B73" s="14" t="s">
        <v>24</v>
      </c>
      <c r="C73" s="14" t="s">
        <v>27</v>
      </c>
      <c r="D73" s="42" t="s">
        <v>37</v>
      </c>
      <c r="E73" s="15">
        <f>E74</f>
        <v>3622.6000000000004</v>
      </c>
    </row>
    <row r="74" spans="1:5" ht="15" customHeight="1" x14ac:dyDescent="0.25">
      <c r="A74" s="13" t="s">
        <v>52</v>
      </c>
      <c r="B74" s="14" t="s">
        <v>24</v>
      </c>
      <c r="C74" s="14" t="s">
        <v>27</v>
      </c>
      <c r="D74" s="14" t="s">
        <v>365</v>
      </c>
      <c r="E74" s="15">
        <f>прил.7!M395</f>
        <v>3622.6000000000004</v>
      </c>
    </row>
    <row r="75" spans="1:5" ht="31.5" hidden="1" customHeight="1" x14ac:dyDescent="0.25">
      <c r="A75" s="19" t="s">
        <v>330</v>
      </c>
      <c r="B75" s="14" t="s">
        <v>24</v>
      </c>
      <c r="C75" s="14" t="s">
        <v>27</v>
      </c>
      <c r="D75" s="14" t="s">
        <v>135</v>
      </c>
      <c r="E75" s="15">
        <f>E76+E77</f>
        <v>0</v>
      </c>
    </row>
    <row r="76" spans="1:5" ht="31.5" hidden="1" x14ac:dyDescent="0.25">
      <c r="A76" s="19" t="s">
        <v>331</v>
      </c>
      <c r="B76" s="14" t="s">
        <v>24</v>
      </c>
      <c r="C76" s="14" t="s">
        <v>27</v>
      </c>
      <c r="D76" s="42" t="s">
        <v>173</v>
      </c>
      <c r="E76" s="15">
        <f>прил.7!M402</f>
        <v>0</v>
      </c>
    </row>
    <row r="77" spans="1:5" ht="31.5" hidden="1" x14ac:dyDescent="0.25">
      <c r="A77" s="19" t="s">
        <v>335</v>
      </c>
      <c r="B77" s="14" t="s">
        <v>24</v>
      </c>
      <c r="C77" s="14" t="s">
        <v>27</v>
      </c>
      <c r="D77" s="42" t="s">
        <v>334</v>
      </c>
      <c r="E77" s="15">
        <f>прил.7!M404</f>
        <v>0</v>
      </c>
    </row>
    <row r="78" spans="1:5" x14ac:dyDescent="0.25">
      <c r="A78" s="29" t="s">
        <v>45</v>
      </c>
      <c r="B78" s="11" t="s">
        <v>46</v>
      </c>
      <c r="C78" s="11" t="s">
        <v>16</v>
      </c>
      <c r="D78" s="11" t="s">
        <v>135</v>
      </c>
      <c r="E78" s="12">
        <f>E89+E93+E81+E79</f>
        <v>19389.809999999998</v>
      </c>
    </row>
    <row r="79" spans="1:5" x14ac:dyDescent="0.25">
      <c r="A79" s="44" t="s">
        <v>518</v>
      </c>
      <c r="B79" s="11" t="s">
        <v>46</v>
      </c>
      <c r="C79" s="11" t="s">
        <v>15</v>
      </c>
      <c r="D79" s="11" t="s">
        <v>135</v>
      </c>
      <c r="E79" s="12">
        <f>E80</f>
        <v>1686.44</v>
      </c>
    </row>
    <row r="80" spans="1:5" x14ac:dyDescent="0.25">
      <c r="A80" s="19" t="s">
        <v>519</v>
      </c>
      <c r="B80" s="14" t="s">
        <v>46</v>
      </c>
      <c r="C80" s="14" t="s">
        <v>15</v>
      </c>
      <c r="D80" s="42" t="s">
        <v>514</v>
      </c>
      <c r="E80" s="15">
        <f>прил.7!M82</f>
        <v>1686.44</v>
      </c>
    </row>
    <row r="81" spans="1:5" x14ac:dyDescent="0.25">
      <c r="A81" s="10" t="s">
        <v>47</v>
      </c>
      <c r="B81" s="11" t="s">
        <v>46</v>
      </c>
      <c r="C81" s="11" t="s">
        <v>17</v>
      </c>
      <c r="D81" s="11" t="s">
        <v>135</v>
      </c>
      <c r="E81" s="12">
        <f>E83+E87+E84+E88+E85+E86</f>
        <v>12490.96</v>
      </c>
    </row>
    <row r="82" spans="1:5" hidden="1" x14ac:dyDescent="0.25">
      <c r="A82" s="13"/>
      <c r="B82" s="14"/>
      <c r="C82" s="14"/>
      <c r="D82" s="14"/>
      <c r="E82" s="15"/>
    </row>
    <row r="83" spans="1:5" ht="46.5" customHeight="1" x14ac:dyDescent="0.25">
      <c r="A83" s="19" t="s">
        <v>261</v>
      </c>
      <c r="B83" s="14" t="s">
        <v>46</v>
      </c>
      <c r="C83" s="14" t="s">
        <v>17</v>
      </c>
      <c r="D83" s="14" t="s">
        <v>402</v>
      </c>
      <c r="E83" s="15">
        <f>прил.7!M176</f>
        <v>7041.1100000000006</v>
      </c>
    </row>
    <row r="84" spans="1:5" x14ac:dyDescent="0.25">
      <c r="A84" s="20" t="s">
        <v>401</v>
      </c>
      <c r="B84" s="14" t="s">
        <v>46</v>
      </c>
      <c r="C84" s="14" t="s">
        <v>17</v>
      </c>
      <c r="D84" s="14" t="s">
        <v>214</v>
      </c>
      <c r="E84" s="15">
        <f>прил.7!M408+прил.7!M85</f>
        <v>1982.64</v>
      </c>
    </row>
    <row r="85" spans="1:5" ht="45" x14ac:dyDescent="0.25">
      <c r="A85" s="45" t="s">
        <v>508</v>
      </c>
      <c r="B85" s="14" t="s">
        <v>46</v>
      </c>
      <c r="C85" s="14" t="s">
        <v>17</v>
      </c>
      <c r="D85" s="14" t="s">
        <v>533</v>
      </c>
      <c r="E85" s="15">
        <f>прил.7!M410</f>
        <v>1189.49</v>
      </c>
    </row>
    <row r="86" spans="1:5" ht="45" x14ac:dyDescent="0.25">
      <c r="A86" s="45" t="s">
        <v>508</v>
      </c>
      <c r="B86" s="14" t="s">
        <v>46</v>
      </c>
      <c r="C86" s="14" t="s">
        <v>17</v>
      </c>
      <c r="D86" s="14" t="s">
        <v>534</v>
      </c>
      <c r="E86" s="15">
        <f>прил.7!M412</f>
        <v>1784.22</v>
      </c>
    </row>
    <row r="87" spans="1:5" ht="45.75" customHeight="1" x14ac:dyDescent="0.25">
      <c r="A87" s="1" t="s">
        <v>416</v>
      </c>
      <c r="B87" s="14" t="s">
        <v>46</v>
      </c>
      <c r="C87" s="14" t="s">
        <v>17</v>
      </c>
      <c r="D87" s="17" t="s">
        <v>215</v>
      </c>
      <c r="E87" s="15">
        <f>прил.7!M414</f>
        <v>493.5</v>
      </c>
    </row>
    <row r="88" spans="1:5" ht="44.25" hidden="1" customHeight="1" x14ac:dyDescent="0.25">
      <c r="A88" s="19" t="s">
        <v>403</v>
      </c>
      <c r="B88" s="14" t="s">
        <v>46</v>
      </c>
      <c r="C88" s="14" t="s">
        <v>17</v>
      </c>
      <c r="D88" s="17" t="s">
        <v>400</v>
      </c>
      <c r="E88" s="15">
        <f>прил.7!M418</f>
        <v>0</v>
      </c>
    </row>
    <row r="89" spans="1:5" x14ac:dyDescent="0.25">
      <c r="A89" s="10" t="s">
        <v>48</v>
      </c>
      <c r="B89" s="11" t="s">
        <v>46</v>
      </c>
      <c r="C89" s="11" t="s">
        <v>20</v>
      </c>
      <c r="D89" s="11" t="s">
        <v>135</v>
      </c>
      <c r="E89" s="12">
        <f>E90+E91+E92</f>
        <v>3106.7</v>
      </c>
    </row>
    <row r="90" spans="1:5" x14ac:dyDescent="0.25">
      <c r="A90" s="19" t="s">
        <v>522</v>
      </c>
      <c r="B90" s="14" t="s">
        <v>46</v>
      </c>
      <c r="C90" s="14" t="s">
        <v>20</v>
      </c>
      <c r="D90" s="14" t="s">
        <v>535</v>
      </c>
      <c r="E90" s="15">
        <f>прил.7!M88</f>
        <v>2393.9</v>
      </c>
    </row>
    <row r="91" spans="1:5" x14ac:dyDescent="0.25">
      <c r="A91" s="13" t="s">
        <v>99</v>
      </c>
      <c r="B91" s="14" t="s">
        <v>46</v>
      </c>
      <c r="C91" s="14" t="s">
        <v>20</v>
      </c>
      <c r="D91" s="14" t="s">
        <v>100</v>
      </c>
      <c r="E91" s="21">
        <f>прил.7!M179</f>
        <v>516.64</v>
      </c>
    </row>
    <row r="92" spans="1:5" ht="31.5" x14ac:dyDescent="0.25">
      <c r="A92" s="13" t="s">
        <v>49</v>
      </c>
      <c r="B92" s="14" t="s">
        <v>46</v>
      </c>
      <c r="C92" s="14" t="s">
        <v>20</v>
      </c>
      <c r="D92" s="14" t="s">
        <v>50</v>
      </c>
      <c r="E92" s="21">
        <f>прил.7!M181</f>
        <v>196.16</v>
      </c>
    </row>
    <row r="93" spans="1:5" ht="31.5" x14ac:dyDescent="0.25">
      <c r="A93" s="10" t="s">
        <v>51</v>
      </c>
      <c r="B93" s="11" t="s">
        <v>46</v>
      </c>
      <c r="C93" s="11" t="s">
        <v>46</v>
      </c>
      <c r="D93" s="11" t="s">
        <v>135</v>
      </c>
      <c r="E93" s="12">
        <f>E94+E95</f>
        <v>2105.71</v>
      </c>
    </row>
    <row r="94" spans="1:5" ht="15" customHeight="1" x14ac:dyDescent="0.25">
      <c r="A94" s="13" t="s">
        <v>52</v>
      </c>
      <c r="B94" s="14" t="s">
        <v>46</v>
      </c>
      <c r="C94" s="14" t="s">
        <v>46</v>
      </c>
      <c r="D94" s="14" t="s">
        <v>53</v>
      </c>
      <c r="E94" s="15">
        <f>прил.7!M441</f>
        <v>1021.5800000000002</v>
      </c>
    </row>
    <row r="95" spans="1:5" x14ac:dyDescent="0.25">
      <c r="A95" s="13" t="s">
        <v>147</v>
      </c>
      <c r="B95" s="14" t="s">
        <v>46</v>
      </c>
      <c r="C95" s="14" t="s">
        <v>46</v>
      </c>
      <c r="D95" s="14" t="s">
        <v>54</v>
      </c>
      <c r="E95" s="15">
        <f>прил.7!M91</f>
        <v>1084.1299999999999</v>
      </c>
    </row>
    <row r="96" spans="1:5" x14ac:dyDescent="0.25">
      <c r="A96" s="29" t="s">
        <v>55</v>
      </c>
      <c r="B96" s="11" t="s">
        <v>56</v>
      </c>
      <c r="C96" s="11" t="s">
        <v>16</v>
      </c>
      <c r="D96" s="11" t="s">
        <v>135</v>
      </c>
      <c r="E96" s="12">
        <f>E97+E103+E126+E129+E135</f>
        <v>202676.17999999996</v>
      </c>
    </row>
    <row r="97" spans="1:5" x14ac:dyDescent="0.25">
      <c r="A97" s="10" t="s">
        <v>57</v>
      </c>
      <c r="B97" s="11" t="s">
        <v>56</v>
      </c>
      <c r="C97" s="11" t="s">
        <v>15</v>
      </c>
      <c r="D97" s="11" t="s">
        <v>135</v>
      </c>
      <c r="E97" s="12">
        <f>E99+E102+E98+E100+E101</f>
        <v>72022.98</v>
      </c>
    </row>
    <row r="98" spans="1:5" ht="45" customHeight="1" x14ac:dyDescent="0.25">
      <c r="A98" s="19" t="s">
        <v>380</v>
      </c>
      <c r="B98" s="14" t="s">
        <v>56</v>
      </c>
      <c r="C98" s="14" t="s">
        <v>15</v>
      </c>
      <c r="D98" s="14" t="s">
        <v>537</v>
      </c>
      <c r="E98" s="15">
        <f>прил.7!M186</f>
        <v>104.7</v>
      </c>
    </row>
    <row r="99" spans="1:5" ht="17.25" customHeight="1" x14ac:dyDescent="0.25">
      <c r="A99" s="13" t="s">
        <v>52</v>
      </c>
      <c r="B99" s="14" t="s">
        <v>56</v>
      </c>
      <c r="C99" s="14" t="s">
        <v>15</v>
      </c>
      <c r="D99" s="14" t="s">
        <v>58</v>
      </c>
      <c r="E99" s="15">
        <f>прил.7!M189+прил.7!M193</f>
        <v>44956.800000000003</v>
      </c>
    </row>
    <row r="100" spans="1:5" ht="45" customHeight="1" x14ac:dyDescent="0.25">
      <c r="A100" s="19" t="s">
        <v>426</v>
      </c>
      <c r="B100" s="14" t="s">
        <v>56</v>
      </c>
      <c r="C100" s="14" t="s">
        <v>15</v>
      </c>
      <c r="D100" s="14" t="s">
        <v>464</v>
      </c>
      <c r="E100" s="15">
        <f>прил.7!M196</f>
        <v>1838.5300000000002</v>
      </c>
    </row>
    <row r="101" spans="1:5" ht="16.5" customHeight="1" x14ac:dyDescent="0.25">
      <c r="A101" s="43" t="s">
        <v>336</v>
      </c>
      <c r="B101" s="14" t="s">
        <v>56</v>
      </c>
      <c r="C101" s="14" t="s">
        <v>15</v>
      </c>
      <c r="D101" s="14" t="s">
        <v>538</v>
      </c>
      <c r="E101" s="15">
        <f>прил.7!M422</f>
        <v>15060</v>
      </c>
    </row>
    <row r="102" spans="1:5" x14ac:dyDescent="0.25">
      <c r="A102" s="43" t="s">
        <v>336</v>
      </c>
      <c r="B102" s="14" t="s">
        <v>56</v>
      </c>
      <c r="C102" s="14" t="s">
        <v>15</v>
      </c>
      <c r="D102" s="42" t="s">
        <v>391</v>
      </c>
      <c r="E102" s="15">
        <f>прил.7!M424+прил.7!M97</f>
        <v>10062.950000000001</v>
      </c>
    </row>
    <row r="103" spans="1:5" x14ac:dyDescent="0.25">
      <c r="A103" s="10" t="s">
        <v>80</v>
      </c>
      <c r="B103" s="11" t="s">
        <v>56</v>
      </c>
      <c r="C103" s="11" t="s">
        <v>17</v>
      </c>
      <c r="D103" s="11" t="s">
        <v>135</v>
      </c>
      <c r="E103" s="12">
        <f>E106+E110+E117+E104+E105+E112+E122+E124+E115+E116</f>
        <v>122531.79999999999</v>
      </c>
    </row>
    <row r="104" spans="1:5" ht="63.75" customHeight="1" x14ac:dyDescent="0.25">
      <c r="A104" s="19" t="s">
        <v>447</v>
      </c>
      <c r="B104" s="14" t="s">
        <v>56</v>
      </c>
      <c r="C104" s="14" t="s">
        <v>17</v>
      </c>
      <c r="D104" s="14" t="s">
        <v>536</v>
      </c>
      <c r="E104" s="15">
        <f>прил.7!M200</f>
        <v>7.01</v>
      </c>
    </row>
    <row r="105" spans="1:5" ht="29.25" customHeight="1" x14ac:dyDescent="0.25">
      <c r="A105" s="19" t="s">
        <v>457</v>
      </c>
      <c r="B105" s="14" t="s">
        <v>56</v>
      </c>
      <c r="C105" s="14" t="s">
        <v>17</v>
      </c>
      <c r="D105" s="14" t="s">
        <v>536</v>
      </c>
      <c r="E105" s="15">
        <f>прил.7!M99</f>
        <v>3038</v>
      </c>
    </row>
    <row r="106" spans="1:5" ht="31.5" x14ac:dyDescent="0.25">
      <c r="A106" s="13" t="s">
        <v>121</v>
      </c>
      <c r="B106" s="14" t="s">
        <v>56</v>
      </c>
      <c r="C106" s="14" t="s">
        <v>17</v>
      </c>
      <c r="D106" s="14" t="s">
        <v>122</v>
      </c>
      <c r="E106" s="15">
        <f>E107+E108</f>
        <v>11729.25</v>
      </c>
    </row>
    <row r="107" spans="1:5" ht="14.25" customHeight="1" x14ac:dyDescent="0.25">
      <c r="A107" s="13" t="s">
        <v>52</v>
      </c>
      <c r="B107" s="14" t="s">
        <v>56</v>
      </c>
      <c r="C107" s="14" t="s">
        <v>17</v>
      </c>
      <c r="D107" s="14" t="s">
        <v>122</v>
      </c>
      <c r="E107" s="21">
        <f>прил.7!M202</f>
        <v>11729.25</v>
      </c>
    </row>
    <row r="108" spans="1:5" ht="79.5" hidden="1" customHeight="1" x14ac:dyDescent="0.25">
      <c r="A108" s="13" t="s">
        <v>123</v>
      </c>
      <c r="B108" s="14" t="s">
        <v>56</v>
      </c>
      <c r="C108" s="14" t="s">
        <v>17</v>
      </c>
      <c r="D108" s="14" t="s">
        <v>124</v>
      </c>
      <c r="E108" s="15">
        <f>прил.7!M209</f>
        <v>0</v>
      </c>
    </row>
    <row r="109" spans="1:5" ht="47.25" hidden="1" x14ac:dyDescent="0.25">
      <c r="A109" s="13" t="s">
        <v>191</v>
      </c>
      <c r="B109" s="14" t="s">
        <v>56</v>
      </c>
      <c r="C109" s="14" t="s">
        <v>17</v>
      </c>
      <c r="D109" s="14" t="s">
        <v>192</v>
      </c>
      <c r="E109" s="15"/>
    </row>
    <row r="110" spans="1:5" ht="15" customHeight="1" x14ac:dyDescent="0.25">
      <c r="A110" s="13" t="s">
        <v>81</v>
      </c>
      <c r="B110" s="14" t="s">
        <v>56</v>
      </c>
      <c r="C110" s="14" t="s">
        <v>17</v>
      </c>
      <c r="D110" s="14" t="s">
        <v>82</v>
      </c>
      <c r="E110" s="15">
        <f>E111</f>
        <v>25614</v>
      </c>
    </row>
    <row r="111" spans="1:5" ht="13.5" customHeight="1" x14ac:dyDescent="0.25">
      <c r="A111" s="13" t="s">
        <v>52</v>
      </c>
      <c r="B111" s="14" t="s">
        <v>56</v>
      </c>
      <c r="C111" s="14" t="s">
        <v>17</v>
      </c>
      <c r="D111" s="14" t="s">
        <v>83</v>
      </c>
      <c r="E111" s="15">
        <f>прил.7!M216</f>
        <v>25614</v>
      </c>
    </row>
    <row r="112" spans="1:5" ht="28.5" customHeight="1" x14ac:dyDescent="0.25">
      <c r="A112" s="69" t="s">
        <v>462</v>
      </c>
      <c r="B112" s="14" t="s">
        <v>56</v>
      </c>
      <c r="C112" s="14" t="s">
        <v>17</v>
      </c>
      <c r="D112" s="14" t="s">
        <v>463</v>
      </c>
      <c r="E112" s="15">
        <f>E113+E114</f>
        <v>223</v>
      </c>
    </row>
    <row r="113" spans="1:5" ht="42.75" customHeight="1" x14ac:dyDescent="0.25">
      <c r="A113" s="45" t="s">
        <v>441</v>
      </c>
      <c r="B113" s="14" t="s">
        <v>56</v>
      </c>
      <c r="C113" s="14" t="s">
        <v>17</v>
      </c>
      <c r="D113" s="14" t="s">
        <v>459</v>
      </c>
      <c r="E113" s="15">
        <f>прил.7!M220</f>
        <v>223</v>
      </c>
    </row>
    <row r="114" spans="1:5" ht="45.75" hidden="1" customHeight="1" x14ac:dyDescent="0.25">
      <c r="A114" s="45" t="s">
        <v>440</v>
      </c>
      <c r="B114" s="14" t="s">
        <v>56</v>
      </c>
      <c r="C114" s="14" t="s">
        <v>17</v>
      </c>
      <c r="D114" s="14" t="s">
        <v>460</v>
      </c>
      <c r="E114" s="67"/>
    </row>
    <row r="115" spans="1:5" ht="15.75" customHeight="1" x14ac:dyDescent="0.25">
      <c r="A115" s="19" t="s">
        <v>481</v>
      </c>
      <c r="B115" s="14" t="s">
        <v>56</v>
      </c>
      <c r="C115" s="14" t="s">
        <v>17</v>
      </c>
      <c r="D115" s="14" t="s">
        <v>539</v>
      </c>
      <c r="E115" s="15">
        <f>прил.7!M222</f>
        <v>5433</v>
      </c>
    </row>
    <row r="116" spans="1:5" ht="48" customHeight="1" x14ac:dyDescent="0.25">
      <c r="A116" s="19" t="s">
        <v>483</v>
      </c>
      <c r="B116" s="14" t="s">
        <v>56</v>
      </c>
      <c r="C116" s="14" t="s">
        <v>17</v>
      </c>
      <c r="D116" s="14" t="s">
        <v>540</v>
      </c>
      <c r="E116" s="15">
        <f>прил.7!M225</f>
        <v>2303.65</v>
      </c>
    </row>
    <row r="117" spans="1:5" ht="15.75" customHeight="1" x14ac:dyDescent="0.25">
      <c r="A117" s="22" t="s">
        <v>79</v>
      </c>
      <c r="B117" s="14" t="s">
        <v>56</v>
      </c>
      <c r="C117" s="14" t="s">
        <v>17</v>
      </c>
      <c r="D117" s="14" t="s">
        <v>94</v>
      </c>
      <c r="E117" s="15">
        <f>E118+E119+E120+E121</f>
        <v>47911.35</v>
      </c>
    </row>
    <row r="118" spans="1:5" ht="28.5" customHeight="1" x14ac:dyDescent="0.25">
      <c r="A118" s="20" t="s">
        <v>125</v>
      </c>
      <c r="B118" s="14" t="s">
        <v>56</v>
      </c>
      <c r="C118" s="14" t="s">
        <v>17</v>
      </c>
      <c r="D118" s="14" t="s">
        <v>458</v>
      </c>
      <c r="E118" s="15">
        <f>прил.7!M228</f>
        <v>867.19999999999993</v>
      </c>
    </row>
    <row r="119" spans="1:5" ht="28.5" customHeight="1" x14ac:dyDescent="0.25">
      <c r="A119" s="19" t="s">
        <v>426</v>
      </c>
      <c r="B119" s="14" t="s">
        <v>56</v>
      </c>
      <c r="C119" s="14" t="s">
        <v>17</v>
      </c>
      <c r="D119" s="14" t="s">
        <v>464</v>
      </c>
      <c r="E119" s="15">
        <f>прил.7!M231</f>
        <v>515.54999999999995</v>
      </c>
    </row>
    <row r="120" spans="1:5" ht="118.5" customHeight="1" x14ac:dyDescent="0.25">
      <c r="A120" s="19" t="s">
        <v>430</v>
      </c>
      <c r="B120" s="14" t="s">
        <v>56</v>
      </c>
      <c r="C120" s="14" t="s">
        <v>17</v>
      </c>
      <c r="D120" s="14" t="s">
        <v>465</v>
      </c>
      <c r="E120" s="15">
        <f>прил.7!M233</f>
        <v>44426.400000000001</v>
      </c>
    </row>
    <row r="121" spans="1:5" ht="28.5" customHeight="1" x14ac:dyDescent="0.25">
      <c r="A121" s="19" t="s">
        <v>432</v>
      </c>
      <c r="B121" s="14" t="s">
        <v>56</v>
      </c>
      <c r="C121" s="14" t="s">
        <v>17</v>
      </c>
      <c r="D121" s="14" t="s">
        <v>466</v>
      </c>
      <c r="E121" s="15">
        <f>прил.7!M236</f>
        <v>2102.1999999999998</v>
      </c>
    </row>
    <row r="122" spans="1:5" ht="18" customHeight="1" x14ac:dyDescent="0.25">
      <c r="A122" s="64" t="s">
        <v>500</v>
      </c>
      <c r="B122" s="14" t="s">
        <v>56</v>
      </c>
      <c r="C122" s="14" t="s">
        <v>17</v>
      </c>
      <c r="D122" s="14" t="s">
        <v>528</v>
      </c>
      <c r="E122" s="15">
        <f>E123</f>
        <v>23421.54</v>
      </c>
    </row>
    <row r="123" spans="1:5" ht="45.75" customHeight="1" x14ac:dyDescent="0.25">
      <c r="A123" s="69" t="s">
        <v>512</v>
      </c>
      <c r="B123" s="14" t="s">
        <v>56</v>
      </c>
      <c r="C123" s="14" t="s">
        <v>17</v>
      </c>
      <c r="D123" s="14" t="s">
        <v>541</v>
      </c>
      <c r="E123" s="15">
        <f>прил.7!M427</f>
        <v>23421.54</v>
      </c>
    </row>
    <row r="124" spans="1:5" ht="15" customHeight="1" x14ac:dyDescent="0.25">
      <c r="A124" s="1" t="s">
        <v>38</v>
      </c>
      <c r="B124" s="14" t="s">
        <v>56</v>
      </c>
      <c r="C124" s="14" t="s">
        <v>17</v>
      </c>
      <c r="D124" s="14" t="s">
        <v>39</v>
      </c>
      <c r="E124" s="15">
        <f>E125</f>
        <v>2851</v>
      </c>
    </row>
    <row r="125" spans="1:5" x14ac:dyDescent="0.25">
      <c r="A125" s="1" t="s">
        <v>542</v>
      </c>
      <c r="B125" s="14" t="s">
        <v>56</v>
      </c>
      <c r="C125" s="14" t="s">
        <v>17</v>
      </c>
      <c r="D125" s="17" t="s">
        <v>184</v>
      </c>
      <c r="E125" s="15">
        <f>прил.7!M429+прил.7!M430</f>
        <v>2851</v>
      </c>
    </row>
    <row r="126" spans="1:5" ht="31.5" x14ac:dyDescent="0.25">
      <c r="A126" s="10" t="s">
        <v>76</v>
      </c>
      <c r="B126" s="11" t="s">
        <v>56</v>
      </c>
      <c r="C126" s="11" t="s">
        <v>46</v>
      </c>
      <c r="D126" s="11" t="s">
        <v>135</v>
      </c>
      <c r="E126" s="12">
        <f>E127</f>
        <v>45</v>
      </c>
    </row>
    <row r="127" spans="1:5" ht="15" customHeight="1" x14ac:dyDescent="0.25">
      <c r="A127" s="13" t="s">
        <v>126</v>
      </c>
      <c r="B127" s="14" t="s">
        <v>56</v>
      </c>
      <c r="C127" s="14" t="s">
        <v>46</v>
      </c>
      <c r="D127" s="14" t="s">
        <v>127</v>
      </c>
      <c r="E127" s="15">
        <f>E128</f>
        <v>45</v>
      </c>
    </row>
    <row r="128" spans="1:5" ht="15" customHeight="1" x14ac:dyDescent="0.25">
      <c r="A128" s="13" t="s">
        <v>77</v>
      </c>
      <c r="B128" s="14" t="s">
        <v>56</v>
      </c>
      <c r="C128" s="14" t="s">
        <v>46</v>
      </c>
      <c r="D128" s="14" t="s">
        <v>78</v>
      </c>
      <c r="E128" s="15">
        <f>прил.7!M240</f>
        <v>45</v>
      </c>
    </row>
    <row r="129" spans="1:5" x14ac:dyDescent="0.25">
      <c r="A129" s="10" t="s">
        <v>59</v>
      </c>
      <c r="B129" s="11" t="s">
        <v>56</v>
      </c>
      <c r="C129" s="11" t="s">
        <v>56</v>
      </c>
      <c r="D129" s="11" t="s">
        <v>135</v>
      </c>
      <c r="E129" s="12">
        <f>E130+E132</f>
        <v>1660</v>
      </c>
    </row>
    <row r="130" spans="1:5" ht="12.75" customHeight="1" x14ac:dyDescent="0.25">
      <c r="A130" s="13" t="s">
        <v>148</v>
      </c>
      <c r="B130" s="14" t="s">
        <v>56</v>
      </c>
      <c r="C130" s="14" t="s">
        <v>56</v>
      </c>
      <c r="D130" s="14" t="s">
        <v>149</v>
      </c>
      <c r="E130" s="15">
        <f>E131</f>
        <v>660</v>
      </c>
    </row>
    <row r="131" spans="1:5" x14ac:dyDescent="0.25">
      <c r="A131" s="13" t="s">
        <v>60</v>
      </c>
      <c r="B131" s="14" t="s">
        <v>56</v>
      </c>
      <c r="C131" s="14" t="s">
        <v>56</v>
      </c>
      <c r="D131" s="14" t="s">
        <v>61</v>
      </c>
      <c r="E131" s="15">
        <f>прил.7!M102</f>
        <v>660</v>
      </c>
    </row>
    <row r="132" spans="1:5" ht="27" customHeight="1" x14ac:dyDescent="0.25">
      <c r="A132" s="13" t="s">
        <v>150</v>
      </c>
      <c r="B132" s="14" t="s">
        <v>56</v>
      </c>
      <c r="C132" s="14" t="s">
        <v>56</v>
      </c>
      <c r="D132" s="14" t="s">
        <v>84</v>
      </c>
      <c r="E132" s="15">
        <f>E133</f>
        <v>1000</v>
      </c>
    </row>
    <row r="133" spans="1:5" x14ac:dyDescent="0.25">
      <c r="A133" s="13" t="s">
        <v>85</v>
      </c>
      <c r="B133" s="14" t="s">
        <v>56</v>
      </c>
      <c r="C133" s="14" t="s">
        <v>56</v>
      </c>
      <c r="D133" s="14" t="s">
        <v>86</v>
      </c>
      <c r="E133" s="15">
        <f>прил.7!M243</f>
        <v>1000</v>
      </c>
    </row>
    <row r="134" spans="1:5" hidden="1" x14ac:dyDescent="0.25">
      <c r="A134" s="13" t="s">
        <v>102</v>
      </c>
      <c r="B134" s="14" t="s">
        <v>56</v>
      </c>
      <c r="C134" s="14" t="s">
        <v>56</v>
      </c>
      <c r="D134" s="14" t="s">
        <v>103</v>
      </c>
      <c r="E134" s="15"/>
    </row>
    <row r="135" spans="1:5" x14ac:dyDescent="0.25">
      <c r="A135" s="10" t="s">
        <v>62</v>
      </c>
      <c r="B135" s="11" t="s">
        <v>56</v>
      </c>
      <c r="C135" s="11" t="s">
        <v>63</v>
      </c>
      <c r="D135" s="11" t="s">
        <v>135</v>
      </c>
      <c r="E135" s="12">
        <f>E136+E138+E143+E145+E140+E142+E144+E141</f>
        <v>6416.4</v>
      </c>
    </row>
    <row r="136" spans="1:5" ht="31.5" hidden="1" x14ac:dyDescent="0.25">
      <c r="A136" s="13" t="s">
        <v>128</v>
      </c>
      <c r="B136" s="14" t="s">
        <v>56</v>
      </c>
      <c r="C136" s="14" t="s">
        <v>63</v>
      </c>
      <c r="D136" s="14" t="s">
        <v>129</v>
      </c>
      <c r="E136" s="15">
        <f>E137</f>
        <v>0</v>
      </c>
    </row>
    <row r="137" spans="1:5" ht="29.25" hidden="1" customHeight="1" x14ac:dyDescent="0.25">
      <c r="A137" s="13" t="s">
        <v>179</v>
      </c>
      <c r="B137" s="14" t="s">
        <v>56</v>
      </c>
      <c r="C137" s="14" t="s">
        <v>63</v>
      </c>
      <c r="D137" s="14" t="s">
        <v>151</v>
      </c>
      <c r="E137" s="15">
        <f>прил.7!M245</f>
        <v>0</v>
      </c>
    </row>
    <row r="138" spans="1:5" x14ac:dyDescent="0.25">
      <c r="A138" s="13" t="s">
        <v>152</v>
      </c>
      <c r="B138" s="14" t="s">
        <v>56</v>
      </c>
      <c r="C138" s="14" t="s">
        <v>63</v>
      </c>
      <c r="D138" s="14" t="s">
        <v>153</v>
      </c>
      <c r="E138" s="15">
        <f>E139</f>
        <v>450</v>
      </c>
    </row>
    <row r="139" spans="1:5" x14ac:dyDescent="0.25">
      <c r="A139" s="13" t="s">
        <v>60</v>
      </c>
      <c r="B139" s="14" t="s">
        <v>56</v>
      </c>
      <c r="C139" s="14" t="s">
        <v>63</v>
      </c>
      <c r="D139" s="14" t="s">
        <v>64</v>
      </c>
      <c r="E139" s="15">
        <f>прил.7!M107</f>
        <v>450</v>
      </c>
    </row>
    <row r="140" spans="1:5" ht="45" x14ac:dyDescent="0.25">
      <c r="A140" s="45" t="s">
        <v>441</v>
      </c>
      <c r="B140" s="14" t="s">
        <v>56</v>
      </c>
      <c r="C140" s="14" t="s">
        <v>63</v>
      </c>
      <c r="D140" s="14" t="s">
        <v>459</v>
      </c>
      <c r="E140" s="15">
        <f>прил.7!M109</f>
        <v>103</v>
      </c>
    </row>
    <row r="141" spans="1:5" ht="31.5" customHeight="1" x14ac:dyDescent="0.25">
      <c r="A141" s="45" t="s">
        <v>440</v>
      </c>
      <c r="B141" s="14" t="s">
        <v>56</v>
      </c>
      <c r="C141" s="14" t="s">
        <v>63</v>
      </c>
      <c r="D141" s="14" t="s">
        <v>543</v>
      </c>
      <c r="E141" s="15">
        <f>прил.7!M111</f>
        <v>330</v>
      </c>
    </row>
    <row r="142" spans="1:5" ht="124.5" customHeight="1" x14ac:dyDescent="0.25">
      <c r="A142" s="19" t="s">
        <v>430</v>
      </c>
      <c r="B142" s="14" t="s">
        <v>56</v>
      </c>
      <c r="C142" s="14" t="s">
        <v>63</v>
      </c>
      <c r="D142" s="14" t="s">
        <v>465</v>
      </c>
      <c r="E142" s="15">
        <f>прил.7!M247</f>
        <v>2140</v>
      </c>
    </row>
    <row r="143" spans="1:5" ht="31.5" customHeight="1" x14ac:dyDescent="0.25">
      <c r="A143" s="19" t="s">
        <v>417</v>
      </c>
      <c r="B143" s="14" t="s">
        <v>56</v>
      </c>
      <c r="C143" s="14" t="s">
        <v>63</v>
      </c>
      <c r="D143" s="42" t="s">
        <v>544</v>
      </c>
      <c r="E143" s="15">
        <f>прил.7!M113</f>
        <v>1806.4</v>
      </c>
    </row>
    <row r="144" spans="1:5" ht="30" customHeight="1" x14ac:dyDescent="0.25">
      <c r="A144" s="19" t="s">
        <v>467</v>
      </c>
      <c r="B144" s="14" t="s">
        <v>56</v>
      </c>
      <c r="C144" s="14" t="s">
        <v>63</v>
      </c>
      <c r="D144" s="42" t="s">
        <v>544</v>
      </c>
      <c r="E144" s="61">
        <f>прил.7!M114</f>
        <v>1287</v>
      </c>
    </row>
    <row r="145" spans="1:5" ht="42" customHeight="1" x14ac:dyDescent="0.25">
      <c r="A145" s="19" t="s">
        <v>468</v>
      </c>
      <c r="B145" s="14" t="s">
        <v>56</v>
      </c>
      <c r="C145" s="14" t="s">
        <v>63</v>
      </c>
      <c r="D145" s="42" t="s">
        <v>39</v>
      </c>
      <c r="E145" s="15">
        <f>прил.7!M115</f>
        <v>300</v>
      </c>
    </row>
    <row r="146" spans="1:5" x14ac:dyDescent="0.25">
      <c r="A146" s="10" t="s">
        <v>250</v>
      </c>
      <c r="B146" s="11" t="s">
        <v>43</v>
      </c>
      <c r="C146" s="11" t="s">
        <v>16</v>
      </c>
      <c r="D146" s="11" t="s">
        <v>135</v>
      </c>
      <c r="E146" s="12">
        <f>E147</f>
        <v>6327.59</v>
      </c>
    </row>
    <row r="147" spans="1:5" x14ac:dyDescent="0.25">
      <c r="A147" s="10" t="s">
        <v>154</v>
      </c>
      <c r="B147" s="11" t="s">
        <v>43</v>
      </c>
      <c r="C147" s="11" t="s">
        <v>15</v>
      </c>
      <c r="D147" s="11" t="s">
        <v>135</v>
      </c>
      <c r="E147" s="12">
        <f>E151+E153+E148+E154+E150</f>
        <v>6327.59</v>
      </c>
    </row>
    <row r="148" spans="1:5" ht="15.75" customHeight="1" x14ac:dyDescent="0.25">
      <c r="A148" s="19" t="s">
        <v>322</v>
      </c>
      <c r="B148" s="14" t="s">
        <v>43</v>
      </c>
      <c r="C148" s="14" t="s">
        <v>15</v>
      </c>
      <c r="D148" s="14" t="s">
        <v>89</v>
      </c>
      <c r="E148" s="15">
        <f>E149</f>
        <v>1671.83</v>
      </c>
    </row>
    <row r="149" spans="1:5" ht="16.5" customHeight="1" x14ac:dyDescent="0.25">
      <c r="A149" s="13" t="s">
        <v>52</v>
      </c>
      <c r="B149" s="14" t="s">
        <v>43</v>
      </c>
      <c r="C149" s="14" t="s">
        <v>15</v>
      </c>
      <c r="D149" s="14" t="s">
        <v>75</v>
      </c>
      <c r="E149" s="15">
        <f>прил.7!M356</f>
        <v>1671.83</v>
      </c>
    </row>
    <row r="150" spans="1:5" ht="35.25" customHeight="1" x14ac:dyDescent="0.25">
      <c r="A150" s="19" t="s">
        <v>487</v>
      </c>
      <c r="B150" s="14" t="s">
        <v>43</v>
      </c>
      <c r="C150" s="14" t="s">
        <v>15</v>
      </c>
      <c r="D150" s="14" t="s">
        <v>545</v>
      </c>
      <c r="E150" s="15">
        <f>прил.7!M345</f>
        <v>71.2</v>
      </c>
    </row>
    <row r="151" spans="1:5" ht="31.5" x14ac:dyDescent="0.25">
      <c r="A151" s="13" t="s">
        <v>155</v>
      </c>
      <c r="B151" s="14" t="s">
        <v>43</v>
      </c>
      <c r="C151" s="14" t="s">
        <v>15</v>
      </c>
      <c r="D151" s="14" t="s">
        <v>156</v>
      </c>
      <c r="E151" s="15">
        <f>E152</f>
        <v>800</v>
      </c>
    </row>
    <row r="152" spans="1:5" ht="31.5" x14ac:dyDescent="0.25">
      <c r="A152" s="13" t="s">
        <v>114</v>
      </c>
      <c r="B152" s="14" t="s">
        <v>44</v>
      </c>
      <c r="C152" s="14" t="s">
        <v>15</v>
      </c>
      <c r="D152" s="14" t="s">
        <v>65</v>
      </c>
      <c r="E152" s="15">
        <f>прил.7!M119</f>
        <v>800</v>
      </c>
    </row>
    <row r="153" spans="1:5" ht="31.5" x14ac:dyDescent="0.25">
      <c r="A153" s="13" t="s">
        <v>157</v>
      </c>
      <c r="B153" s="14" t="s">
        <v>43</v>
      </c>
      <c r="C153" s="14" t="s">
        <v>15</v>
      </c>
      <c r="D153" s="14" t="s">
        <v>120</v>
      </c>
      <c r="E153" s="15">
        <f>прил.7!M347</f>
        <v>3704.5600000000004</v>
      </c>
    </row>
    <row r="154" spans="1:5" ht="45" x14ac:dyDescent="0.25">
      <c r="A154" s="45" t="s">
        <v>452</v>
      </c>
      <c r="B154" s="14" t="s">
        <v>43</v>
      </c>
      <c r="C154" s="14" t="s">
        <v>15</v>
      </c>
      <c r="D154" s="14" t="s">
        <v>470</v>
      </c>
      <c r="E154" s="15">
        <f>прил.7!M121</f>
        <v>80</v>
      </c>
    </row>
    <row r="155" spans="1:5" x14ac:dyDescent="0.25">
      <c r="A155" s="29" t="s">
        <v>205</v>
      </c>
      <c r="B155" s="11" t="s">
        <v>63</v>
      </c>
      <c r="C155" s="11" t="s">
        <v>16</v>
      </c>
      <c r="D155" s="11" t="s">
        <v>135</v>
      </c>
      <c r="E155" s="12">
        <f>E156</f>
        <v>346.5</v>
      </c>
    </row>
    <row r="156" spans="1:5" x14ac:dyDescent="0.25">
      <c r="A156" s="10" t="s">
        <v>210</v>
      </c>
      <c r="B156" s="11" t="s">
        <v>63</v>
      </c>
      <c r="C156" s="11" t="s">
        <v>63</v>
      </c>
      <c r="D156" s="11" t="s">
        <v>135</v>
      </c>
      <c r="E156" s="12">
        <f>E157</f>
        <v>346.5</v>
      </c>
    </row>
    <row r="157" spans="1:5" x14ac:dyDescent="0.25">
      <c r="A157" s="13" t="s">
        <v>38</v>
      </c>
      <c r="B157" s="14" t="s">
        <v>63</v>
      </c>
      <c r="C157" s="14" t="s">
        <v>63</v>
      </c>
      <c r="D157" s="14" t="s">
        <v>39</v>
      </c>
      <c r="E157" s="15">
        <f>E158+E159</f>
        <v>346.5</v>
      </c>
    </row>
    <row r="158" spans="1:5" ht="31.5" x14ac:dyDescent="0.25">
      <c r="A158" s="13" t="s">
        <v>207</v>
      </c>
      <c r="B158" s="14" t="s">
        <v>63</v>
      </c>
      <c r="C158" s="14" t="s">
        <v>63</v>
      </c>
      <c r="D158" s="14" t="s">
        <v>174</v>
      </c>
      <c r="E158" s="15">
        <f>прил.7!M293+прил.7!M251</f>
        <v>154</v>
      </c>
    </row>
    <row r="159" spans="1:5" ht="15" customHeight="1" x14ac:dyDescent="0.25">
      <c r="A159" s="13" t="s">
        <v>208</v>
      </c>
      <c r="B159" s="14" t="s">
        <v>63</v>
      </c>
      <c r="C159" s="14" t="s">
        <v>63</v>
      </c>
      <c r="D159" s="14" t="s">
        <v>175</v>
      </c>
      <c r="E159" s="15">
        <f>прил.7!M253</f>
        <v>192.5</v>
      </c>
    </row>
    <row r="160" spans="1:5" x14ac:dyDescent="0.25">
      <c r="A160" s="29" t="s">
        <v>67</v>
      </c>
      <c r="B160" s="11" t="s">
        <v>68</v>
      </c>
      <c r="C160" s="11" t="s">
        <v>16</v>
      </c>
      <c r="D160" s="11" t="s">
        <v>135</v>
      </c>
      <c r="E160" s="12">
        <f>E161+E164+E171+E177</f>
        <v>21986.070000000003</v>
      </c>
    </row>
    <row r="161" spans="1:5" x14ac:dyDescent="0.25">
      <c r="A161" s="10" t="s">
        <v>90</v>
      </c>
      <c r="B161" s="11" t="s">
        <v>68</v>
      </c>
      <c r="C161" s="11" t="s">
        <v>17</v>
      </c>
      <c r="D161" s="11" t="s">
        <v>135</v>
      </c>
      <c r="E161" s="12">
        <f>E162</f>
        <v>3745.6</v>
      </c>
    </row>
    <row r="162" spans="1:5" ht="13.5" customHeight="1" x14ac:dyDescent="0.25">
      <c r="A162" s="13" t="s">
        <v>91</v>
      </c>
      <c r="B162" s="14" t="s">
        <v>68</v>
      </c>
      <c r="C162" s="14" t="s">
        <v>17</v>
      </c>
      <c r="D162" s="14" t="s">
        <v>92</v>
      </c>
      <c r="E162" s="15">
        <f>E163</f>
        <v>3745.6</v>
      </c>
    </row>
    <row r="163" spans="1:5" ht="60" customHeight="1" x14ac:dyDescent="0.25">
      <c r="A163" s="13" t="s">
        <v>193</v>
      </c>
      <c r="B163" s="14" t="s">
        <v>68</v>
      </c>
      <c r="C163" s="14" t="s">
        <v>17</v>
      </c>
      <c r="D163" s="14" t="s">
        <v>93</v>
      </c>
      <c r="E163" s="15">
        <f>прил.7!M257</f>
        <v>3745.6</v>
      </c>
    </row>
    <row r="164" spans="1:5" x14ac:dyDescent="0.25">
      <c r="A164" s="10" t="s">
        <v>69</v>
      </c>
      <c r="B164" s="11" t="s">
        <v>68</v>
      </c>
      <c r="C164" s="11" t="s">
        <v>20</v>
      </c>
      <c r="D164" s="11" t="s">
        <v>135</v>
      </c>
      <c r="E164" s="12">
        <f>E166+E170+E165+E169+E168</f>
        <v>4835.9799999999996</v>
      </c>
    </row>
    <row r="165" spans="1:5" x14ac:dyDescent="0.25">
      <c r="A165" s="13" t="s">
        <v>104</v>
      </c>
      <c r="B165" s="14" t="s">
        <v>68</v>
      </c>
      <c r="C165" s="14" t="s">
        <v>20</v>
      </c>
      <c r="D165" s="14" t="s">
        <v>70</v>
      </c>
      <c r="E165" s="15">
        <f>прил.7!M300</f>
        <v>1128.4000000000001</v>
      </c>
    </row>
    <row r="166" spans="1:5" ht="31.5" x14ac:dyDescent="0.25">
      <c r="A166" s="13" t="s">
        <v>71</v>
      </c>
      <c r="B166" s="14" t="s">
        <v>68</v>
      </c>
      <c r="C166" s="14" t="s">
        <v>20</v>
      </c>
      <c r="D166" s="14" t="s">
        <v>159</v>
      </c>
      <c r="E166" s="15">
        <f>E167</f>
        <v>1503.3</v>
      </c>
    </row>
    <row r="167" spans="1:5" x14ac:dyDescent="0.25">
      <c r="A167" s="13" t="s">
        <v>72</v>
      </c>
      <c r="B167" s="14" t="s">
        <v>68</v>
      </c>
      <c r="C167" s="14" t="s">
        <v>20</v>
      </c>
      <c r="D167" s="14" t="s">
        <v>73</v>
      </c>
      <c r="E167" s="15">
        <f>прил.7!M125+прил.7!M302</f>
        <v>1503.3</v>
      </c>
    </row>
    <row r="168" spans="1:5" ht="60.75" customHeight="1" x14ac:dyDescent="0.25">
      <c r="A168" s="45" t="s">
        <v>548</v>
      </c>
      <c r="B168" s="42" t="s">
        <v>68</v>
      </c>
      <c r="C168" s="42" t="s">
        <v>20</v>
      </c>
      <c r="D168" s="42" t="s">
        <v>547</v>
      </c>
      <c r="E168" s="15">
        <f>прил.7!M304</f>
        <v>415.8</v>
      </c>
    </row>
    <row r="169" spans="1:5" ht="44.25" customHeight="1" x14ac:dyDescent="0.25">
      <c r="A169" s="45" t="s">
        <v>456</v>
      </c>
      <c r="B169" s="14" t="s">
        <v>68</v>
      </c>
      <c r="C169" s="14" t="s">
        <v>20</v>
      </c>
      <c r="D169" s="14" t="s">
        <v>471</v>
      </c>
      <c r="E169" s="15">
        <f>прил.7!M306</f>
        <v>362.88</v>
      </c>
    </row>
    <row r="170" spans="1:5" ht="47.25" x14ac:dyDescent="0.25">
      <c r="A170" s="13" t="s">
        <v>418</v>
      </c>
      <c r="B170" s="14" t="s">
        <v>68</v>
      </c>
      <c r="C170" s="14" t="s">
        <v>20</v>
      </c>
      <c r="D170" s="14" t="s">
        <v>178</v>
      </c>
      <c r="E170" s="15">
        <f>прил.7!M308</f>
        <v>1425.6</v>
      </c>
    </row>
    <row r="171" spans="1:5" x14ac:dyDescent="0.25">
      <c r="A171" s="10" t="s">
        <v>74</v>
      </c>
      <c r="B171" s="11" t="s">
        <v>68</v>
      </c>
      <c r="C171" s="11" t="s">
        <v>24</v>
      </c>
      <c r="D171" s="11" t="s">
        <v>135</v>
      </c>
      <c r="E171" s="12">
        <f>E173+E172</f>
        <v>7904.93</v>
      </c>
    </row>
    <row r="172" spans="1:5" ht="47.25" x14ac:dyDescent="0.25">
      <c r="A172" s="19" t="s">
        <v>445</v>
      </c>
      <c r="B172" s="14" t="s">
        <v>68</v>
      </c>
      <c r="C172" s="14" t="s">
        <v>24</v>
      </c>
      <c r="D172" s="14" t="s">
        <v>469</v>
      </c>
      <c r="E172" s="15">
        <f>прил.7!M311</f>
        <v>487</v>
      </c>
    </row>
    <row r="173" spans="1:5" ht="14.25" customHeight="1" x14ac:dyDescent="0.25">
      <c r="A173" s="13" t="s">
        <v>79</v>
      </c>
      <c r="B173" s="14" t="s">
        <v>68</v>
      </c>
      <c r="C173" s="14" t="s">
        <v>24</v>
      </c>
      <c r="D173" s="14" t="s">
        <v>94</v>
      </c>
      <c r="E173" s="15">
        <f>E174+E175+E176</f>
        <v>7417.93</v>
      </c>
    </row>
    <row r="174" spans="1:5" ht="78" customHeight="1" x14ac:dyDescent="0.25">
      <c r="A174" s="19" t="s">
        <v>318</v>
      </c>
      <c r="B174" s="14" t="s">
        <v>68</v>
      </c>
      <c r="C174" s="14" t="s">
        <v>24</v>
      </c>
      <c r="D174" s="14" t="s">
        <v>117</v>
      </c>
      <c r="E174" s="15">
        <f>прил.7!M340</f>
        <v>1675.1</v>
      </c>
    </row>
    <row r="175" spans="1:5" ht="30" customHeight="1" x14ac:dyDescent="0.25">
      <c r="A175" s="19" t="s">
        <v>370</v>
      </c>
      <c r="B175" s="14" t="s">
        <v>68</v>
      </c>
      <c r="C175" s="14" t="s">
        <v>24</v>
      </c>
      <c r="D175" s="42" t="s">
        <v>369</v>
      </c>
      <c r="E175" s="15">
        <f>прил.7!M128</f>
        <v>728.07</v>
      </c>
    </row>
    <row r="176" spans="1:5" ht="108.75" customHeight="1" x14ac:dyDescent="0.25">
      <c r="A176" s="19" t="s">
        <v>419</v>
      </c>
      <c r="B176" s="23" t="s">
        <v>68</v>
      </c>
      <c r="C176" s="14" t="s">
        <v>24</v>
      </c>
      <c r="D176" s="14" t="s">
        <v>371</v>
      </c>
      <c r="E176" s="15">
        <f>прил.7!M133</f>
        <v>5014.76</v>
      </c>
    </row>
    <row r="177" spans="1:5" ht="15.75" customHeight="1" x14ac:dyDescent="0.25">
      <c r="A177" s="10" t="s">
        <v>105</v>
      </c>
      <c r="B177" s="11" t="s">
        <v>68</v>
      </c>
      <c r="C177" s="11" t="s">
        <v>98</v>
      </c>
      <c r="D177" s="11" t="s">
        <v>135</v>
      </c>
      <c r="E177" s="12">
        <f>E178+E179+E180+E181</f>
        <v>5499.56</v>
      </c>
    </row>
    <row r="178" spans="1:5" x14ac:dyDescent="0.25">
      <c r="A178" s="13" t="s">
        <v>22</v>
      </c>
      <c r="B178" s="14" t="s">
        <v>68</v>
      </c>
      <c r="C178" s="14" t="s">
        <v>98</v>
      </c>
      <c r="D178" s="14" t="s">
        <v>106</v>
      </c>
      <c r="E178" s="15">
        <f>прил.7!M314</f>
        <v>3441.86</v>
      </c>
    </row>
    <row r="179" spans="1:5" ht="29.25" customHeight="1" x14ac:dyDescent="0.25">
      <c r="A179" s="19" t="s">
        <v>310</v>
      </c>
      <c r="B179" s="14" t="s">
        <v>68</v>
      </c>
      <c r="C179" s="14" t="s">
        <v>98</v>
      </c>
      <c r="D179" s="42" t="s">
        <v>372</v>
      </c>
      <c r="E179" s="15">
        <f>прил.7!M319</f>
        <v>864</v>
      </c>
    </row>
    <row r="180" spans="1:5" ht="46.5" customHeight="1" x14ac:dyDescent="0.25">
      <c r="A180" s="19" t="s">
        <v>373</v>
      </c>
      <c r="B180" s="14" t="s">
        <v>68</v>
      </c>
      <c r="C180" s="14" t="s">
        <v>98</v>
      </c>
      <c r="D180" s="42" t="s">
        <v>358</v>
      </c>
      <c r="E180" s="15">
        <f>прил.7!M323</f>
        <v>92</v>
      </c>
    </row>
    <row r="181" spans="1:5" ht="30.75" customHeight="1" x14ac:dyDescent="0.25">
      <c r="A181" s="13" t="s">
        <v>186</v>
      </c>
      <c r="B181" s="14" t="s">
        <v>68</v>
      </c>
      <c r="C181" s="14" t="s">
        <v>98</v>
      </c>
      <c r="D181" s="17" t="s">
        <v>187</v>
      </c>
      <c r="E181" s="15">
        <f>прил.7!M327</f>
        <v>1101.7</v>
      </c>
    </row>
    <row r="182" spans="1:5" x14ac:dyDescent="0.25">
      <c r="A182" s="29" t="s">
        <v>204</v>
      </c>
      <c r="B182" s="11" t="s">
        <v>109</v>
      </c>
      <c r="C182" s="11" t="s">
        <v>16</v>
      </c>
      <c r="D182" s="11" t="s">
        <v>135</v>
      </c>
      <c r="E182" s="12">
        <f>E183</f>
        <v>4600</v>
      </c>
    </row>
    <row r="183" spans="1:5" x14ac:dyDescent="0.25">
      <c r="A183" s="13" t="s">
        <v>206</v>
      </c>
      <c r="B183" s="14" t="s">
        <v>109</v>
      </c>
      <c r="C183" s="14" t="s">
        <v>15</v>
      </c>
      <c r="D183" s="14" t="s">
        <v>135</v>
      </c>
      <c r="E183" s="15">
        <f>E184+E186</f>
        <v>4600</v>
      </c>
    </row>
    <row r="184" spans="1:5" ht="16.5" customHeight="1" x14ac:dyDescent="0.25">
      <c r="A184" s="13" t="s">
        <v>107</v>
      </c>
      <c r="B184" s="14" t="s">
        <v>109</v>
      </c>
      <c r="C184" s="14" t="s">
        <v>15</v>
      </c>
      <c r="D184" s="14" t="s">
        <v>108</v>
      </c>
      <c r="E184" s="15">
        <f>E185</f>
        <v>1100</v>
      </c>
    </row>
    <row r="185" spans="1:5" ht="15" customHeight="1" x14ac:dyDescent="0.25">
      <c r="A185" s="13" t="s">
        <v>211</v>
      </c>
      <c r="B185" s="14" t="s">
        <v>109</v>
      </c>
      <c r="C185" s="14" t="s">
        <v>15</v>
      </c>
      <c r="D185" s="14" t="s">
        <v>66</v>
      </c>
      <c r="E185" s="15">
        <f>прил.7!M138</f>
        <v>1100</v>
      </c>
    </row>
    <row r="186" spans="1:5" ht="15.75" customHeight="1" x14ac:dyDescent="0.25">
      <c r="A186" s="13" t="s">
        <v>52</v>
      </c>
      <c r="B186" s="14" t="s">
        <v>109</v>
      </c>
      <c r="C186" s="14" t="s">
        <v>15</v>
      </c>
      <c r="D186" s="42" t="s">
        <v>374</v>
      </c>
      <c r="E186" s="15">
        <f>прил.7!M261</f>
        <v>3500</v>
      </c>
    </row>
    <row r="187" spans="1:5" x14ac:dyDescent="0.25">
      <c r="A187" s="29" t="s">
        <v>203</v>
      </c>
      <c r="B187" s="11" t="s">
        <v>27</v>
      </c>
      <c r="C187" s="11" t="s">
        <v>16</v>
      </c>
      <c r="D187" s="11" t="s">
        <v>135</v>
      </c>
      <c r="E187" s="12">
        <f>E188</f>
        <v>919.1</v>
      </c>
    </row>
    <row r="188" spans="1:5" x14ac:dyDescent="0.25">
      <c r="A188" s="13" t="s">
        <v>158</v>
      </c>
      <c r="B188" s="14" t="s">
        <v>27</v>
      </c>
      <c r="C188" s="14" t="s">
        <v>17</v>
      </c>
      <c r="D188" s="14" t="s">
        <v>135</v>
      </c>
      <c r="E188" s="15">
        <f>E190+E189</f>
        <v>919.1</v>
      </c>
    </row>
    <row r="189" spans="1:5" x14ac:dyDescent="0.25">
      <c r="A189" s="43" t="s">
        <v>485</v>
      </c>
      <c r="B189" s="14" t="s">
        <v>27</v>
      </c>
      <c r="C189" s="14" t="s">
        <v>17</v>
      </c>
      <c r="D189" s="14" t="s">
        <v>546</v>
      </c>
      <c r="E189" s="15">
        <f>прил.7!M267</f>
        <v>78.099999999999994</v>
      </c>
    </row>
    <row r="190" spans="1:5" ht="31.5" x14ac:dyDescent="0.25">
      <c r="A190" s="13" t="s">
        <v>112</v>
      </c>
      <c r="B190" s="14" t="s">
        <v>27</v>
      </c>
      <c r="C190" s="14" t="s">
        <v>17</v>
      </c>
      <c r="D190" s="14" t="s">
        <v>113</v>
      </c>
      <c r="E190" s="15">
        <f>E191</f>
        <v>841</v>
      </c>
    </row>
    <row r="191" spans="1:5" ht="31.5" x14ac:dyDescent="0.25">
      <c r="A191" s="13" t="s">
        <v>114</v>
      </c>
      <c r="B191" s="14" t="s">
        <v>27</v>
      </c>
      <c r="C191" s="14" t="s">
        <v>17</v>
      </c>
      <c r="D191" s="14" t="s">
        <v>115</v>
      </c>
      <c r="E191" s="15">
        <f>прил.7!M269</f>
        <v>841</v>
      </c>
    </row>
    <row r="192" spans="1:5" ht="29.25" x14ac:dyDescent="0.25">
      <c r="A192" s="29" t="s">
        <v>198</v>
      </c>
      <c r="B192" s="11" t="s">
        <v>197</v>
      </c>
      <c r="C192" s="11" t="s">
        <v>16</v>
      </c>
      <c r="D192" s="11" t="s">
        <v>135</v>
      </c>
      <c r="E192" s="12">
        <f>E193</f>
        <v>3629.8</v>
      </c>
    </row>
    <row r="193" spans="1:7" ht="31.5" x14ac:dyDescent="0.25">
      <c r="A193" s="10" t="s">
        <v>199</v>
      </c>
      <c r="B193" s="11" t="s">
        <v>197</v>
      </c>
      <c r="C193" s="11" t="s">
        <v>15</v>
      </c>
      <c r="D193" s="11" t="s">
        <v>135</v>
      </c>
      <c r="E193" s="12">
        <f>E194</f>
        <v>3629.8</v>
      </c>
    </row>
    <row r="194" spans="1:7" x14ac:dyDescent="0.25">
      <c r="A194" s="13" t="s">
        <v>111</v>
      </c>
      <c r="B194" s="14" t="s">
        <v>197</v>
      </c>
      <c r="C194" s="14" t="s">
        <v>15</v>
      </c>
      <c r="D194" s="14" t="s">
        <v>110</v>
      </c>
      <c r="E194" s="15">
        <f>прил.7!M273</f>
        <v>3629.8</v>
      </c>
    </row>
    <row r="195" spans="1:7" ht="43.5" customHeight="1" x14ac:dyDescent="0.25">
      <c r="A195" s="29" t="s">
        <v>200</v>
      </c>
      <c r="B195" s="11" t="s">
        <v>30</v>
      </c>
      <c r="C195" s="11" t="s">
        <v>16</v>
      </c>
      <c r="D195" s="11" t="s">
        <v>135</v>
      </c>
      <c r="E195" s="12">
        <f>E196+E199+E201</f>
        <v>18815.3</v>
      </c>
    </row>
    <row r="196" spans="1:7" ht="47.25" x14ac:dyDescent="0.25">
      <c r="A196" s="10" t="s">
        <v>201</v>
      </c>
      <c r="B196" s="11" t="s">
        <v>30</v>
      </c>
      <c r="C196" s="11" t="s">
        <v>15</v>
      </c>
      <c r="D196" s="11" t="s">
        <v>135</v>
      </c>
      <c r="E196" s="12">
        <f>E197</f>
        <v>16461.099999999999</v>
      </c>
    </row>
    <row r="197" spans="1:7" x14ac:dyDescent="0.25">
      <c r="A197" s="13" t="s">
        <v>160</v>
      </c>
      <c r="B197" s="14" t="s">
        <v>30</v>
      </c>
      <c r="C197" s="14" t="s">
        <v>15</v>
      </c>
      <c r="D197" s="14" t="s">
        <v>161</v>
      </c>
      <c r="E197" s="15">
        <f>E198</f>
        <v>16461.099999999999</v>
      </c>
    </row>
    <row r="198" spans="1:7" ht="29.25" customHeight="1" x14ac:dyDescent="0.25">
      <c r="A198" s="13" t="s">
        <v>116</v>
      </c>
      <c r="B198" s="14" t="s">
        <v>30</v>
      </c>
      <c r="C198" s="14" t="s">
        <v>15</v>
      </c>
      <c r="D198" s="14" t="s">
        <v>162</v>
      </c>
      <c r="E198" s="15">
        <f>прил.7!M277</f>
        <v>16461.099999999999</v>
      </c>
    </row>
    <row r="199" spans="1:7" x14ac:dyDescent="0.25">
      <c r="A199" s="18" t="s">
        <v>202</v>
      </c>
      <c r="B199" s="11" t="s">
        <v>30</v>
      </c>
      <c r="C199" s="11" t="s">
        <v>17</v>
      </c>
      <c r="D199" s="11" t="s">
        <v>196</v>
      </c>
      <c r="E199" s="12">
        <f>E200</f>
        <v>1600</v>
      </c>
    </row>
    <row r="200" spans="1:7" ht="30.75" customHeight="1" x14ac:dyDescent="0.25">
      <c r="A200" s="1" t="s">
        <v>194</v>
      </c>
      <c r="B200" s="14" t="s">
        <v>30</v>
      </c>
      <c r="C200" s="14" t="s">
        <v>17</v>
      </c>
      <c r="D200" s="14" t="s">
        <v>195</v>
      </c>
      <c r="E200" s="15">
        <f>прил.7!M280</f>
        <v>1600</v>
      </c>
    </row>
    <row r="201" spans="1:7" ht="15.75" customHeight="1" x14ac:dyDescent="0.25">
      <c r="A201" s="43" t="s">
        <v>434</v>
      </c>
      <c r="B201" s="11" t="s">
        <v>30</v>
      </c>
      <c r="C201" s="11" t="s">
        <v>20</v>
      </c>
      <c r="D201" s="11"/>
      <c r="E201" s="12">
        <f>E202</f>
        <v>754.2</v>
      </c>
    </row>
    <row r="202" spans="1:7" ht="29.25" customHeight="1" x14ac:dyDescent="0.25">
      <c r="A202" s="47" t="s">
        <v>556</v>
      </c>
      <c r="B202" s="14" t="s">
        <v>30</v>
      </c>
      <c r="C202" s="14" t="s">
        <v>20</v>
      </c>
      <c r="D202" s="14" t="s">
        <v>557</v>
      </c>
      <c r="E202" s="15">
        <f>прил.7!M281</f>
        <v>754.2</v>
      </c>
    </row>
    <row r="203" spans="1:7" ht="16.5" thickBot="1" x14ac:dyDescent="0.3">
      <c r="A203" s="24" t="s">
        <v>163</v>
      </c>
      <c r="B203" s="25"/>
      <c r="C203" s="25"/>
      <c r="D203" s="25"/>
      <c r="E203" s="26">
        <f>E14+E47+E78+E96+E146+E155+E160+E195+E44+E50+E192+E187+E182</f>
        <v>472659.49999999994</v>
      </c>
      <c r="G203" s="27"/>
    </row>
  </sheetData>
  <mergeCells count="9">
    <mergeCell ref="A7:E7"/>
    <mergeCell ref="A8:E8"/>
    <mergeCell ref="A9:E9"/>
    <mergeCell ref="A11:E11"/>
    <mergeCell ref="A1:E1"/>
    <mergeCell ref="A2:E2"/>
    <mergeCell ref="A3:E3"/>
    <mergeCell ref="A4:E4"/>
    <mergeCell ref="A6:E6"/>
  </mergeCells>
  <pageMargins left="0.51181102362204722" right="0.19685039370078741" top="0.15748031496062992" bottom="7.874015748031496E-2" header="0.11811023622047245" footer="0.1181102362204724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прил.7</vt:lpstr>
      <vt:lpstr>прил.8</vt:lpstr>
      <vt:lpstr>прил.7!Заголовки_для_печати</vt:lpstr>
      <vt:lpstr>прил.8!Заголовки_для_печати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2012-05-24T09:18:20Z</dcterms:modified>
</cp:coreProperties>
</file>