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.volchkova\Desktop\2024\!Распоряжения_Постановления\МП_Муниципальная программа\8 октябрь\2\"/>
    </mc:Choice>
  </mc:AlternateContent>
  <xr:revisionPtr revIDLastSave="0" documentId="13_ncr:1_{23C68B76-FCA9-47E0-9B34-4332ABD94EC9}" xr6:coauthVersionLast="47" xr6:coauthVersionMax="47" xr10:uidLastSave="{00000000-0000-0000-0000-000000000000}"/>
  <bookViews>
    <workbookView xWindow="-120" yWindow="-120" windowWidth="29040" windowHeight="15840" tabRatio="601" firstSheet="2" activeTab="3" xr2:uid="{00000000-000D-0000-FFFF-FFFF00000000}"/>
  </bookViews>
  <sheets>
    <sheet name="пример" sheetId="8" state="hidden" r:id="rId1"/>
    <sheet name="квартальный отчет Вариант 1" sheetId="4" state="hidden" r:id="rId2"/>
    <sheet name="всего" sheetId="43" r:id="rId3"/>
    <sheet name="01" sheetId="39" r:id="rId4"/>
    <sheet name="02" sheetId="40" r:id="rId5"/>
    <sheet name="03" sheetId="44" r:id="rId6"/>
    <sheet name="04" sheetId="46" r:id="rId7"/>
    <sheet name="05" sheetId="50" r:id="rId8"/>
    <sheet name="06" sheetId="48" r:id="rId9"/>
    <sheet name="07 (EB)" sheetId="47" r:id="rId10"/>
    <sheet name="08 (E1)" sheetId="49" r:id="rId11"/>
    <sheet name="09 (E2)" sheetId="45" r:id="rId12"/>
  </sheets>
  <definedNames>
    <definedName name="_xlnm._FilterDatabase" localSheetId="3" hidden="1">'01'!$C$10:$P$68</definedName>
    <definedName name="_xlnm._FilterDatabase" localSheetId="4" hidden="1">'02'!$C$8:$P$97</definedName>
    <definedName name="_xlnm._FilterDatabase" localSheetId="0" hidden="1">пример!$A$3:$O$16</definedName>
    <definedName name="километр" localSheetId="3">#REF!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0" i="40" l="1"/>
  <c r="M104" i="40"/>
  <c r="M38" i="39" l="1"/>
  <c r="M12" i="39" s="1"/>
  <c r="L15" i="47"/>
  <c r="L10" i="47" s="1"/>
  <c r="M10" i="44"/>
  <c r="M103" i="40"/>
  <c r="N103" i="40"/>
  <c r="M102" i="40" l="1"/>
  <c r="M13" i="39"/>
  <c r="M55" i="40"/>
  <c r="M52" i="40"/>
  <c r="M10" i="40"/>
  <c r="M14" i="39"/>
  <c r="M17" i="39"/>
  <c r="M15" i="39"/>
  <c r="M16" i="39" l="1"/>
  <c r="M18" i="39"/>
  <c r="M11" i="40"/>
  <c r="M13" i="40"/>
  <c r="M21" i="40"/>
  <c r="M20" i="40"/>
  <c r="M19" i="40"/>
  <c r="M54" i="40" l="1"/>
  <c r="N52" i="40"/>
  <c r="M57" i="40" l="1"/>
  <c r="M53" i="40"/>
  <c r="M12" i="44"/>
  <c r="N53" i="40" l="1"/>
  <c r="K18" i="47" l="1"/>
  <c r="K17" i="47"/>
  <c r="K16" i="47"/>
  <c r="K15" i="47" s="1"/>
  <c r="K10" i="47" s="1"/>
  <c r="N15" i="47"/>
  <c r="M15" i="47"/>
  <c r="M16" i="40"/>
  <c r="M83" i="39" l="1"/>
  <c r="P19" i="39" l="1"/>
  <c r="O19" i="39"/>
  <c r="M19" i="39"/>
  <c r="K25" i="50"/>
  <c r="M69" i="40"/>
  <c r="M58" i="40"/>
  <c r="M21" i="44"/>
  <c r="P104" i="40"/>
  <c r="O104" i="40"/>
  <c r="N104" i="40"/>
  <c r="P26" i="40" l="1"/>
  <c r="O26" i="40"/>
  <c r="N26" i="40"/>
  <c r="M26" i="40"/>
  <c r="P24" i="40"/>
  <c r="O24" i="40"/>
  <c r="N24" i="40"/>
  <c r="M24" i="40"/>
  <c r="P22" i="40"/>
  <c r="O22" i="40"/>
  <c r="N22" i="40"/>
  <c r="M22" i="40"/>
  <c r="M31" i="40"/>
  <c r="M30" i="40"/>
  <c r="M29" i="40"/>
  <c r="P102" i="40"/>
  <c r="O102" i="40"/>
  <c r="N102" i="40"/>
  <c r="M39" i="40" l="1"/>
  <c r="M38" i="40"/>
  <c r="M37" i="40"/>
  <c r="K11" i="48" l="1"/>
  <c r="K10" i="46"/>
  <c r="F61" i="43" l="1"/>
  <c r="E61" i="43"/>
  <c r="O10" i="44"/>
  <c r="F64" i="43"/>
  <c r="E64" i="43"/>
  <c r="D61" i="43"/>
  <c r="D60" i="43"/>
  <c r="D64" i="43"/>
  <c r="M33" i="44"/>
  <c r="P33" i="44"/>
  <c r="O33" i="44"/>
  <c r="N33" i="44"/>
  <c r="N11" i="48"/>
  <c r="M11" i="48"/>
  <c r="L11" i="48"/>
  <c r="N25" i="50"/>
  <c r="M25" i="50"/>
  <c r="L25" i="50"/>
  <c r="N23" i="50"/>
  <c r="M23" i="50"/>
  <c r="L23" i="50"/>
  <c r="K23" i="50"/>
  <c r="N21" i="50"/>
  <c r="M21" i="50"/>
  <c r="L21" i="50"/>
  <c r="K21" i="50"/>
  <c r="P19" i="44"/>
  <c r="O19" i="44"/>
  <c r="N19" i="44"/>
  <c r="M19" i="44"/>
  <c r="D69" i="43" l="1"/>
  <c r="P82" i="39"/>
  <c r="O82" i="39"/>
  <c r="N82" i="39"/>
  <c r="M82" i="39"/>
  <c r="N30" i="39"/>
  <c r="M30" i="39"/>
  <c r="P98" i="40"/>
  <c r="O98" i="40"/>
  <c r="N98" i="40"/>
  <c r="M98" i="40"/>
  <c r="P77" i="39"/>
  <c r="O77" i="39"/>
  <c r="N77" i="39"/>
  <c r="M77" i="39"/>
  <c r="N14" i="39"/>
  <c r="N15" i="39"/>
  <c r="N16" i="39"/>
  <c r="N17" i="39"/>
  <c r="N18" i="39"/>
  <c r="L14" i="47" l="1"/>
  <c r="L13" i="47"/>
  <c r="L12" i="47"/>
  <c r="F112" i="43" l="1"/>
  <c r="E94" i="43" l="1"/>
  <c r="E96" i="43"/>
  <c r="E98" i="43"/>
  <c r="E102" i="43"/>
  <c r="E106" i="43"/>
  <c r="E110" i="43"/>
  <c r="E112" i="43"/>
  <c r="E114" i="43"/>
  <c r="E118" i="43"/>
  <c r="E122" i="43"/>
  <c r="E126" i="43"/>
  <c r="D94" i="43"/>
  <c r="D98" i="43"/>
  <c r="D102" i="43"/>
  <c r="D106" i="43"/>
  <c r="D110" i="43"/>
  <c r="D114" i="43"/>
  <c r="D118" i="43"/>
  <c r="D122" i="43"/>
  <c r="D126" i="43"/>
  <c r="F124" i="43"/>
  <c r="F123" i="43" s="1"/>
  <c r="F120" i="43"/>
  <c r="F119" i="43" s="1"/>
  <c r="F90" i="43"/>
  <c r="F69" i="43"/>
  <c r="E69" i="43"/>
  <c r="F104" i="43"/>
  <c r="E104" i="43"/>
  <c r="D63" i="43"/>
  <c r="F84" i="43"/>
  <c r="F83" i="43" s="1"/>
  <c r="E84" i="43"/>
  <c r="E83" i="43" s="1"/>
  <c r="D84" i="43"/>
  <c r="D83" i="43" s="1"/>
  <c r="F80" i="43"/>
  <c r="F79" i="43" s="1"/>
  <c r="E80" i="43"/>
  <c r="E79" i="43" s="1"/>
  <c r="F76" i="43"/>
  <c r="E76" i="43"/>
  <c r="E75" i="43" s="1"/>
  <c r="D75" i="43"/>
  <c r="F68" i="43"/>
  <c r="F108" i="43" s="1"/>
  <c r="E68" i="43"/>
  <c r="E108" i="43" s="1"/>
  <c r="D68" i="43"/>
  <c r="F60" i="43"/>
  <c r="E60" i="43"/>
  <c r="E59" i="43" s="1"/>
  <c r="D59" i="43"/>
  <c r="D55" i="43"/>
  <c r="F55" i="43"/>
  <c r="E55" i="43"/>
  <c r="F52" i="43"/>
  <c r="E52" i="43"/>
  <c r="E51" i="43" s="1"/>
  <c r="D72" i="43"/>
  <c r="F71" i="43"/>
  <c r="F73" i="43" s="1"/>
  <c r="E71" i="43"/>
  <c r="E73" i="43" s="1"/>
  <c r="D71" i="43"/>
  <c r="D52" i="43"/>
  <c r="D51" i="43" s="1"/>
  <c r="F50" i="43"/>
  <c r="E50" i="43"/>
  <c r="D50" i="43"/>
  <c r="E120" i="43" l="1"/>
  <c r="E63" i="43"/>
  <c r="F63" i="43"/>
  <c r="E100" i="43"/>
  <c r="F59" i="43"/>
  <c r="F100" i="43"/>
  <c r="E124" i="43"/>
  <c r="F51" i="43"/>
  <c r="F75" i="43"/>
  <c r="E67" i="43"/>
  <c r="F67" i="43"/>
  <c r="D73" i="43"/>
  <c r="D49" i="43" s="1"/>
  <c r="D67" i="43"/>
  <c r="E48" i="43"/>
  <c r="F49" i="43"/>
  <c r="F48" i="43"/>
  <c r="E49" i="43"/>
  <c r="N11" i="46"/>
  <c r="M11" i="46"/>
  <c r="E47" i="43" l="1"/>
  <c r="F47" i="43"/>
  <c r="O32" i="40"/>
  <c r="P32" i="39"/>
  <c r="O32" i="39"/>
  <c r="N32" i="39"/>
  <c r="M32" i="39"/>
  <c r="N14" i="49" l="1"/>
  <c r="M14" i="49"/>
  <c r="L14" i="49"/>
  <c r="D80" i="43" s="1"/>
  <c r="K14" i="49"/>
  <c r="D79" i="43" l="1"/>
  <c r="D47" i="43" s="1"/>
  <c r="D48" i="43"/>
  <c r="N13" i="40" l="1"/>
  <c r="N12" i="40"/>
  <c r="N11" i="40"/>
  <c r="L19" i="50" l="1"/>
  <c r="M19" i="50"/>
  <c r="N19" i="50"/>
  <c r="K19" i="50"/>
  <c r="E10" i="43" l="1"/>
  <c r="E90" i="43" s="1"/>
  <c r="F10" i="43"/>
  <c r="D10" i="43"/>
  <c r="D90" i="43" s="1"/>
  <c r="L11" i="50" l="1"/>
  <c r="L10" i="50" s="1"/>
  <c r="M11" i="50"/>
  <c r="M10" i="50" s="1"/>
  <c r="N11" i="50"/>
  <c r="N10" i="50" s="1"/>
  <c r="K11" i="50"/>
  <c r="K10" i="50" s="1"/>
  <c r="F10" i="50"/>
  <c r="N12" i="49"/>
  <c r="M12" i="49"/>
  <c r="M11" i="49" s="1"/>
  <c r="E39" i="43" s="1"/>
  <c r="L12" i="49"/>
  <c r="K12" i="49"/>
  <c r="M10" i="48"/>
  <c r="E31" i="43" s="1"/>
  <c r="L10" i="48"/>
  <c r="K10" i="48"/>
  <c r="E41" i="43" l="1"/>
  <c r="E121" i="43" s="1"/>
  <c r="E119" i="43"/>
  <c r="E33" i="43"/>
  <c r="E113" i="43" s="1"/>
  <c r="E111" i="43"/>
  <c r="N11" i="49"/>
  <c r="F39" i="43" s="1"/>
  <c r="F41" i="43" s="1"/>
  <c r="K11" i="49"/>
  <c r="D39" i="43" s="1"/>
  <c r="D119" i="43" s="1"/>
  <c r="L11" i="49"/>
  <c r="D40" i="43" s="1"/>
  <c r="D120" i="43" s="1"/>
  <c r="N10" i="48"/>
  <c r="F31" i="43" s="1"/>
  <c r="D27" i="43"/>
  <c r="D107" i="43" s="1"/>
  <c r="F27" i="43"/>
  <c r="F107" i="43" s="1"/>
  <c r="E27" i="43"/>
  <c r="E107" i="43" s="1"/>
  <c r="D28" i="43"/>
  <c r="D108" i="43" s="1"/>
  <c r="D32" i="43"/>
  <c r="D112" i="43" s="1"/>
  <c r="D31" i="43"/>
  <c r="D111" i="43" s="1"/>
  <c r="F33" i="43" l="1"/>
  <c r="F113" i="43" s="1"/>
  <c r="F111" i="43"/>
  <c r="F29" i="43"/>
  <c r="F109" i="43" s="1"/>
  <c r="E29" i="43"/>
  <c r="E109" i="43" s="1"/>
  <c r="D41" i="43"/>
  <c r="D121" i="43" s="1"/>
  <c r="D29" i="43"/>
  <c r="D109" i="43" s="1"/>
  <c r="D33" i="43"/>
  <c r="D113" i="43" s="1"/>
  <c r="N11" i="47" l="1"/>
  <c r="M11" i="47"/>
  <c r="L11" i="47"/>
  <c r="K11" i="47"/>
  <c r="D35" i="43" s="1"/>
  <c r="D115" i="43" s="1"/>
  <c r="N17" i="46"/>
  <c r="M17" i="46"/>
  <c r="L17" i="46"/>
  <c r="K17" i="46"/>
  <c r="L10" i="46"/>
  <c r="M10" i="46"/>
  <c r="N10" i="46"/>
  <c r="F9" i="46"/>
  <c r="N10" i="45"/>
  <c r="N9" i="45" s="1"/>
  <c r="F43" i="43" s="1"/>
  <c r="F45" i="43" s="1"/>
  <c r="M10" i="45"/>
  <c r="M9" i="45" s="1"/>
  <c r="E43" i="43" s="1"/>
  <c r="L10" i="45"/>
  <c r="L9" i="45" s="1"/>
  <c r="D44" i="43" s="1"/>
  <c r="D124" i="43" s="1"/>
  <c r="K10" i="45"/>
  <c r="K9" i="45" s="1"/>
  <c r="D43" i="43" s="1"/>
  <c r="D123" i="43" s="1"/>
  <c r="M9" i="46" l="1"/>
  <c r="D36" i="43"/>
  <c r="D116" i="43" s="1"/>
  <c r="E36" i="43"/>
  <c r="E116" i="43" s="1"/>
  <c r="N9" i="46"/>
  <c r="E45" i="43"/>
  <c r="E125" i="43" s="1"/>
  <c r="E123" i="43"/>
  <c r="M10" i="47"/>
  <c r="E35" i="43" s="1"/>
  <c r="N10" i="47"/>
  <c r="K9" i="46"/>
  <c r="D23" i="43" s="1"/>
  <c r="D103" i="43" s="1"/>
  <c r="L9" i="46"/>
  <c r="D24" i="43" s="1"/>
  <c r="D104" i="43" s="1"/>
  <c r="D37" i="43"/>
  <c r="D117" i="43" s="1"/>
  <c r="F23" i="43"/>
  <c r="E23" i="43"/>
  <c r="D45" i="43"/>
  <c r="D125" i="43" s="1"/>
  <c r="P17" i="44"/>
  <c r="O17" i="44"/>
  <c r="N17" i="44"/>
  <c r="M17" i="44"/>
  <c r="F36" i="43" l="1"/>
  <c r="F116" i="43" s="1"/>
  <c r="F35" i="43"/>
  <c r="E25" i="43"/>
  <c r="E105" i="43" s="1"/>
  <c r="E103" i="43"/>
  <c r="E117" i="43"/>
  <c r="E115" i="43"/>
  <c r="F25" i="43"/>
  <c r="F105" i="43" s="1"/>
  <c r="F103" i="43"/>
  <c r="D25" i="43"/>
  <c r="D105" i="43" s="1"/>
  <c r="P10" i="44"/>
  <c r="N10" i="44"/>
  <c r="P21" i="44"/>
  <c r="O21" i="44"/>
  <c r="N21" i="44"/>
  <c r="P13" i="44"/>
  <c r="O13" i="44"/>
  <c r="O9" i="44" s="1"/>
  <c r="N13" i="44"/>
  <c r="M13" i="44"/>
  <c r="M9" i="44" l="1"/>
  <c r="D19" i="43" s="1"/>
  <c r="D99" i="43" s="1"/>
  <c r="P9" i="44"/>
  <c r="N9" i="44"/>
  <c r="D20" i="43" s="1"/>
  <c r="D100" i="43" s="1"/>
  <c r="F115" i="43"/>
  <c r="F37" i="43"/>
  <c r="F19" i="43"/>
  <c r="E19" i="43"/>
  <c r="P69" i="40"/>
  <c r="O69" i="40"/>
  <c r="N69" i="40"/>
  <c r="F21" i="43" l="1"/>
  <c r="F101" i="43" s="1"/>
  <c r="F99" i="43"/>
  <c r="E21" i="43"/>
  <c r="E101" i="43" s="1"/>
  <c r="E99" i="43"/>
  <c r="D21" i="43"/>
  <c r="D101" i="43" s="1"/>
  <c r="P60" i="40" l="1"/>
  <c r="O60" i="40"/>
  <c r="N60" i="40"/>
  <c r="P52" i="40"/>
  <c r="O52" i="40"/>
  <c r="P55" i="40"/>
  <c r="O55" i="40"/>
  <c r="N55" i="40"/>
  <c r="M48" i="40" l="1"/>
  <c r="P48" i="40"/>
  <c r="O48" i="40"/>
  <c r="N48" i="40"/>
  <c r="P36" i="40" l="1"/>
  <c r="O36" i="40"/>
  <c r="N36" i="40"/>
  <c r="M36" i="40"/>
  <c r="P44" i="40" l="1"/>
  <c r="O44" i="40"/>
  <c r="N44" i="40"/>
  <c r="M44" i="40"/>
  <c r="P40" i="40" l="1"/>
  <c r="O40" i="40"/>
  <c r="N40" i="40"/>
  <c r="M40" i="40"/>
  <c r="P32" i="40"/>
  <c r="N32" i="40"/>
  <c r="M32" i="40"/>
  <c r="P28" i="40" l="1"/>
  <c r="O28" i="40"/>
  <c r="N28" i="40"/>
  <c r="M28" i="40"/>
  <c r="P18" i="40"/>
  <c r="O18" i="40"/>
  <c r="N18" i="40"/>
  <c r="M18" i="40"/>
  <c r="P14" i="40" l="1"/>
  <c r="O14" i="40"/>
  <c r="N14" i="40"/>
  <c r="M14" i="40"/>
  <c r="N10" i="40"/>
  <c r="O10" i="40"/>
  <c r="P10" i="40"/>
  <c r="M9" i="40" l="1"/>
  <c r="D15" i="43" s="1"/>
  <c r="D95" i="43" s="1"/>
  <c r="N9" i="40"/>
  <c r="D16" i="43" s="1"/>
  <c r="D96" i="43" s="1"/>
  <c r="P9" i="40"/>
  <c r="F15" i="43" s="1"/>
  <c r="O9" i="40"/>
  <c r="E15" i="43" s="1"/>
  <c r="F16" i="43"/>
  <c r="F96" i="43" s="1"/>
  <c r="F95" i="43" l="1"/>
  <c r="F17" i="43"/>
  <c r="F97" i="43" s="1"/>
  <c r="E95" i="43"/>
  <c r="E17" i="43"/>
  <c r="E97" i="43" s="1"/>
  <c r="D17" i="43"/>
  <c r="D97" i="43" s="1"/>
  <c r="N38" i="39"/>
  <c r="O38" i="39"/>
  <c r="P38" i="39"/>
  <c r="O30" i="39"/>
  <c r="P30" i="39"/>
  <c r="O25" i="39"/>
  <c r="P25" i="39"/>
  <c r="N25" i="39"/>
  <c r="P13" i="39"/>
  <c r="O13" i="39"/>
  <c r="N19" i="39"/>
  <c r="O12" i="39" l="1"/>
  <c r="E11" i="43" s="1"/>
  <c r="E12" i="43"/>
  <c r="E92" i="43" s="1"/>
  <c r="F12" i="43"/>
  <c r="F92" i="43" s="1"/>
  <c r="P12" i="39"/>
  <c r="N13" i="39"/>
  <c r="N12" i="39" s="1"/>
  <c r="F8" i="43" l="1"/>
  <c r="F88" i="43" s="1"/>
  <c r="E8" i="43"/>
  <c r="E88" i="43" s="1"/>
  <c r="D12" i="43"/>
  <c r="E7" i="43"/>
  <c r="E91" i="43"/>
  <c r="F11" i="43"/>
  <c r="D8" i="43" l="1"/>
  <c r="N11" i="39" s="1"/>
  <c r="D92" i="43"/>
  <c r="E87" i="43"/>
  <c r="O11" i="39"/>
  <c r="F7" i="43"/>
  <c r="F91" i="43"/>
  <c r="F13" i="43"/>
  <c r="M25" i="39"/>
  <c r="D88" i="43" l="1"/>
  <c r="F87" i="43"/>
  <c r="P11" i="39"/>
  <c r="D11" i="43"/>
  <c r="F9" i="43"/>
  <c r="F89" i="43" s="1"/>
  <c r="F93" i="43"/>
  <c r="D7" i="43" l="1"/>
  <c r="G7" i="43" s="1"/>
  <c r="D91" i="43"/>
  <c r="D13" i="43"/>
  <c r="H9" i="40"/>
  <c r="D87" i="43" l="1"/>
  <c r="M11" i="39"/>
  <c r="D9" i="43"/>
  <c r="D89" i="43" s="1"/>
  <c r="D93" i="43"/>
  <c r="Q10" i="4" l="1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L10" i="8" l="1"/>
  <c r="L5" i="8"/>
  <c r="E13" i="43"/>
  <c r="E9" i="43" l="1"/>
  <c r="E89" i="43" s="1"/>
  <c r="E93" i="43"/>
</calcChain>
</file>

<file path=xl/sharedStrings.xml><?xml version="1.0" encoding="utf-8"?>
<sst xmlns="http://schemas.openxmlformats.org/spreadsheetml/2006/main" count="1852" uniqueCount="496">
  <si>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</si>
  <si>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</si>
  <si>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</si>
  <si>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</si>
  <si>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</si>
  <si>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</si>
  <si>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</si>
  <si>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</si>
  <si>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</si>
  <si>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</si>
  <si>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</si>
  <si>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</si>
  <si>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</si>
  <si>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</si>
  <si>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</si>
  <si>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</si>
  <si>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</si>
  <si>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</si>
  <si>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</si>
  <si>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</si>
  <si>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</si>
  <si>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</si>
  <si>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</si>
  <si>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</si>
  <si>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</si>
  <si>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</si>
  <si>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</si>
  <si>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</si>
  <si>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</si>
  <si>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</si>
  <si>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</si>
  <si>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</si>
  <si>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</si>
  <si>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</si>
  <si>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</si>
  <si>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</si>
  <si>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</si>
  <si>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</si>
  <si>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</si>
  <si>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</si>
  <si>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</si>
  <si>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</si>
  <si>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</si>
  <si>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</si>
  <si>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</si>
  <si>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</si>
  <si>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</si>
  <si>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</si>
  <si>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</si>
  <si>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</si>
  <si>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</si>
  <si>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</si>
  <si>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</si>
  <si>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</si>
  <si>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</si>
  <si>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</si>
  <si>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</si>
  <si>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</si>
  <si>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</si>
  <si>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</si>
  <si>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</si>
  <si>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</si>
  <si>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</si>
  <si>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</si>
  <si>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</si>
  <si>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</si>
  <si>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</si>
  <si>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</si>
  <si>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</si>
  <si>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</si>
  <si>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</si>
  <si>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</si>
  <si>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</si>
  <si>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</si>
  <si>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</si>
  <si>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</si>
  <si>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</si>
  <si>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</si>
  <si>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</si>
  <si>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</si>
  <si>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</si>
  <si>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</si>
  <si>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</si>
  <si>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</si>
  <si>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</si>
  <si>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</si>
  <si>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</si>
  <si>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</si>
  <si>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</si>
  <si>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</si>
  <si>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</si>
  <si>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</si>
  <si>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Организация предоставления общедоступного, бесплатного дошкольного образования</t>
  </si>
  <si>
    <t>03</t>
  </si>
  <si>
    <t>Организация предоставления дополнительного образования детей в образовательных организациях</t>
  </si>
  <si>
    <t>04</t>
  </si>
  <si>
    <t>Региональный проект "Современная школа"</t>
  </si>
  <si>
    <t>ед.</t>
  </si>
  <si>
    <t>количество обучающихся</t>
  </si>
  <si>
    <t>количество объектов</t>
  </si>
  <si>
    <t>количество мероприятий</t>
  </si>
  <si>
    <t>количество участников</t>
  </si>
  <si>
    <t>количество учреждений</t>
  </si>
  <si>
    <t>Сумма финансового обеспечения по годам реализации, тыс. руб.</t>
  </si>
  <si>
    <t>0</t>
  </si>
  <si>
    <t>2024 год</t>
  </si>
  <si>
    <t>реализация персонифицированного финансирования дополнительного образования детей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</si>
  <si>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</si>
  <si>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численность воспитанников муниципальных образовательных организаций (среднегодовая)</t>
  </si>
  <si>
    <t>количество воспитанников (среднегодовое)</t>
  </si>
  <si>
    <t>количество обучающихся (среднегодовое)</t>
  </si>
  <si>
    <t>количество созданных новых мест</t>
  </si>
  <si>
    <t>численность студентов</t>
  </si>
  <si>
    <t>численность обучающихся</t>
  </si>
  <si>
    <t>Код  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</si>
  <si>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</si>
  <si>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</si>
  <si>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</si>
  <si>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2025 год</t>
  </si>
  <si>
    <t>Региональный проект "Успех каждого ребенка"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</si>
  <si>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</si>
  <si>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</si>
  <si>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</si>
  <si>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</si>
  <si>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</si>
  <si>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</si>
  <si>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S1430</t>
  </si>
  <si>
    <t>74120</t>
  </si>
  <si>
    <t>S1130</t>
  </si>
  <si>
    <t>закупка учебников</t>
  </si>
  <si>
    <t>S1360</t>
  </si>
  <si>
    <t>S1370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</si>
  <si>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области: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</si>
  <si>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организациях:</t>
  </si>
  <si>
    <t>организация и обеспечение бесплатным питанием обучающихся 5-11 классов с ограниченными возможностями здоровья</t>
  </si>
  <si>
    <t>декабрь 2024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</si>
  <si>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</si>
  <si>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</si>
  <si>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</si>
  <si>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Реализация основных общеобразовательных программ общего образования</t>
  </si>
  <si>
    <t>Муниципальное задание на реализацию основных общеобразовательных программ дошкольного образования</t>
  </si>
  <si>
    <t>количество ставок советников директора по воспитанию и взаимодействию с детскими общественными объединениями, введенных в общеобразовательных организациях, и обеспечение их деятельности</t>
  </si>
  <si>
    <t>количество ставок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</si>
  <si>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организациях: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</si>
  <si>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</si>
  <si>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</si>
  <si>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</si>
  <si>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</t>
  </si>
  <si>
    <t>Общий объем финансового обеспечения выполнения основных мероприятий программы</t>
  </si>
  <si>
    <t>Всего</t>
  </si>
  <si>
    <t>ОБ</t>
  </si>
  <si>
    <t>МБ</t>
  </si>
  <si>
    <t>ПП</t>
  </si>
  <si>
    <t>Гражданское и патриотическое воспитание, поддержка талантливых детей</t>
  </si>
  <si>
    <t>Региональный проект «Успех каждого ребенка»</t>
  </si>
  <si>
    <t>Сведения</t>
  </si>
  <si>
    <t>МАДОУ д/сад Родничок</t>
  </si>
  <si>
    <t>МАДОУ д/сад Березка</t>
  </si>
  <si>
    <t>МАДОУ д/сад Солнышко</t>
  </si>
  <si>
    <t>МАДОУ д/сад Одуванчик</t>
  </si>
  <si>
    <t>87310</t>
  </si>
  <si>
    <t>МАУ СОШ п. Донское</t>
  </si>
  <si>
    <t xml:space="preserve">количество воспитанников, получающих питание  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</si>
  <si>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</si>
  <si>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МБУ "ОКС"</t>
  </si>
  <si>
    <t>S4091</t>
  </si>
  <si>
    <t>в том числе:</t>
  </si>
  <si>
    <t>Сумма</t>
  </si>
  <si>
    <t>2026 год</t>
  </si>
  <si>
    <t>МАОУ СОШ №1 Светлогорск</t>
  </si>
  <si>
    <t>МАОУ СОШ пос. Донское</t>
  </si>
  <si>
    <t>муниципальное задание на реализацию основных общеобразовательных программ начального общего, основного общего, среднего общего образования</t>
  </si>
  <si>
    <t>МБОУ СОШ пос. Приморье</t>
  </si>
  <si>
    <t>87320</t>
  </si>
  <si>
    <t>Реализация основных образовательных программ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</si>
  <si>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</si>
  <si>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</si>
  <si>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ежемесячное денежное вознаграждение за классное руководство</t>
  </si>
  <si>
    <t>стимулирование целевого обучения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</si>
  <si>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</si>
  <si>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70160</t>
  </si>
  <si>
    <t>Обеспечение бесплатным питанием отдельных категорий обучающихся в муниципальных общеобразовательных организациях</t>
  </si>
  <si>
    <t xml:space="preserve">организация бесплатной перевозки обучающихся </t>
  </si>
  <si>
    <t>S1010</t>
  </si>
  <si>
    <t>Обеспечение бесплатной перевозки обучающихся к муниципальным общеобразовательным учреждениям</t>
  </si>
  <si>
    <t>Приобретение мебели</t>
  </si>
  <si>
    <t>МБУ "Отдел капитального строительства"</t>
  </si>
  <si>
    <t>количество документации</t>
  </si>
  <si>
    <t>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округа:</t>
  </si>
  <si>
    <t>Строительство дошкольного учреждения на 80 мест в пос. Донское Светлогорского городского округа</t>
  </si>
  <si>
    <t>количество классных руководителей</t>
  </si>
  <si>
    <t>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</si>
  <si>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 xml:space="preserve">Организация питания обучающихся в муниципальных общеобразовательных организациях </t>
  </si>
  <si>
    <t xml:space="preserve">организация питания обучающихся в муниципальных общеобразовательных организациях (в тои числе доплата из местного бюджета сверх утвержденной стоимости) </t>
  </si>
  <si>
    <t>Администрация МО "Светлогорский городской округ"</t>
  </si>
  <si>
    <t xml:space="preserve">Обеспечение бесплатной перевозки обучающихся к муниципальным общеобразовательным учреждениям за счет средств местного бюджета </t>
  </si>
  <si>
    <t>МБУДО ДЮЦ</t>
  </si>
  <si>
    <t>МАУ "ФОК "Светлогорский""</t>
  </si>
  <si>
    <t>численность обучающихся, получающих дополнительное образование (среднегодовое)</t>
  </si>
  <si>
    <t>муниципальное задание на предоставление муниципальных услуг по реализации дополнительных общеразвивающих программ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</si>
  <si>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</si>
  <si>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E2</t>
  </si>
  <si>
    <t>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</si>
  <si>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</si>
  <si>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Администрация МО Светлогорского ГО</t>
  </si>
  <si>
    <t>Организация отдыха и оздоровления детей и подростков</t>
  </si>
  <si>
    <t xml:space="preserve">численность детей и молодежи, охваченных отдыхом в каникулярное время </t>
  </si>
  <si>
    <t>Организация отдыха и оздоровления детей на базе муниципальных учреждений</t>
  </si>
  <si>
    <t>численность детей и молодежи, охваченных отдыхом в каникулярное время</t>
  </si>
  <si>
    <t>МАУ "ФОК  "Светлогорский""</t>
  </si>
  <si>
    <t>организация отдыха и оздоровления детей на базе муниципальных учреждений</t>
  </si>
  <si>
    <t>70130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</si>
  <si>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</si>
  <si>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Администрация МО Светлогорский городской округ</t>
  </si>
  <si>
    <t>EB</t>
  </si>
  <si>
    <t>51790</t>
  </si>
  <si>
    <t>Региональный проект "Патриотическое воспитание граждан Российской Федерации"</t>
  </si>
  <si>
    <t>06</t>
  </si>
  <si>
    <t xml:space="preserve">стипендия за особые достижения в сфере образования </t>
  </si>
  <si>
    <t>количество проведенных мероприятий</t>
  </si>
  <si>
    <t>Проведение мероприятий на муниципальном уровне</t>
  </si>
  <si>
    <t>ед.,</t>
  </si>
  <si>
    <t>Участие обучающихся в городских и всероссийских мероприятиях</t>
  </si>
  <si>
    <t>МАОУ СОШ №1 г.Светлогорска</t>
  </si>
  <si>
    <t>количество созданных новых мест в общеобразовательных организациях</t>
  </si>
  <si>
    <t>E1</t>
  </si>
  <si>
    <t>Приложение № E1
к Плану реализации
муниципальной программы</t>
  </si>
  <si>
    <t>Региональный проект «Современная школа»</t>
  </si>
  <si>
    <t>05</t>
  </si>
  <si>
    <t>Повышение профессионального уровня педагогических работников</t>
  </si>
  <si>
    <t>повышение профессионального уровня педагогических работников</t>
  </si>
  <si>
    <t>74070</t>
  </si>
  <si>
    <t>оснащение обмундированием для юнармейского отряда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</si>
  <si>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№1 в городе Светлогорске, Калининградской области)</t>
  </si>
  <si>
    <t>Реконструкция МАОУ СОШ №1 в городе Светлогорске, Калининградской области</t>
  </si>
  <si>
    <t>Реализация дополнительных общеразвивающих программ</t>
  </si>
  <si>
    <t xml:space="preserve"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</si>
  <si>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 xml:space="preserve">предоставление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</si>
  <si>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>Стипендия для одаренных детей и молодежи</t>
  </si>
  <si>
    <t>количество учащихся муниципальных общеобразовательных учреждений выделенных за особые достижения в сфере образования</t>
  </si>
  <si>
    <t>по_948.87810.01_мб</t>
  </si>
  <si>
    <t>06. Гражданское и патриотическое воспитание</t>
  </si>
  <si>
    <t>Машина сушильная</t>
  </si>
  <si>
    <t>Кровать детская КД-3 (трехуровневая)</t>
  </si>
  <si>
    <t>Стол детский регулируемый "Трапеция"</t>
  </si>
  <si>
    <t>Мягкий инвентарь</t>
  </si>
  <si>
    <t>Кастрюли для пищеблока</t>
  </si>
  <si>
    <t>Песочница с крышкой</t>
  </si>
  <si>
    <t>Стол со скамьями детский</t>
  </si>
  <si>
    <t>Приобретение мягкого инвентаря</t>
  </si>
  <si>
    <t>Разработка ПСД, экспертиза по объекту "Капитальный ремонт фасада здания" ул. Новая, 6</t>
  </si>
  <si>
    <t>Противопожарные мероприятия</t>
  </si>
  <si>
    <t>Приобретение развивающего оборуования</t>
  </si>
  <si>
    <t>Модернизация системы видеонаблюдения по адресам: ул. Новая, 6 и Калининградский пр. 70</t>
  </si>
  <si>
    <t>Покраска пожарных лестниц</t>
  </si>
  <si>
    <t>Ремонт веранд</t>
  </si>
  <si>
    <t>Капитальный ремонт сети уличного освещения</t>
  </si>
  <si>
    <t>Замена дверей в группу 2 этажа и кухня</t>
  </si>
  <si>
    <t>Замена столов на кухню</t>
  </si>
  <si>
    <t>Замена коммуникационной аппаратуры и силовых цепей в электрощитах</t>
  </si>
  <si>
    <t>Материально-техническое оснащение и оборудование для обеспечения безопасности обучающихся (антитеррористической и пожарной)</t>
  </si>
  <si>
    <t>Монтаж аварийного освещения на путях эвакуации в здании</t>
  </si>
  <si>
    <t>Капитальный ремонт пола в спортивном зале №3</t>
  </si>
  <si>
    <t>Капитальный ремонт кабинетов №16, 56, 58, 58а, 62</t>
  </si>
  <si>
    <t>Обновление паркетных полов в актовом зале</t>
  </si>
  <si>
    <t xml:space="preserve">Противопожарные двери </t>
  </si>
  <si>
    <t>Замена резинок на окнах</t>
  </si>
  <si>
    <t>Ремонт санузлов 1 этажа</t>
  </si>
  <si>
    <t>Расчет боевых действий</t>
  </si>
  <si>
    <t>Расчет противопожарных рисков</t>
  </si>
  <si>
    <t>Монтаж металлических ограждений крыши</t>
  </si>
  <si>
    <t>Реконструкция системы вытяжной вентиляции горячего цеха кухни</t>
  </si>
  <si>
    <t>Капитальный ремонт каб.42, 43</t>
  </si>
  <si>
    <t>Провека ПСД на благоустройство территории двора</t>
  </si>
  <si>
    <t>Оснащение краеведческого музейного класса</t>
  </si>
  <si>
    <t>Планы тушения пожара объекта</t>
  </si>
  <si>
    <t>Оснащение актового зала</t>
  </si>
  <si>
    <t>Комплект мебели в кабинет логопеда и психолога, русского яз. и литературы, ин. языка, химии и биологии</t>
  </si>
  <si>
    <t>Обеспечение безопасности обучающихся (видеокамеры)</t>
  </si>
  <si>
    <t>Организация отдыха детей и подростков</t>
  </si>
  <si>
    <t>Прочие мероприятия в сфере образования</t>
  </si>
  <si>
    <t>Гражданское и патриотическое воспитание</t>
  </si>
  <si>
    <t>05. Прочие мероприятия в сфере образования</t>
  </si>
  <si>
    <t>Проверка ПСД, на замену пожарных лестниц</t>
  </si>
  <si>
    <t>87110</t>
  </si>
  <si>
    <t>87130</t>
  </si>
  <si>
    <t>87120</t>
  </si>
  <si>
    <t>87210</t>
  </si>
  <si>
    <t>87230</t>
  </si>
  <si>
    <t>87240</t>
  </si>
  <si>
    <t>87220</t>
  </si>
  <si>
    <t>87450</t>
  </si>
  <si>
    <t>87550</t>
  </si>
  <si>
    <t>87560</t>
  </si>
  <si>
    <t>87570</t>
  </si>
  <si>
    <t>87580</t>
  </si>
  <si>
    <t>87590</t>
  </si>
  <si>
    <t>Приложение 2</t>
  </si>
  <si>
    <t>948.87120.01</t>
  </si>
  <si>
    <t>948.87120.02</t>
  </si>
  <si>
    <t>948.87120.04</t>
  </si>
  <si>
    <t>948.87120.03</t>
  </si>
  <si>
    <t>948.87120.05</t>
  </si>
  <si>
    <t>948.87120.06</t>
  </si>
  <si>
    <t>948.87120.07</t>
  </si>
  <si>
    <t>948.87120.08</t>
  </si>
  <si>
    <t>948.87120.09</t>
  </si>
  <si>
    <t>948.87120.10</t>
  </si>
  <si>
    <t>948.87120.11</t>
  </si>
  <si>
    <t>937.87120.01</t>
  </si>
  <si>
    <t>937.87120.02</t>
  </si>
  <si>
    <t>937.87120.03</t>
  </si>
  <si>
    <t>937.87120.04</t>
  </si>
  <si>
    <t>937.87120.05</t>
  </si>
  <si>
    <t>937.87120.06</t>
  </si>
  <si>
    <t>937.87120.07</t>
  </si>
  <si>
    <t>380.87120.01</t>
  </si>
  <si>
    <t>380.87120.02</t>
  </si>
  <si>
    <t>380.87120.03</t>
  </si>
  <si>
    <t>944.87120.01</t>
  </si>
  <si>
    <t>944.87120.02</t>
  </si>
  <si>
    <t>948.S1130.01</t>
  </si>
  <si>
    <t>948.S1130.02</t>
  </si>
  <si>
    <t>948.S1130.03</t>
  </si>
  <si>
    <t>937.S1130.01</t>
  </si>
  <si>
    <t>937.S1130.02</t>
  </si>
  <si>
    <t>943.S1130.01</t>
  </si>
  <si>
    <t>943.S1130.02</t>
  </si>
  <si>
    <t>943.S1130.03</t>
  </si>
  <si>
    <t>934.S1130.01</t>
  </si>
  <si>
    <t>934.S1130.02</t>
  </si>
  <si>
    <t>939.S1130.01</t>
  </si>
  <si>
    <t>939.S1130.02</t>
  </si>
  <si>
    <t>943.87220.01</t>
  </si>
  <si>
    <t>943.87220.02</t>
  </si>
  <si>
    <t>943.87220.03</t>
  </si>
  <si>
    <t>943.87220.04</t>
  </si>
  <si>
    <t>943.87220.05</t>
  </si>
  <si>
    <t>943.87220.06</t>
  </si>
  <si>
    <t>943.87220.07</t>
  </si>
  <si>
    <t>943.87220.08</t>
  </si>
  <si>
    <t>943.87220.09</t>
  </si>
  <si>
    <t>943.87220.10</t>
  </si>
  <si>
    <t>934.87220.01</t>
  </si>
  <si>
    <t>934.87220.02</t>
  </si>
  <si>
    <t>934.87220.03</t>
  </si>
  <si>
    <t>934.87220.04</t>
  </si>
  <si>
    <t>934.87220.05</t>
  </si>
  <si>
    <t>934.87220.06</t>
  </si>
  <si>
    <t>934.87220.07</t>
  </si>
  <si>
    <t>934.87220.08</t>
  </si>
  <si>
    <t>383.87220.01</t>
  </si>
  <si>
    <t>933.87320.01</t>
  </si>
  <si>
    <t>933.87320.02</t>
  </si>
  <si>
    <t>933.87320.03</t>
  </si>
  <si>
    <t>933.87320.04</t>
  </si>
  <si>
    <t>1108.87320.01</t>
  </si>
  <si>
    <t>1108.87320.02</t>
  </si>
  <si>
    <t xml:space="preserve">Стимулирование трудоустройства молодых специалистов в муниципальные общеобразовательные организации   </t>
  </si>
  <si>
    <t>74060</t>
  </si>
  <si>
    <t>87250</t>
  </si>
  <si>
    <t>Стимулирование целевого обучения за счет средств местного бюджета</t>
  </si>
  <si>
    <t>383.87120.01</t>
  </si>
  <si>
    <t>Оборудование для детского сада в пос. Донское</t>
  </si>
  <si>
    <t>Материально-техническое обеспечение и оснащение учреждений дополнительного образования:</t>
  </si>
  <si>
    <t>Материально-техническое обеспечение и оснащение общеобразовательных учреждений:</t>
  </si>
  <si>
    <t>Материально-техническое обеспечение и оснащение учреждений дошкольного образования:</t>
  </si>
  <si>
    <t>Материально-техническое обеспечение и оснащение в рамках патриотического воспитания</t>
  </si>
  <si>
    <t>Приобретение оборудования для студии</t>
  </si>
  <si>
    <t>Видеокамера</t>
  </si>
  <si>
    <t xml:space="preserve">Програмное обеспечение </t>
  </si>
  <si>
    <t>Ноутбук</t>
  </si>
  <si>
    <t>МФУ</t>
  </si>
  <si>
    <t>Проектор</t>
  </si>
  <si>
    <t>Щкаф металлический для хранения личных дел обучающихся (2 шт)</t>
  </si>
  <si>
    <t>Шредер</t>
  </si>
  <si>
    <t>Скамья для бассейна (8 шт по 8750 рб)</t>
  </si>
  <si>
    <t>1108.87320.03</t>
  </si>
  <si>
    <t>1108.87320.04</t>
  </si>
  <si>
    <t>1108.87320.05</t>
  </si>
  <si>
    <t>1108.87320.06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</si>
  <si>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</si>
  <si>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Оснащение оборудованием, средствами обучения и воспитания</t>
  </si>
  <si>
    <t>о финансовом обеспечении выполнения основных мероприятий муниципальной программы "Развитие образования"</t>
  </si>
  <si>
    <t>2.5.</t>
  </si>
  <si>
    <t>2.6.</t>
  </si>
  <si>
    <t>ОВЗ</t>
  </si>
  <si>
    <t>МУ "Отдел по бюджету и финансам "Светлогорского городского округа"</t>
  </si>
  <si>
    <t>в 2023</t>
  </si>
  <si>
    <t>07 (EВ)</t>
  </si>
  <si>
    <t>08 (E1)</t>
  </si>
  <si>
    <t>09 (E2)</t>
  </si>
  <si>
    <t>МБОУ  «ООШ  п.Приморье»</t>
  </si>
  <si>
    <t>87620</t>
  </si>
  <si>
    <t>Е1</t>
  </si>
  <si>
    <t>51720</t>
  </si>
  <si>
    <t>53054</t>
  </si>
  <si>
    <t>07 (EB)</t>
  </si>
  <si>
    <t>ПЛАН 
реализации муниципальной программы "Развитие образования" 
на 2024 г. и плановый период 2025-2026 гг.</t>
  </si>
  <si>
    <t>Приложение к распоряжению
администрации муниципального образования
"Светлогорский городской округ"
от "____" __________ 2024 г.</t>
  </si>
  <si>
    <t>Всего по программе</t>
  </si>
  <si>
    <t>01. Организация предоставления общедоступного, бесплатного дошкольного образования</t>
  </si>
  <si>
    <t>02. 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</t>
  </si>
  <si>
    <t>03. Организация предоставления дополнительного образования детей в образовательных организациях</t>
  </si>
  <si>
    <t>04. Организация отдыха и оздоровления детей и подростков</t>
  </si>
  <si>
    <t>07 (EB) Региональный проект "Патриотическое воспитание граждан Российской Федерации"</t>
  </si>
  <si>
    <t>08 (E1) Региональный проект "Современная школа"</t>
  </si>
  <si>
    <t>09 (E2) Региональный проект "Успех каждого ребенка"</t>
  </si>
  <si>
    <t>Количество образовательных организаций, оснащенных материально-техническим обеспечением в рамках патриотического воспитания</t>
  </si>
  <si>
    <t>МБОУ ООШ пос. Приморье</t>
  </si>
  <si>
    <t>Оснащение и ремонт центра образования "Точка роста"</t>
  </si>
  <si>
    <t>МАОУ «СОШ №1» г.Светлогорска</t>
  </si>
  <si>
    <t>1-4 кл</t>
  </si>
  <si>
    <t>Временное технологическое присоединение к электрическим сетям строительной площадки (п.Донское, ул.Мтепанова,1/1)</t>
  </si>
  <si>
    <t>Авторский надзор по объекту: Строительство дошкольного учреждения на 80 мест в п. Донское</t>
  </si>
  <si>
    <t>21Ф08</t>
  </si>
  <si>
    <t>21Ф05</t>
  </si>
  <si>
    <t>Монтаж системы кондиционирования в актовый зал</t>
  </si>
  <si>
    <t>Субсидия на 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</si>
  <si>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94Ц91</t>
  </si>
  <si>
    <t>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</si>
  <si>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Ремонт двух помещений прачечной</t>
  </si>
  <si>
    <t>Ремонт вентиляционной в здании</t>
  </si>
  <si>
    <t>Благоустройство площадки для сбора ТКО</t>
  </si>
  <si>
    <t>Капитальный ремонт группы №1 ул. Новая, 6</t>
  </si>
  <si>
    <t>Благоустройство территории прогулочных участков ул. Новая, 6</t>
  </si>
  <si>
    <t>Оснащение оборудованием пищеблока</t>
  </si>
  <si>
    <t>Капитальный ремонт помещения № 28 в здании</t>
  </si>
  <si>
    <t>Приобретение мебели для начальной школы</t>
  </si>
  <si>
    <t>Приобретение мебели для основной школы, каб.№5</t>
  </si>
  <si>
    <t>Приобретение мебели для основной школы, каб.№8</t>
  </si>
  <si>
    <t>количество работников</t>
  </si>
  <si>
    <t>МУ  Отдел по бюджету и финансам</t>
  </si>
  <si>
    <t>Материально-техническое обеспечение и оснащение общеобразовательных учреждений</t>
  </si>
  <si>
    <t>87410</t>
  </si>
  <si>
    <t>1. численность обучающихся в муниципальных общеобразовательных учреждениях (среднегодовая)           2. Численность педагогических работников муниципальных общеобразовательных организаций, которым выплачено ежемесячное денежное вознаграждение за классное руководство</t>
  </si>
  <si>
    <t>1807         67</t>
  </si>
  <si>
    <t>1810          67</t>
  </si>
  <si>
    <t>1815           67</t>
  </si>
  <si>
    <t>Стул детский регулируемый</t>
  </si>
  <si>
    <t>Ларь морозильный</t>
  </si>
  <si>
    <t>Благоустройство территории, площадка для сбора и передачи ТКО</t>
  </si>
  <si>
    <t>Обеспечение функционирования модели персонифицированного финансирования дополнительного образования детей</t>
  </si>
  <si>
    <t>Разработка и проверка ПСД на строительство объекта: "Спортивный зал в МБОУ "ООШ пос.Приморье""</t>
  </si>
  <si>
    <t>Машина протирочно-резательная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</si>
  <si>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</si>
  <si>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</si>
  <si>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проц</t>
  </si>
  <si>
    <t>доля обучающихся</t>
  </si>
  <si>
    <t>Мероприятия по обеспечению присмотра и ухода за детьми, военнослужащих и других участников специальной военной операции, осваивающими образовательные программы дошкольного образования</t>
  </si>
  <si>
    <t>Мероприятия по организации бесплатного горячего питания детям военнослужащих и других участников специальной военной операции</t>
  </si>
  <si>
    <t>1</t>
  </si>
  <si>
    <t>реализация социального заказа дополнительного образования детей</t>
  </si>
  <si>
    <t>Текущий ремонт спортивной площадки</t>
  </si>
  <si>
    <t>Косметический ремонт контейнерной площадки</t>
  </si>
  <si>
    <t xml:space="preserve">ед. </t>
  </si>
  <si>
    <t>Пошив формы для казачьего кадетского класса</t>
  </si>
  <si>
    <t>Обеспечение участия в городских и всероссийских конкурсах, олимпиадах, соревнованиях, мероприятиях</t>
  </si>
  <si>
    <t>70622</t>
  </si>
  <si>
    <t>70621</t>
  </si>
  <si>
    <t>S1132</t>
  </si>
  <si>
    <t>74020</t>
  </si>
  <si>
    <t>Закупка учебников для новых муниципальных общеобразовательных организаций (Предоставление начального общего, основного общего, среднего общего образования в образовательных организациях Калининградской области)</t>
  </si>
  <si>
    <t>закупка учебников для новых муниципальных общеобразовательных организаций</t>
  </si>
  <si>
    <t xml:space="preserve">Количество новых мест в муниципальных общеобразовательных организациях, созданных путем введения в эксплуатацию вновь построенных зданий общеобразовательных организаций в текущем финансовом году, обеспеченных учебниками </t>
  </si>
  <si>
    <t>организация бесплатного питания отдельных категорий обучающихся</t>
  </si>
  <si>
    <t>Ремонтные работы спортивно-игровой площадке</t>
  </si>
  <si>
    <t>Жарочный шкаф</t>
  </si>
  <si>
    <t>Подключение к сетям теплоснабжения объекта: "Реконструкция МАОУ СОШ №1"</t>
  </si>
  <si>
    <t>Увеличение стоимости выноса сетей по объекту: "Реконструкция МАОУ СОШ №1"</t>
  </si>
  <si>
    <t>W3054</t>
  </si>
  <si>
    <t>Поставка немонтируемого оборудования, предусмотренного проектно-сметной документацией по объекту: "Реконструкция МАОУ СОШ №1"</t>
  </si>
  <si>
    <t>Капитальный ремонт торцевой части фасади и водосточной системы</t>
  </si>
  <si>
    <t>Экспертное сопровождение проектной документации по объекту "Строительство дошкольного учреждения на 80 мест в п. Донское"</t>
  </si>
  <si>
    <t xml:space="preserve">Услуги по химическому и микробиологическому анализу воды и пробоотбору по объекту: "Строительство дошкольного учреждения на 80 мест в п. Донское" </t>
  </si>
  <si>
    <t>Подключение к сетям теплоснабжения объекта: "Строительство дошкольного учреждения на 80 мест в п. Донское"</t>
  </si>
  <si>
    <t>Экспертное сопровождение проектной документации по объекту "Реконструкция МАОУ СОШ №1"</t>
  </si>
  <si>
    <t>Установка витринного ограждения в каб. №59</t>
  </si>
  <si>
    <t>Монтаж сплит-системы в каб. №46</t>
  </si>
  <si>
    <t>Приобретение кухонного оборудования и инвентаря</t>
  </si>
  <si>
    <t>д/сад п.Донское</t>
  </si>
  <si>
    <t xml:space="preserve"> -</t>
  </si>
  <si>
    <t>Автоматизация въездных распашных ворот двух зданий</t>
  </si>
  <si>
    <t>Приобретение огнетушителей</t>
  </si>
  <si>
    <t>Обследование водопроводной и канализационной сетей</t>
  </si>
  <si>
    <t xml:space="preserve">Замена видеокамер в системе видеонаблюдения </t>
  </si>
  <si>
    <t>Замена приборов учета холодного водоснабжения</t>
  </si>
  <si>
    <t>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</si>
  <si>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</si>
  <si>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Укомплектование детского сада</t>
  </si>
  <si>
    <t xml:space="preserve">Проведение специализированных исследований центра гигиены по объекту: "Реконструкция МАОУ СОШ №1" </t>
  </si>
  <si>
    <t xml:space="preserve">Техническое присоединение к ОКОС по объекту: "Реконструкция МАОУ СОШ №1" </t>
  </si>
  <si>
    <t>Подключение к сетям водоснабжения</t>
  </si>
  <si>
    <t xml:space="preserve">Формирование первоначального фонда оборудования по объекту: "Реконструкция МАОУ СОШ №1" </t>
  </si>
  <si>
    <t>рейс</t>
  </si>
  <si>
    <t>шк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</si>
</sst>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19]mmmm\ yyyy;@"/>
    <numFmt numFmtId="166" formatCode="#,##0.000"/>
    <numFmt numFmtId="167" formatCode="#,##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20" fillId="0" borderId="0"/>
    <xf numFmtId="0" fontId="1" fillId="0" borderId="0"/>
    <xf numFmtId="0" fontId="24" fillId="0" borderId="11">
      <alignment vertical="top" wrapText="1"/>
    </xf>
  </cellStyleXfs>
  <cellXfs count="327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165" fontId="4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 shrinkToFit="1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166" fontId="12" fillId="0" borderId="0" xfId="0" applyNumberFormat="1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4" fontId="12" fillId="0" borderId="0" xfId="0" applyNumberFormat="1" applyFont="1"/>
    <xf numFmtId="1" fontId="4" fillId="0" borderId="1" xfId="0" applyNumberFormat="1" applyFont="1" applyBorder="1" applyAlignment="1">
      <alignment horizontal="center" wrapText="1"/>
    </xf>
    <xf numFmtId="0" fontId="23" fillId="0" borderId="0" xfId="0" applyFont="1" applyAlignment="1">
      <alignment vertical="center"/>
    </xf>
    <xf numFmtId="4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4" fontId="12" fillId="0" borderId="1" xfId="0" applyNumberFormat="1" applyFont="1" applyBorder="1" applyAlignment="1">
      <alignment horizontal="right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8" applyFont="1" applyFill="1" applyBorder="1" applyAlignment="1">
      <alignment horizontal="left" vertical="top" wrapText="1" shrinkToFit="1"/>
    </xf>
    <xf numFmtId="3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7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right" wrapText="1"/>
    </xf>
    <xf numFmtId="4" fontId="12" fillId="0" borderId="1" xfId="0" applyNumberFormat="1" applyFont="1" applyFill="1" applyBorder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49" fontId="13" fillId="0" borderId="0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wrapText="1"/>
    </xf>
    <xf numFmtId="0" fontId="13" fillId="0" borderId="0" xfId="8" applyFont="1" applyFill="1" applyBorder="1" applyAlignment="1">
      <alignment horizontal="left" vertical="top" wrapText="1" shrinkToFi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vertical="top"/>
    </xf>
    <xf numFmtId="0" fontId="12" fillId="0" borderId="0" xfId="0" applyFont="1" applyAlignment="1">
      <alignment horizontal="center" wrapText="1"/>
    </xf>
    <xf numFmtId="0" fontId="15" fillId="0" borderId="2" xfId="0" applyFont="1" applyBorder="1" applyAlignment="1">
      <alignment horizontal="left" wrapText="1"/>
    </xf>
    <xf numFmtId="4" fontId="12" fillId="0" borderId="0" xfId="0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3" fontId="15" fillId="0" borderId="2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7" fillId="0" borderId="1" xfId="0" applyFont="1" applyBorder="1" applyAlignment="1">
      <alignment wrapText="1"/>
    </xf>
    <xf numFmtId="0" fontId="27" fillId="0" borderId="1" xfId="0" applyFont="1" applyFill="1" applyBorder="1" applyAlignment="1">
      <alignment vertical="top" wrapText="1"/>
    </xf>
    <xf numFmtId="0" fontId="27" fillId="0" borderId="12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2" fillId="0" borderId="1" xfId="0" applyNumberFormat="1" applyFont="1" applyFill="1" applyBorder="1" applyAlignment="1">
      <alignment vertical="top"/>
    </xf>
    <xf numFmtId="0" fontId="27" fillId="0" borderId="0" xfId="0" applyFont="1" applyFill="1" applyAlignment="1">
      <alignment vertical="top" wrapText="1"/>
    </xf>
    <xf numFmtId="3" fontId="15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25" fillId="0" borderId="0" xfId="0" applyFont="1" applyFill="1"/>
    <xf numFmtId="4" fontId="26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/>
    <xf numFmtId="0" fontId="27" fillId="0" borderId="0" xfId="0" applyFont="1" applyFill="1" applyAlignment="1">
      <alignment wrapText="1"/>
    </xf>
    <xf numFmtId="49" fontId="27" fillId="0" borderId="2" xfId="0" applyNumberFormat="1" applyFont="1" applyFill="1" applyBorder="1" applyAlignment="1">
      <alignment horizontal="right" vertical="top" wrapText="1"/>
    </xf>
    <xf numFmtId="49" fontId="2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top"/>
    </xf>
    <xf numFmtId="0" fontId="12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top" wrapText="1"/>
    </xf>
    <xf numFmtId="4" fontId="12" fillId="0" borderId="0" xfId="0" applyNumberFormat="1" applyFont="1" applyBorder="1"/>
    <xf numFmtId="0" fontId="27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" fontId="0" fillId="0" borderId="1" xfId="0" applyNumberFormat="1" applyFill="1" applyBorder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3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right" vertical="top" wrapText="1"/>
    </xf>
    <xf numFmtId="3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center" vertical="top" wrapText="1"/>
    </xf>
    <xf numFmtId="49" fontId="27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9" fontId="13" fillId="0" borderId="9" xfId="0" applyNumberFormat="1" applyFont="1" applyFill="1" applyBorder="1" applyAlignment="1">
      <alignment horizontal="center" vertical="top" wrapText="1"/>
    </xf>
    <xf numFmtId="49" fontId="13" fillId="0" borderId="2" xfId="0" applyNumberFormat="1" applyFont="1" applyFill="1" applyBorder="1" applyAlignment="1">
      <alignment horizontal="center" vertical="top" wrapText="1"/>
    </xf>
    <xf numFmtId="0" fontId="13" fillId="0" borderId="2" xfId="8" applyFont="1" applyFill="1" applyBorder="1" applyAlignment="1">
      <alignment horizontal="left" vertical="top" wrapText="1" shrinkToFit="1"/>
    </xf>
    <xf numFmtId="4" fontId="13" fillId="0" borderId="1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center" vertical="top" wrapText="1"/>
    </xf>
    <xf numFmtId="49" fontId="27" fillId="0" borderId="7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7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left" vertical="top"/>
    </xf>
    <xf numFmtId="0" fontId="0" fillId="0" borderId="0" xfId="0" applyFont="1" applyFill="1"/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right"/>
    </xf>
    <xf numFmtId="0" fontId="0" fillId="0" borderId="0" xfId="0" applyFill="1"/>
    <xf numFmtId="0" fontId="15" fillId="0" borderId="0" xfId="0" applyFont="1" applyFill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top" wrapText="1" shrinkToFit="1"/>
    </xf>
    <xf numFmtId="4" fontId="13" fillId="0" borderId="1" xfId="0" applyNumberFormat="1" applyFont="1" applyFill="1" applyBorder="1" applyAlignment="1">
      <alignment vertical="top"/>
    </xf>
    <xf numFmtId="49" fontId="27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0" fontId="28" fillId="0" borderId="2" xfId="8" applyFont="1" applyFill="1" applyBorder="1" applyAlignment="1">
      <alignment horizontal="left" vertical="top" wrapText="1" shrinkToFit="1"/>
    </xf>
    <xf numFmtId="0" fontId="4" fillId="0" borderId="2" xfId="8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 shrinkToFit="1"/>
    </xf>
    <xf numFmtId="0" fontId="27" fillId="0" borderId="2" xfId="8" applyFont="1" applyFill="1" applyBorder="1" applyAlignment="1">
      <alignment horizontal="left" vertical="top" wrapText="1" shrinkToFit="1"/>
    </xf>
    <xf numFmtId="0" fontId="10" fillId="0" borderId="7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 wrapText="1"/>
    </xf>
    <xf numFmtId="166" fontId="12" fillId="0" borderId="0" xfId="0" applyNumberFormat="1" applyFont="1" applyFill="1"/>
    <xf numFmtId="0" fontId="2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vertical="top" wrapText="1"/>
    </xf>
    <xf numFmtId="0" fontId="0" fillId="0" borderId="7" xfId="0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4" fontId="12" fillId="0" borderId="0" xfId="0" applyNumberFormat="1" applyFont="1" applyFill="1"/>
    <xf numFmtId="4" fontId="13" fillId="0" borderId="2" xfId="0" applyNumberFormat="1" applyFont="1" applyFill="1" applyBorder="1" applyAlignment="1">
      <alignment horizontal="right" vertical="top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</cellXfs>
  <cellStyles count="12">
    <cellStyle name="xl37" xfId="11" xr:uid="{00000000-0005-0000-0000-000000000000}"/>
    <cellStyle name="Обычный" xfId="0" builtinId="0"/>
    <cellStyle name="Обычный 12" xfId="8" xr:uid="{00000000-0005-0000-0000-000002000000}"/>
    <cellStyle name="Обычный 2" xfId="1" xr:uid="{00000000-0005-0000-0000-000003000000}"/>
    <cellStyle name="Обычный 2 3" xfId="10" xr:uid="{00000000-0005-0000-0000-000004000000}"/>
    <cellStyle name="Обычный 3" xfId="2" xr:uid="{00000000-0005-0000-0000-000005000000}"/>
    <cellStyle name="Обычный 4" xfId="3" xr:uid="{00000000-0005-0000-0000-000006000000}"/>
    <cellStyle name="Обычный 5" xfId="4" xr:uid="{00000000-0005-0000-0000-000007000000}"/>
    <cellStyle name="Обычный 6" xfId="5" xr:uid="{00000000-0005-0000-0000-000008000000}"/>
    <cellStyle name="Обычный 6 2" xfId="6" xr:uid="{00000000-0005-0000-0000-000009000000}"/>
    <cellStyle name="Обычный 8" xfId="9" xr:uid="{00000000-0005-0000-0000-00000A000000}"/>
    <cellStyle name="Финансовый 2" xfId="7" xr:uid="{00000000-0005-0000-0000-00000B000000}"/>
  </cellStyles>
  <dxfs count="0"/>
  <tableStyles count="0" defaultTableStyle="TableStyleMedium2" defaultPivotStyle="PivotStyleLight16"/>
  <colors>
    <mruColors>
      <color rgb="FF00FF00"/>
      <color rgb="FF8A0000"/>
      <color rgb="FF00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99" t="s">
        <v>48</v>
      </c>
      <c r="B1" s="199" t="s">
        <v>4</v>
      </c>
      <c r="C1" s="199" t="s">
        <v>49</v>
      </c>
      <c r="D1" s="199" t="s">
        <v>50</v>
      </c>
      <c r="E1" s="199"/>
      <c r="F1" s="199" t="s">
        <v>53</v>
      </c>
      <c r="G1" s="199" t="s">
        <v>17</v>
      </c>
      <c r="H1" s="199"/>
      <c r="I1" s="199"/>
      <c r="J1" s="199"/>
      <c r="K1" s="199" t="s">
        <v>12</v>
      </c>
      <c r="L1" s="199"/>
      <c r="M1" s="199"/>
      <c r="N1" s="199"/>
      <c r="O1" s="199"/>
    </row>
    <row r="2" spans="1:15" ht="51" x14ac:dyDescent="0.2">
      <c r="A2" s="199"/>
      <c r="B2" s="199"/>
      <c r="C2" s="199"/>
      <c r="D2" s="2" t="s">
        <v>51</v>
      </c>
      <c r="E2" s="2" t="s">
        <v>52</v>
      </c>
      <c r="F2" s="199"/>
      <c r="G2" s="2" t="s">
        <v>18</v>
      </c>
      <c r="H2" s="2" t="s">
        <v>19</v>
      </c>
      <c r="I2" s="2" t="s">
        <v>20</v>
      </c>
      <c r="J2" s="2" t="s">
        <v>54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58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56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58</v>
      </c>
      <c r="B5" s="15" t="s">
        <v>60</v>
      </c>
      <c r="C5" s="15" t="s">
        <v>13</v>
      </c>
      <c r="D5" s="19" t="s">
        <v>13</v>
      </c>
      <c r="E5" s="19" t="s">
        <v>13</v>
      </c>
      <c r="F5" s="11" t="s">
        <v>57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58</v>
      </c>
      <c r="B6" s="12" t="s">
        <v>60</v>
      </c>
      <c r="C6" s="12" t="s">
        <v>63</v>
      </c>
      <c r="D6" s="12" t="s">
        <v>64</v>
      </c>
      <c r="E6" s="12" t="s">
        <v>65</v>
      </c>
      <c r="F6" s="5" t="s">
        <v>67</v>
      </c>
      <c r="G6" s="4" t="s">
        <v>68</v>
      </c>
      <c r="H6" s="4" t="s">
        <v>69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58</v>
      </c>
      <c r="B7" s="12" t="s">
        <v>60</v>
      </c>
      <c r="C7" s="12" t="s">
        <v>63</v>
      </c>
      <c r="D7" s="12" t="s">
        <v>70</v>
      </c>
      <c r="E7" s="12" t="s">
        <v>71</v>
      </c>
      <c r="F7" s="5" t="s">
        <v>67</v>
      </c>
      <c r="G7" s="4" t="s">
        <v>68</v>
      </c>
      <c r="H7" s="4" t="s">
        <v>69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58</v>
      </c>
      <c r="B8" s="12" t="s">
        <v>60</v>
      </c>
      <c r="C8" s="12" t="s">
        <v>63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58</v>
      </c>
      <c r="B9" s="12" t="s">
        <v>60</v>
      </c>
      <c r="C9" s="12" t="s">
        <v>63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58</v>
      </c>
      <c r="B10" s="15" t="s">
        <v>61</v>
      </c>
      <c r="C10" s="15" t="s">
        <v>63</v>
      </c>
      <c r="D10" s="15" t="s">
        <v>13</v>
      </c>
      <c r="E10" s="15" t="s">
        <v>13</v>
      </c>
      <c r="F10" s="11" t="s">
        <v>72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58</v>
      </c>
      <c r="B11" s="12" t="s">
        <v>61</v>
      </c>
      <c r="C11" s="12" t="s">
        <v>63</v>
      </c>
      <c r="D11" s="12" t="s">
        <v>70</v>
      </c>
      <c r="E11" s="12" t="s">
        <v>71</v>
      </c>
      <c r="F11" s="5" t="s">
        <v>66</v>
      </c>
      <c r="G11" s="4"/>
      <c r="H11" s="4" t="s">
        <v>74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58</v>
      </c>
      <c r="B12" s="12" t="s">
        <v>61</v>
      </c>
      <c r="C12" s="12" t="s">
        <v>63</v>
      </c>
      <c r="D12" s="12" t="s">
        <v>70</v>
      </c>
      <c r="E12" s="12" t="s">
        <v>71</v>
      </c>
      <c r="F12" s="5" t="s">
        <v>73</v>
      </c>
      <c r="G12" s="4"/>
      <c r="H12" s="4" t="s">
        <v>74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58</v>
      </c>
      <c r="B13" s="12" t="s">
        <v>61</v>
      </c>
      <c r="C13" s="12" t="s">
        <v>63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58</v>
      </c>
      <c r="B14" s="12" t="s">
        <v>61</v>
      </c>
      <c r="C14" s="12" t="s">
        <v>63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59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75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59</v>
      </c>
      <c r="B16" s="12" t="s">
        <v>62</v>
      </c>
      <c r="C16" s="12" t="s">
        <v>13</v>
      </c>
      <c r="D16" s="12" t="s">
        <v>13</v>
      </c>
      <c r="E16" s="12" t="s">
        <v>13</v>
      </c>
      <c r="F16" s="21" t="s">
        <v>76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59</v>
      </c>
      <c r="B17" s="12" t="s">
        <v>62</v>
      </c>
      <c r="C17" s="12">
        <v>804</v>
      </c>
      <c r="D17" s="12">
        <v>11115</v>
      </c>
      <c r="E17" s="12" t="s">
        <v>78</v>
      </c>
      <c r="F17" s="21" t="s">
        <v>77</v>
      </c>
      <c r="G17" s="4" t="s">
        <v>79</v>
      </c>
      <c r="H17" s="4" t="s">
        <v>80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59</v>
      </c>
      <c r="B18" s="12" t="s">
        <v>62</v>
      </c>
      <c r="C18" s="12" t="s">
        <v>81</v>
      </c>
      <c r="D18" s="12" t="s">
        <v>82</v>
      </c>
      <c r="E18" s="12" t="s">
        <v>83</v>
      </c>
      <c r="F18" s="21" t="s">
        <v>84</v>
      </c>
      <c r="G18" s="4" t="s">
        <v>79</v>
      </c>
      <c r="H18" s="4" t="s">
        <v>80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200" t="s">
        <v>55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</row>
  </sheetData>
  <autoFilter ref="A3:O16" xr:uid="{00000000-0009-0000-0000-000000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79998168889431442"/>
    <pageSetUpPr fitToPage="1"/>
  </sheetPr>
  <dimension ref="A2:O19"/>
  <sheetViews>
    <sheetView topLeftCell="A7" zoomScale="70" zoomScaleNormal="70" workbookViewId="0">
      <selection activeCell="A11" sqref="A11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82"/>
    <col min="16" max="16384" width="8.85546875" style="23"/>
  </cols>
  <sheetData>
    <row r="2" spans="1:14" ht="18.75" customHeight="1" x14ac:dyDescent="0.25">
      <c r="M2" s="247"/>
      <c r="N2" s="282"/>
    </row>
    <row r="3" spans="1:14" ht="15.75" customHeight="1" x14ac:dyDescent="0.25">
      <c r="A3" s="246" t="s">
        <v>405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1:14" ht="15.75" customHeight="1" x14ac:dyDescent="0.25"/>
    <row r="5" spans="1:14" ht="30" customHeight="1" x14ac:dyDescent="0.25">
      <c r="A5" s="199" t="s">
        <v>91</v>
      </c>
      <c r="B5" s="199" t="s">
        <v>4</v>
      </c>
      <c r="C5" s="201" t="s">
        <v>50</v>
      </c>
      <c r="D5" s="201" t="s">
        <v>89</v>
      </c>
      <c r="E5" s="241" t="s">
        <v>17</v>
      </c>
      <c r="F5" s="256"/>
      <c r="G5" s="256"/>
      <c r="H5" s="256"/>
      <c r="I5" s="242"/>
      <c r="J5" s="243"/>
      <c r="K5" s="275" t="s">
        <v>103</v>
      </c>
      <c r="L5" s="276"/>
      <c r="M5" s="276"/>
      <c r="N5" s="277"/>
    </row>
    <row r="6" spans="1:14" ht="30" customHeight="1" x14ac:dyDescent="0.25">
      <c r="A6" s="199"/>
      <c r="B6" s="199"/>
      <c r="C6" s="255"/>
      <c r="D6" s="255"/>
      <c r="E6" s="201" t="s">
        <v>18</v>
      </c>
      <c r="F6" s="201" t="s">
        <v>88</v>
      </c>
      <c r="G6" s="241" t="s">
        <v>90</v>
      </c>
      <c r="H6" s="242"/>
      <c r="I6" s="242"/>
      <c r="J6" s="243"/>
      <c r="K6" s="267" t="s">
        <v>105</v>
      </c>
      <c r="L6" s="268"/>
      <c r="M6" s="248" t="s">
        <v>118</v>
      </c>
      <c r="N6" s="248" t="s">
        <v>168</v>
      </c>
    </row>
    <row r="7" spans="1:14" ht="30" customHeight="1" x14ac:dyDescent="0.25">
      <c r="A7" s="199"/>
      <c r="B7" s="199"/>
      <c r="C7" s="255"/>
      <c r="D7" s="255"/>
      <c r="E7" s="236"/>
      <c r="F7" s="236"/>
      <c r="G7" s="241" t="s">
        <v>105</v>
      </c>
      <c r="H7" s="243"/>
      <c r="I7" s="201" t="s">
        <v>118</v>
      </c>
      <c r="J7" s="201" t="s">
        <v>168</v>
      </c>
      <c r="K7" s="236" t="s">
        <v>167</v>
      </c>
      <c r="L7" s="55" t="s">
        <v>166</v>
      </c>
      <c r="M7" s="249"/>
      <c r="N7" s="249"/>
    </row>
    <row r="8" spans="1:14" ht="42" customHeight="1" x14ac:dyDescent="0.25">
      <c r="A8" s="199"/>
      <c r="B8" s="199"/>
      <c r="C8" s="237"/>
      <c r="D8" s="202"/>
      <c r="E8" s="237"/>
      <c r="F8" s="237"/>
      <c r="G8" s="59"/>
      <c r="H8" s="53" t="s">
        <v>54</v>
      </c>
      <c r="I8" s="266"/>
      <c r="J8" s="266"/>
      <c r="K8" s="237"/>
      <c r="L8" s="56" t="s">
        <v>150</v>
      </c>
      <c r="M8" s="250"/>
      <c r="N8" s="250"/>
    </row>
    <row r="9" spans="1:14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59">
        <v>6</v>
      </c>
      <c r="G9" s="59">
        <v>7</v>
      </c>
      <c r="H9" s="59">
        <v>8</v>
      </c>
      <c r="I9" s="59">
        <v>9</v>
      </c>
      <c r="J9" s="59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4" ht="114.75" customHeight="1" x14ac:dyDescent="0.25">
      <c r="A10" s="43" t="s">
        <v>397</v>
      </c>
      <c r="B10" s="43" t="s">
        <v>13</v>
      </c>
      <c r="C10" s="44" t="s">
        <v>13</v>
      </c>
      <c r="D10" s="45" t="s">
        <v>216</v>
      </c>
      <c r="E10" s="41" t="s">
        <v>141</v>
      </c>
      <c r="F10" s="42" t="s">
        <v>97</v>
      </c>
      <c r="G10" s="42">
        <v>1.5</v>
      </c>
      <c r="H10" s="42" t="s">
        <v>13</v>
      </c>
      <c r="I10" s="42">
        <v>1.5</v>
      </c>
      <c r="J10" s="42">
        <v>1.5</v>
      </c>
      <c r="K10" s="48">
        <f>K11+K15</f>
        <v>925.6</v>
      </c>
      <c r="L10" s="48">
        <f>L11+L15</f>
        <v>925.6</v>
      </c>
      <c r="M10" s="48">
        <f>M11</f>
        <v>847.47900000000004</v>
      </c>
      <c r="N10" s="48">
        <f>N11</f>
        <v>1024.44</v>
      </c>
    </row>
    <row r="11" spans="1:14" s="85" customFormat="1" ht="105" customHeight="1" x14ac:dyDescent="0.25">
      <c r="A11" s="195" t="s">
        <v>214</v>
      </c>
      <c r="B11" s="195" t="s">
        <v>215</v>
      </c>
      <c r="C11" s="290" t="s">
        <v>13</v>
      </c>
      <c r="D11" s="196" t="s">
        <v>143</v>
      </c>
      <c r="E11" s="195" t="s">
        <v>85</v>
      </c>
      <c r="F11" s="195" t="s">
        <v>85</v>
      </c>
      <c r="G11" s="195" t="s">
        <v>85</v>
      </c>
      <c r="H11" s="195" t="s">
        <v>85</v>
      </c>
      <c r="I11" s="195" t="s">
        <v>85</v>
      </c>
      <c r="J11" s="195" t="s">
        <v>85</v>
      </c>
      <c r="K11" s="197">
        <f>K12+K13+K14</f>
        <v>847.48</v>
      </c>
      <c r="L11" s="197">
        <f t="shared" ref="L11:N11" si="0">L12+L13+L14</f>
        <v>847.48</v>
      </c>
      <c r="M11" s="197">
        <f t="shared" si="0"/>
        <v>847.47900000000004</v>
      </c>
      <c r="N11" s="197">
        <f t="shared" si="0"/>
        <v>1024.44</v>
      </c>
    </row>
    <row r="12" spans="1:14" s="85" customFormat="1" ht="30" customHeight="1" outlineLevel="1" x14ac:dyDescent="0.25">
      <c r="A12" s="123" t="s">
        <v>214</v>
      </c>
      <c r="B12" s="172" t="s">
        <v>215</v>
      </c>
      <c r="C12" s="182" t="s">
        <v>169</v>
      </c>
      <c r="D12" s="262" t="s">
        <v>171</v>
      </c>
      <c r="E12" s="271" t="s">
        <v>142</v>
      </c>
      <c r="F12" s="273" t="s">
        <v>97</v>
      </c>
      <c r="G12" s="60">
        <v>0.5</v>
      </c>
      <c r="H12" s="238" t="s">
        <v>135</v>
      </c>
      <c r="I12" s="60">
        <v>0.5</v>
      </c>
      <c r="J12" s="60">
        <v>0.5</v>
      </c>
      <c r="K12" s="87">
        <v>282.49299999999999</v>
      </c>
      <c r="L12" s="87">
        <f>K12</f>
        <v>282.49299999999999</v>
      </c>
      <c r="M12" s="87">
        <v>282.49299999999999</v>
      </c>
      <c r="N12" s="87">
        <v>341.48</v>
      </c>
    </row>
    <row r="13" spans="1:14" s="85" customFormat="1" ht="30" customHeight="1" outlineLevel="1" x14ac:dyDescent="0.25">
      <c r="A13" s="123" t="s">
        <v>214</v>
      </c>
      <c r="B13" s="172" t="s">
        <v>215</v>
      </c>
      <c r="C13" s="182" t="s">
        <v>170</v>
      </c>
      <c r="D13" s="263"/>
      <c r="E13" s="272"/>
      <c r="F13" s="274"/>
      <c r="G13" s="60">
        <v>0.5</v>
      </c>
      <c r="H13" s="269"/>
      <c r="I13" s="60">
        <v>0.5</v>
      </c>
      <c r="J13" s="60">
        <v>0.5</v>
      </c>
      <c r="K13" s="87">
        <v>282.49299999999999</v>
      </c>
      <c r="L13" s="87">
        <f>K13</f>
        <v>282.49299999999999</v>
      </c>
      <c r="M13" s="87">
        <v>282.49299999999999</v>
      </c>
      <c r="N13" s="87">
        <v>341.48</v>
      </c>
    </row>
    <row r="14" spans="1:14" s="85" customFormat="1" ht="30" customHeight="1" outlineLevel="1" x14ac:dyDescent="0.25">
      <c r="A14" s="143" t="s">
        <v>214</v>
      </c>
      <c r="B14" s="172" t="s">
        <v>215</v>
      </c>
      <c r="C14" s="174" t="s">
        <v>172</v>
      </c>
      <c r="D14" s="264"/>
      <c r="E14" s="313"/>
      <c r="F14" s="314"/>
      <c r="G14" s="63">
        <v>0.5</v>
      </c>
      <c r="H14" s="270"/>
      <c r="I14" s="63">
        <v>0.5</v>
      </c>
      <c r="J14" s="63">
        <v>0.5</v>
      </c>
      <c r="K14" s="87">
        <v>282.49400000000003</v>
      </c>
      <c r="L14" s="87">
        <f>K14</f>
        <v>282.49400000000003</v>
      </c>
      <c r="M14" s="87">
        <v>282.49299999999999</v>
      </c>
      <c r="N14" s="87">
        <v>341.48</v>
      </c>
    </row>
    <row r="15" spans="1:14" s="82" customFormat="1" ht="189" x14ac:dyDescent="0.25">
      <c r="A15" s="289"/>
      <c r="B15" s="289" t="s">
        <v>487</v>
      </c>
      <c r="C15" s="290" t="s">
        <v>13</v>
      </c>
      <c r="D15" s="291" t="s">
        <v>488</v>
      </c>
      <c r="E15" s="289"/>
      <c r="F15" s="289"/>
      <c r="G15" s="289"/>
      <c r="H15" s="289"/>
      <c r="I15" s="289"/>
      <c r="J15" s="289"/>
      <c r="K15" s="197">
        <f>SUM(K16:K18)</f>
        <v>78.12</v>
      </c>
      <c r="L15" s="197">
        <f>SUM(L16:L18)</f>
        <v>78.12</v>
      </c>
      <c r="M15" s="197">
        <f>SUM(M16:M18)</f>
        <v>0</v>
      </c>
      <c r="N15" s="197">
        <f>SUM(N16:N18)</f>
        <v>0</v>
      </c>
    </row>
    <row r="16" spans="1:14" s="82" customFormat="1" x14ac:dyDescent="0.25">
      <c r="A16" s="193"/>
      <c r="B16" s="193"/>
      <c r="C16" s="182" t="s">
        <v>169</v>
      </c>
      <c r="D16" s="271"/>
      <c r="E16" s="271" t="s">
        <v>142</v>
      </c>
      <c r="F16" s="273" t="s">
        <v>97</v>
      </c>
      <c r="G16" s="60">
        <v>0.5</v>
      </c>
      <c r="H16" s="238" t="s">
        <v>135</v>
      </c>
      <c r="I16" s="175">
        <v>0</v>
      </c>
      <c r="J16" s="175">
        <v>0</v>
      </c>
      <c r="K16" s="137">
        <f>L16</f>
        <v>26.04</v>
      </c>
      <c r="L16" s="137">
        <v>26.04</v>
      </c>
      <c r="M16" s="137">
        <v>0</v>
      </c>
      <c r="N16" s="137">
        <v>0</v>
      </c>
    </row>
    <row r="17" spans="1:14" s="82" customFormat="1" x14ac:dyDescent="0.25">
      <c r="A17" s="193"/>
      <c r="B17" s="193"/>
      <c r="C17" s="182" t="s">
        <v>170</v>
      </c>
      <c r="D17" s="272"/>
      <c r="E17" s="272"/>
      <c r="F17" s="274"/>
      <c r="G17" s="60">
        <v>0.5</v>
      </c>
      <c r="H17" s="269"/>
      <c r="I17" s="175">
        <v>0</v>
      </c>
      <c r="J17" s="175">
        <v>0</v>
      </c>
      <c r="K17" s="137">
        <f>L17</f>
        <v>26.04</v>
      </c>
      <c r="L17" s="137">
        <v>26.04</v>
      </c>
      <c r="M17" s="137">
        <v>0</v>
      </c>
      <c r="N17" s="137">
        <v>0</v>
      </c>
    </row>
    <row r="18" spans="1:14" s="82" customFormat="1" x14ac:dyDescent="0.25">
      <c r="A18" s="193"/>
      <c r="B18" s="193"/>
      <c r="C18" s="174" t="s">
        <v>172</v>
      </c>
      <c r="D18" s="313"/>
      <c r="E18" s="313"/>
      <c r="F18" s="314"/>
      <c r="G18" s="63">
        <v>0.5</v>
      </c>
      <c r="H18" s="270"/>
      <c r="I18" s="175">
        <v>0</v>
      </c>
      <c r="J18" s="175">
        <v>0</v>
      </c>
      <c r="K18" s="137">
        <f>L18</f>
        <v>26.04</v>
      </c>
      <c r="L18" s="137">
        <v>26.04</v>
      </c>
      <c r="M18" s="137">
        <v>0</v>
      </c>
      <c r="N18" s="137">
        <v>0</v>
      </c>
    </row>
    <row r="19" spans="1:14" s="82" customFormat="1" x14ac:dyDescent="0.25">
      <c r="E19" s="86"/>
      <c r="F19" s="311"/>
      <c r="G19" s="311"/>
      <c r="H19" s="311"/>
      <c r="I19" s="311"/>
      <c r="J19" s="311"/>
      <c r="K19" s="321"/>
      <c r="L19" s="321"/>
      <c r="M19" s="321"/>
      <c r="N19" s="321"/>
    </row>
  </sheetData>
  <mergeCells count="26"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  <mergeCell ref="K7:K8"/>
    <mergeCell ref="D12:D14"/>
    <mergeCell ref="E12:E14"/>
    <mergeCell ref="F12:F14"/>
    <mergeCell ref="H12:H14"/>
    <mergeCell ref="E16:E18"/>
    <mergeCell ref="D16:D18"/>
    <mergeCell ref="F16:F18"/>
    <mergeCell ref="H16:H18"/>
    <mergeCell ref="G6:J6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79998168889431442"/>
    <pageSetUpPr fitToPage="1"/>
  </sheetPr>
  <dimension ref="A2:N17"/>
  <sheetViews>
    <sheetView topLeftCell="A3" zoomScale="70" zoomScaleNormal="70" workbookViewId="0">
      <pane ySplit="8" topLeftCell="A11" activePane="bottomLeft" state="frozen"/>
      <selection activeCell="A3" sqref="A3"/>
      <selection pane="bottomLeft" activeCell="A11" sqref="A11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6384" width="8.85546875" style="23"/>
  </cols>
  <sheetData>
    <row r="2" spans="1:14" ht="48" customHeight="1" x14ac:dyDescent="0.25">
      <c r="M2" s="247" t="s">
        <v>226</v>
      </c>
      <c r="N2" s="282"/>
    </row>
    <row r="3" spans="1:14" ht="17.25" customHeight="1" x14ac:dyDescent="0.25">
      <c r="M3" s="107"/>
      <c r="N3" s="108"/>
    </row>
    <row r="4" spans="1:14" ht="24" customHeight="1" x14ac:dyDescent="0.25">
      <c r="A4" s="246" t="s">
        <v>406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1:14" ht="15.75" customHeight="1" x14ac:dyDescent="0.25"/>
    <row r="6" spans="1:14" ht="30" customHeight="1" x14ac:dyDescent="0.25">
      <c r="A6" s="199" t="s">
        <v>91</v>
      </c>
      <c r="B6" s="199" t="s">
        <v>4</v>
      </c>
      <c r="C6" s="201" t="s">
        <v>50</v>
      </c>
      <c r="D6" s="201" t="s">
        <v>89</v>
      </c>
      <c r="E6" s="241" t="s">
        <v>17</v>
      </c>
      <c r="F6" s="256"/>
      <c r="G6" s="256"/>
      <c r="H6" s="256"/>
      <c r="I6" s="242"/>
      <c r="J6" s="243"/>
      <c r="K6" s="275" t="s">
        <v>103</v>
      </c>
      <c r="L6" s="276"/>
      <c r="M6" s="276"/>
      <c r="N6" s="277"/>
    </row>
    <row r="7" spans="1:14" ht="30" customHeight="1" x14ac:dyDescent="0.25">
      <c r="A7" s="199"/>
      <c r="B7" s="199"/>
      <c r="C7" s="255"/>
      <c r="D7" s="255"/>
      <c r="E7" s="201" t="s">
        <v>18</v>
      </c>
      <c r="F7" s="201" t="s">
        <v>88</v>
      </c>
      <c r="G7" s="241" t="s">
        <v>90</v>
      </c>
      <c r="H7" s="242"/>
      <c r="I7" s="242"/>
      <c r="J7" s="243"/>
      <c r="K7" s="267" t="s">
        <v>105</v>
      </c>
      <c r="L7" s="268"/>
      <c r="M7" s="248" t="s">
        <v>118</v>
      </c>
      <c r="N7" s="248" t="s">
        <v>168</v>
      </c>
    </row>
    <row r="8" spans="1:14" ht="30" customHeight="1" x14ac:dyDescent="0.25">
      <c r="A8" s="199"/>
      <c r="B8" s="199"/>
      <c r="C8" s="255"/>
      <c r="D8" s="255"/>
      <c r="E8" s="236"/>
      <c r="F8" s="236"/>
      <c r="G8" s="241" t="s">
        <v>105</v>
      </c>
      <c r="H8" s="243"/>
      <c r="I8" s="201" t="s">
        <v>118</v>
      </c>
      <c r="J8" s="201" t="s">
        <v>168</v>
      </c>
      <c r="K8" s="236" t="s">
        <v>167</v>
      </c>
      <c r="L8" s="73" t="s">
        <v>166</v>
      </c>
      <c r="M8" s="249"/>
      <c r="N8" s="249"/>
    </row>
    <row r="9" spans="1:14" ht="42" customHeight="1" x14ac:dyDescent="0.25">
      <c r="A9" s="199"/>
      <c r="B9" s="199"/>
      <c r="C9" s="237"/>
      <c r="D9" s="202"/>
      <c r="E9" s="237"/>
      <c r="F9" s="237"/>
      <c r="G9" s="77"/>
      <c r="H9" s="72" t="s">
        <v>54</v>
      </c>
      <c r="I9" s="266"/>
      <c r="J9" s="266"/>
      <c r="K9" s="237"/>
      <c r="L9" s="74" t="s">
        <v>150</v>
      </c>
      <c r="M9" s="250"/>
      <c r="N9" s="250"/>
    </row>
    <row r="10" spans="1:14" x14ac:dyDescent="0.2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30">
        <v>11</v>
      </c>
      <c r="L10" s="30">
        <v>12</v>
      </c>
      <c r="M10" s="30">
        <v>13</v>
      </c>
      <c r="N10" s="30">
        <v>14</v>
      </c>
    </row>
    <row r="11" spans="1:14" ht="91.5" customHeight="1" x14ac:dyDescent="0.25">
      <c r="A11" s="75" t="s">
        <v>390</v>
      </c>
      <c r="B11" s="75" t="s">
        <v>13</v>
      </c>
      <c r="C11" s="76" t="s">
        <v>13</v>
      </c>
      <c r="D11" s="45" t="s">
        <v>96</v>
      </c>
      <c r="E11" s="120" t="s">
        <v>224</v>
      </c>
      <c r="F11" s="78" t="s">
        <v>97</v>
      </c>
      <c r="G11" s="78">
        <v>624</v>
      </c>
      <c r="H11" s="78" t="s">
        <v>13</v>
      </c>
      <c r="I11" s="78">
        <v>0</v>
      </c>
      <c r="J11" s="78">
        <v>0</v>
      </c>
      <c r="K11" s="48">
        <f>K12+K14</f>
        <v>844935.43389999995</v>
      </c>
      <c r="L11" s="48">
        <f>L12+L14</f>
        <v>728965.43</v>
      </c>
      <c r="M11" s="48">
        <f>M12+M14</f>
        <v>0</v>
      </c>
      <c r="N11" s="48">
        <f>N12+N14</f>
        <v>0</v>
      </c>
    </row>
    <row r="12" spans="1:14" s="85" customFormat="1" ht="84.75" customHeight="1" x14ac:dyDescent="0.25">
      <c r="A12" s="195" t="s">
        <v>225</v>
      </c>
      <c r="B12" s="195" t="s">
        <v>396</v>
      </c>
      <c r="C12" s="290" t="s">
        <v>13</v>
      </c>
      <c r="D12" s="196" t="s">
        <v>233</v>
      </c>
      <c r="E12" s="195" t="s">
        <v>85</v>
      </c>
      <c r="F12" s="195" t="s">
        <v>85</v>
      </c>
      <c r="G12" s="195" t="s">
        <v>85</v>
      </c>
      <c r="H12" s="195" t="s">
        <v>85</v>
      </c>
      <c r="I12" s="195" t="s">
        <v>85</v>
      </c>
      <c r="J12" s="195" t="s">
        <v>85</v>
      </c>
      <c r="K12" s="197">
        <f t="shared" ref="K12:N12" si="0">K13</f>
        <v>842823.52789999999</v>
      </c>
      <c r="L12" s="197">
        <f t="shared" si="0"/>
        <v>726855.64</v>
      </c>
      <c r="M12" s="197">
        <f t="shared" si="0"/>
        <v>0</v>
      </c>
      <c r="N12" s="197">
        <f t="shared" si="0"/>
        <v>0</v>
      </c>
    </row>
    <row r="13" spans="1:14" s="85" customFormat="1" ht="31.5" customHeight="1" outlineLevel="1" x14ac:dyDescent="0.25">
      <c r="A13" s="143" t="s">
        <v>225</v>
      </c>
      <c r="B13" s="172" t="s">
        <v>396</v>
      </c>
      <c r="C13" s="180" t="s">
        <v>164</v>
      </c>
      <c r="D13" s="174" t="s">
        <v>234</v>
      </c>
      <c r="E13" s="162" t="s">
        <v>79</v>
      </c>
      <c r="F13" s="128" t="s">
        <v>97</v>
      </c>
      <c r="G13" s="148">
        <v>624</v>
      </c>
      <c r="H13" s="172" t="s">
        <v>135</v>
      </c>
      <c r="I13" s="148">
        <v>0</v>
      </c>
      <c r="J13" s="148">
        <v>0</v>
      </c>
      <c r="K13" s="47">
        <v>842823.52789999999</v>
      </c>
      <c r="L13" s="47">
        <v>726855.64</v>
      </c>
      <c r="M13" s="47">
        <v>0</v>
      </c>
      <c r="N13" s="47">
        <v>0</v>
      </c>
    </row>
    <row r="14" spans="1:14" s="82" customFormat="1" ht="117.75" customHeight="1" x14ac:dyDescent="0.25">
      <c r="A14" s="289" t="s">
        <v>394</v>
      </c>
      <c r="B14" s="289" t="s">
        <v>395</v>
      </c>
      <c r="C14" s="193"/>
      <c r="D14" s="196" t="s">
        <v>381</v>
      </c>
      <c r="E14" s="195" t="s">
        <v>85</v>
      </c>
      <c r="F14" s="195" t="s">
        <v>85</v>
      </c>
      <c r="G14" s="195" t="s">
        <v>85</v>
      </c>
      <c r="H14" s="195" t="s">
        <v>85</v>
      </c>
      <c r="I14" s="195" t="s">
        <v>85</v>
      </c>
      <c r="J14" s="195" t="s">
        <v>85</v>
      </c>
      <c r="K14" s="292">
        <f>SUM(K15)</f>
        <v>2111.9059999999999</v>
      </c>
      <c r="L14" s="292">
        <f>SUM(L15)</f>
        <v>2109.79</v>
      </c>
      <c r="M14" s="292">
        <f>SUM(M15)</f>
        <v>0</v>
      </c>
      <c r="N14" s="292">
        <f>SUM(N15)</f>
        <v>0</v>
      </c>
    </row>
    <row r="15" spans="1:14" ht="31.5" x14ac:dyDescent="0.25">
      <c r="A15" s="90" t="s">
        <v>225</v>
      </c>
      <c r="B15" s="131">
        <v>51720</v>
      </c>
      <c r="C15" s="121" t="s">
        <v>392</v>
      </c>
      <c r="D15" s="116" t="s">
        <v>382</v>
      </c>
      <c r="E15" s="122" t="s">
        <v>102</v>
      </c>
      <c r="F15" s="77" t="s">
        <v>97</v>
      </c>
      <c r="G15" s="90">
        <v>1</v>
      </c>
      <c r="H15" s="131" t="s">
        <v>135</v>
      </c>
      <c r="I15" s="90">
        <v>0</v>
      </c>
      <c r="J15" s="90">
        <v>0</v>
      </c>
      <c r="K15" s="47">
        <v>2111.9059999999999</v>
      </c>
      <c r="L15" s="47">
        <v>2109.79</v>
      </c>
      <c r="M15" s="47">
        <v>0</v>
      </c>
      <c r="N15" s="47">
        <v>0</v>
      </c>
    </row>
    <row r="16" spans="1:14" s="94" customFormat="1" ht="21" customHeight="1" x14ac:dyDescent="0.2">
      <c r="E16" s="95"/>
      <c r="F16" s="88"/>
      <c r="G16" s="96"/>
      <c r="H16" s="89"/>
      <c r="I16" s="96"/>
      <c r="J16" s="96"/>
      <c r="K16" s="97"/>
      <c r="L16" s="97"/>
      <c r="M16" s="97"/>
      <c r="N16" s="97"/>
    </row>
    <row r="17" spans="1:14" s="99" customFormat="1" x14ac:dyDescent="0.25">
      <c r="A17" s="98"/>
      <c r="B17" s="98"/>
      <c r="D17" s="100"/>
      <c r="E17" s="101"/>
      <c r="F17" s="102"/>
      <c r="G17" s="102"/>
      <c r="H17" s="98"/>
      <c r="I17" s="103"/>
      <c r="J17" s="103"/>
      <c r="K17" s="104"/>
      <c r="L17" s="104"/>
      <c r="M17" s="104"/>
      <c r="N17" s="104"/>
    </row>
  </sheetData>
  <mergeCells count="18">
    <mergeCell ref="M7:M9"/>
    <mergeCell ref="N7:N9"/>
    <mergeCell ref="G8:H8"/>
    <mergeCell ref="I8:I9"/>
    <mergeCell ref="J8:J9"/>
    <mergeCell ref="K8:K9"/>
    <mergeCell ref="M2:N2"/>
    <mergeCell ref="A4:N4"/>
    <mergeCell ref="A6:A9"/>
    <mergeCell ref="B6:B9"/>
    <mergeCell ref="C6:C9"/>
    <mergeCell ref="D6:D9"/>
    <mergeCell ref="E6:J6"/>
    <mergeCell ref="K6:N6"/>
    <mergeCell ref="E7:E9"/>
    <mergeCell ref="F7:F9"/>
    <mergeCell ref="G7:J7"/>
    <mergeCell ref="K7:L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79998168889431442"/>
    <pageSetUpPr fitToPage="1"/>
  </sheetPr>
  <dimension ref="A2:O12"/>
  <sheetViews>
    <sheetView zoomScale="70" zoomScaleNormal="70" workbookViewId="0">
      <selection activeCell="A10" sqref="A10:XFD10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82"/>
    <col min="16" max="16384" width="8.85546875" style="23"/>
  </cols>
  <sheetData>
    <row r="2" spans="1:15" ht="15.75" customHeight="1" x14ac:dyDescent="0.25">
      <c r="A2" s="246" t="s">
        <v>407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</row>
    <row r="3" spans="1:15" ht="15.75" customHeight="1" x14ac:dyDescent="0.25"/>
    <row r="4" spans="1:15" ht="30" customHeight="1" x14ac:dyDescent="0.25">
      <c r="A4" s="199" t="s">
        <v>91</v>
      </c>
      <c r="B4" s="199" t="s">
        <v>4</v>
      </c>
      <c r="C4" s="201" t="s">
        <v>50</v>
      </c>
      <c r="D4" s="201" t="s">
        <v>89</v>
      </c>
      <c r="E4" s="241" t="s">
        <v>17</v>
      </c>
      <c r="F4" s="256"/>
      <c r="G4" s="256"/>
      <c r="H4" s="256"/>
      <c r="I4" s="242"/>
      <c r="J4" s="243"/>
      <c r="K4" s="275" t="s">
        <v>103</v>
      </c>
      <c r="L4" s="276"/>
      <c r="M4" s="276"/>
      <c r="N4" s="277"/>
    </row>
    <row r="5" spans="1:15" ht="30" customHeight="1" x14ac:dyDescent="0.25">
      <c r="A5" s="199"/>
      <c r="B5" s="199"/>
      <c r="C5" s="255"/>
      <c r="D5" s="255"/>
      <c r="E5" s="201" t="s">
        <v>18</v>
      </c>
      <c r="F5" s="201" t="s">
        <v>88</v>
      </c>
      <c r="G5" s="241" t="s">
        <v>90</v>
      </c>
      <c r="H5" s="242"/>
      <c r="I5" s="242"/>
      <c r="J5" s="243"/>
      <c r="K5" s="267" t="s">
        <v>105</v>
      </c>
      <c r="L5" s="268"/>
      <c r="M5" s="248" t="s">
        <v>118</v>
      </c>
      <c r="N5" s="248" t="s">
        <v>168</v>
      </c>
    </row>
    <row r="6" spans="1:15" ht="30" customHeight="1" x14ac:dyDescent="0.25">
      <c r="A6" s="199"/>
      <c r="B6" s="199"/>
      <c r="C6" s="255"/>
      <c r="D6" s="255"/>
      <c r="E6" s="236"/>
      <c r="F6" s="236"/>
      <c r="G6" s="241" t="s">
        <v>105</v>
      </c>
      <c r="H6" s="243"/>
      <c r="I6" s="201" t="s">
        <v>118</v>
      </c>
      <c r="J6" s="201" t="s">
        <v>168</v>
      </c>
      <c r="K6" s="236" t="s">
        <v>167</v>
      </c>
      <c r="L6" s="55" t="s">
        <v>166</v>
      </c>
      <c r="M6" s="249"/>
      <c r="N6" s="249"/>
    </row>
    <row r="7" spans="1:15" ht="42" customHeight="1" x14ac:dyDescent="0.25">
      <c r="A7" s="199"/>
      <c r="B7" s="199"/>
      <c r="C7" s="237"/>
      <c r="D7" s="202"/>
      <c r="E7" s="237"/>
      <c r="F7" s="237"/>
      <c r="G7" s="59"/>
      <c r="H7" s="53" t="s">
        <v>54</v>
      </c>
      <c r="I7" s="266"/>
      <c r="J7" s="266"/>
      <c r="K7" s="237"/>
      <c r="L7" s="56" t="s">
        <v>150</v>
      </c>
      <c r="M7" s="250"/>
      <c r="N7" s="250"/>
    </row>
    <row r="8" spans="1:15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5" ht="91.5" customHeight="1" x14ac:dyDescent="0.25">
      <c r="A9" s="43" t="s">
        <v>391</v>
      </c>
      <c r="B9" s="43" t="s">
        <v>13</v>
      </c>
      <c r="C9" s="44" t="s">
        <v>13</v>
      </c>
      <c r="D9" s="45" t="s">
        <v>119</v>
      </c>
      <c r="E9" s="41" t="s">
        <v>200</v>
      </c>
      <c r="F9" s="42" t="s">
        <v>97</v>
      </c>
      <c r="G9" s="42">
        <v>20</v>
      </c>
      <c r="H9" s="42" t="s">
        <v>13</v>
      </c>
      <c r="I9" s="42">
        <v>0</v>
      </c>
      <c r="J9" s="42">
        <v>0</v>
      </c>
      <c r="K9" s="48">
        <f t="shared" ref="K9:N10" si="0">K10</f>
        <v>0</v>
      </c>
      <c r="L9" s="48">
        <f t="shared" si="0"/>
        <v>0</v>
      </c>
      <c r="M9" s="48">
        <f t="shared" si="0"/>
        <v>0</v>
      </c>
      <c r="N9" s="48">
        <f t="shared" si="0"/>
        <v>0</v>
      </c>
    </row>
    <row r="10" spans="1:15" s="85" customFormat="1" ht="156" customHeight="1" x14ac:dyDescent="0.25">
      <c r="A10" s="195" t="s">
        <v>201</v>
      </c>
      <c r="B10" s="195" t="s">
        <v>202</v>
      </c>
      <c r="C10" s="290" t="s">
        <v>13</v>
      </c>
      <c r="D10" s="196" t="s">
        <v>203</v>
      </c>
      <c r="E10" s="195" t="s">
        <v>85</v>
      </c>
      <c r="F10" s="195" t="s">
        <v>85</v>
      </c>
      <c r="G10" s="195" t="s">
        <v>85</v>
      </c>
      <c r="H10" s="195" t="s">
        <v>85</v>
      </c>
      <c r="I10" s="195" t="s">
        <v>85</v>
      </c>
      <c r="J10" s="195" t="s">
        <v>85</v>
      </c>
      <c r="K10" s="197">
        <f t="shared" si="0"/>
        <v>0</v>
      </c>
      <c r="L10" s="197">
        <f t="shared" si="0"/>
        <v>0</v>
      </c>
      <c r="M10" s="197">
        <f t="shared" si="0"/>
        <v>0</v>
      </c>
      <c r="N10" s="197">
        <f t="shared" si="0"/>
        <v>0</v>
      </c>
    </row>
    <row r="11" spans="1:15" s="28" customFormat="1" ht="81.75" customHeight="1" outlineLevel="1" x14ac:dyDescent="0.25">
      <c r="A11" s="61" t="s">
        <v>201</v>
      </c>
      <c r="B11" s="58" t="s">
        <v>202</v>
      </c>
      <c r="C11" s="130" t="s">
        <v>204</v>
      </c>
      <c r="D11" s="62" t="s">
        <v>203</v>
      </c>
      <c r="E11" s="53" t="s">
        <v>111</v>
      </c>
      <c r="F11" s="53" t="s">
        <v>97</v>
      </c>
      <c r="G11" s="64">
        <v>20</v>
      </c>
      <c r="H11" s="54" t="s">
        <v>135</v>
      </c>
      <c r="I11" s="64">
        <v>0</v>
      </c>
      <c r="J11" s="64">
        <v>0</v>
      </c>
      <c r="K11" s="129">
        <v>0</v>
      </c>
      <c r="L11" s="129">
        <v>0</v>
      </c>
      <c r="M11" s="129">
        <v>0</v>
      </c>
      <c r="N11" s="129">
        <v>0</v>
      </c>
      <c r="O11" s="85"/>
    </row>
    <row r="12" spans="1:15" outlineLevel="1" x14ac:dyDescent="0.25"/>
  </sheetData>
  <mergeCells count="17">
    <mergeCell ref="G6:H6"/>
    <mergeCell ref="I6:I7"/>
    <mergeCell ref="J6:J7"/>
    <mergeCell ref="K6:K7"/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99" t="s">
        <v>3</v>
      </c>
      <c r="B5" s="199" t="s">
        <v>4</v>
      </c>
      <c r="C5" s="199" t="s">
        <v>10</v>
      </c>
      <c r="D5" s="199" t="s">
        <v>6</v>
      </c>
      <c r="E5" s="199" t="s">
        <v>17</v>
      </c>
      <c r="F5" s="199"/>
      <c r="G5" s="199"/>
      <c r="H5" s="199"/>
      <c r="I5" s="199"/>
      <c r="J5" s="199"/>
      <c r="K5" s="199" t="s">
        <v>37</v>
      </c>
      <c r="L5" s="199"/>
      <c r="M5" s="199"/>
      <c r="N5" s="199"/>
      <c r="O5" s="199"/>
      <c r="P5" s="201" t="s">
        <v>45</v>
      </c>
    </row>
    <row r="6" spans="1:17" ht="76.5" x14ac:dyDescent="0.2">
      <c r="A6" s="199"/>
      <c r="B6" s="199"/>
      <c r="C6" s="199"/>
      <c r="D6" s="199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202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2:K12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14" sqref="I14"/>
    </sheetView>
  </sheetViews>
  <sheetFormatPr defaultRowHeight="12.75" x14ac:dyDescent="0.2"/>
  <cols>
    <col min="1" max="1" width="14.7109375" customWidth="1"/>
    <col min="2" max="2" width="47.28515625" customWidth="1"/>
    <col min="3" max="3" width="17.28515625" customWidth="1"/>
    <col min="4" max="6" width="15.140625" bestFit="1" customWidth="1"/>
    <col min="7" max="7" width="14.28515625" customWidth="1"/>
    <col min="8" max="8" width="12.42578125" customWidth="1"/>
    <col min="9" max="9" width="12.140625" customWidth="1"/>
    <col min="10" max="10" width="14.42578125" customWidth="1"/>
    <col min="11" max="11" width="12.5703125" customWidth="1"/>
  </cols>
  <sheetData>
    <row r="2" spans="1:11" ht="18.75" x14ac:dyDescent="0.2">
      <c r="A2" s="207" t="s">
        <v>155</v>
      </c>
      <c r="B2" s="207"/>
      <c r="C2" s="207"/>
      <c r="D2" s="207"/>
      <c r="E2" s="207"/>
      <c r="F2" s="207"/>
      <c r="G2" t="s">
        <v>297</v>
      </c>
      <c r="H2" s="283"/>
      <c r="I2" s="284"/>
      <c r="K2" s="124"/>
    </row>
    <row r="3" spans="1:11" ht="36.75" customHeight="1" x14ac:dyDescent="0.2">
      <c r="A3" s="208" t="s">
        <v>383</v>
      </c>
      <c r="B3" s="208"/>
      <c r="C3" s="208"/>
      <c r="D3" s="208"/>
      <c r="E3" s="208"/>
      <c r="F3" s="208"/>
      <c r="H3" s="285"/>
      <c r="I3" s="286"/>
      <c r="K3" s="124"/>
    </row>
    <row r="4" spans="1:11" x14ac:dyDescent="0.2">
      <c r="A4" s="31"/>
      <c r="H4" s="287"/>
      <c r="I4" s="287"/>
    </row>
    <row r="5" spans="1:11" ht="30" customHeight="1" x14ac:dyDescent="0.2">
      <c r="A5" s="209" t="s">
        <v>144</v>
      </c>
      <c r="B5" s="209" t="s">
        <v>145</v>
      </c>
      <c r="C5" s="209" t="s">
        <v>146</v>
      </c>
      <c r="D5" s="209" t="s">
        <v>147</v>
      </c>
      <c r="E5" s="209"/>
      <c r="F5" s="209"/>
      <c r="H5" s="287"/>
      <c r="I5" s="287"/>
    </row>
    <row r="6" spans="1:11" ht="26.25" customHeight="1" x14ac:dyDescent="0.2">
      <c r="A6" s="209"/>
      <c r="B6" s="209"/>
      <c r="C6" s="209"/>
      <c r="D6" s="36" t="s">
        <v>105</v>
      </c>
      <c r="E6" s="36" t="s">
        <v>118</v>
      </c>
      <c r="F6" s="36" t="s">
        <v>168</v>
      </c>
      <c r="G6" s="32"/>
    </row>
    <row r="7" spans="1:11" ht="15.75" x14ac:dyDescent="0.25">
      <c r="A7" s="206" t="s">
        <v>148</v>
      </c>
      <c r="B7" s="206"/>
      <c r="C7" s="37" t="s">
        <v>149</v>
      </c>
      <c r="D7" s="38">
        <f>D11+D15+D19+D23+D27+D31+D35+D39+D43</f>
        <v>1580575.9322600001</v>
      </c>
      <c r="E7" s="38">
        <f>E11+E15+E19+E23+E27+E31+E35+E39+E43</f>
        <v>346002.36737000005</v>
      </c>
      <c r="F7" s="38">
        <f>F11+F15+F19+F23+F27+F31+F35+F39+F43</f>
        <v>357570.44964000006</v>
      </c>
      <c r="G7" s="32">
        <f>SUM(D7:F7)</f>
        <v>2284148.7492700005</v>
      </c>
      <c r="I7" s="32"/>
    </row>
    <row r="8" spans="1:11" ht="15.75" x14ac:dyDescent="0.25">
      <c r="A8" s="206"/>
      <c r="B8" s="206"/>
      <c r="C8" s="37" t="s">
        <v>150</v>
      </c>
      <c r="D8" s="92">
        <f>D12+D16+D20+D24+D28+D32+D36+D40+D44</f>
        <v>1152012.2792</v>
      </c>
      <c r="E8" s="38">
        <f t="shared" ref="E8:F8" si="0">E12+E16+E20+E24+E28+E32+E36+E40+E44</f>
        <v>233965.196</v>
      </c>
      <c r="F8" s="38">
        <f t="shared" si="0"/>
        <v>244847.39760000003</v>
      </c>
    </row>
    <row r="9" spans="1:11" ht="15.75" x14ac:dyDescent="0.25">
      <c r="A9" s="206"/>
      <c r="B9" s="206"/>
      <c r="C9" s="37" t="s">
        <v>151</v>
      </c>
      <c r="D9" s="38">
        <f>D13+D17+D21+D25+D29+D33+D37+D41+D45</f>
        <v>428563.65305999987</v>
      </c>
      <c r="E9" s="38">
        <f t="shared" ref="E9:F9" si="1">E13+E17+E21+E25+E29+E33+E37+E41+E45</f>
        <v>112115.29237000005</v>
      </c>
      <c r="F9" s="38">
        <f t="shared" si="1"/>
        <v>112723.05204000002</v>
      </c>
    </row>
    <row r="10" spans="1:11" ht="15.75" x14ac:dyDescent="0.25">
      <c r="A10" s="206"/>
      <c r="B10" s="206"/>
      <c r="C10" s="37" t="s">
        <v>152</v>
      </c>
      <c r="D10" s="38">
        <f>D14+D18+D22+D26+D30+D34+D38+D42+D46</f>
        <v>0</v>
      </c>
      <c r="E10" s="38">
        <f t="shared" ref="E10:F10" si="2">E14+E18+E22+E26+E30+E34+E38+E42+E46</f>
        <v>0</v>
      </c>
      <c r="F10" s="38">
        <f t="shared" si="2"/>
        <v>0</v>
      </c>
    </row>
    <row r="11" spans="1:11" ht="15.75" x14ac:dyDescent="0.25">
      <c r="A11" s="205" t="s">
        <v>58</v>
      </c>
      <c r="B11" s="204" t="s">
        <v>92</v>
      </c>
      <c r="C11" s="37" t="s">
        <v>149</v>
      </c>
      <c r="D11" s="38">
        <f>'01'!M12</f>
        <v>357191.02022999997</v>
      </c>
      <c r="E11" s="38">
        <f>'01'!O12</f>
        <v>108134.43000000001</v>
      </c>
      <c r="F11" s="38">
        <f>'01'!P12</f>
        <v>111446.86200000001</v>
      </c>
    </row>
    <row r="12" spans="1:11" ht="15.75" x14ac:dyDescent="0.25">
      <c r="A12" s="205"/>
      <c r="B12" s="204"/>
      <c r="C12" s="37" t="s">
        <v>150</v>
      </c>
      <c r="D12" s="38">
        <f>'01'!N12</f>
        <v>276504.53895000002</v>
      </c>
      <c r="E12" s="38">
        <f>'01'!O13</f>
        <v>65953.076000000001</v>
      </c>
      <c r="F12" s="38">
        <f>'01'!P13</f>
        <v>69265.508000000002</v>
      </c>
    </row>
    <row r="13" spans="1:11" ht="15.75" x14ac:dyDescent="0.25">
      <c r="A13" s="205"/>
      <c r="B13" s="204"/>
      <c r="C13" s="37" t="s">
        <v>151</v>
      </c>
      <c r="D13" s="38">
        <f>D11-D12</f>
        <v>80686.481279999949</v>
      </c>
      <c r="E13" s="38">
        <f>E11-E12</f>
        <v>42181.354000000007</v>
      </c>
      <c r="F13" s="38">
        <f>F11-F12</f>
        <v>42181.354000000007</v>
      </c>
    </row>
    <row r="14" spans="1:11" ht="15.75" x14ac:dyDescent="0.25">
      <c r="A14" s="205"/>
      <c r="B14" s="204"/>
      <c r="C14" s="37" t="s">
        <v>152</v>
      </c>
      <c r="D14" s="38">
        <v>0</v>
      </c>
      <c r="E14" s="38">
        <v>0</v>
      </c>
      <c r="F14" s="38">
        <v>0</v>
      </c>
    </row>
    <row r="15" spans="1:11" ht="22.9" customHeight="1" x14ac:dyDescent="0.25">
      <c r="A15" s="205" t="s">
        <v>59</v>
      </c>
      <c r="B15" s="204" t="s">
        <v>120</v>
      </c>
      <c r="C15" s="37" t="s">
        <v>149</v>
      </c>
      <c r="D15" s="38">
        <f>'02'!M9</f>
        <v>333811.50883000006</v>
      </c>
      <c r="E15" s="38">
        <f>'02'!O9</f>
        <v>195705.05537000005</v>
      </c>
      <c r="F15" s="38">
        <f>'02'!P9</f>
        <v>203668.33160000003</v>
      </c>
    </row>
    <row r="16" spans="1:11" ht="22.9" customHeight="1" x14ac:dyDescent="0.25">
      <c r="A16" s="205"/>
      <c r="B16" s="204"/>
      <c r="C16" s="37" t="s">
        <v>150</v>
      </c>
      <c r="D16" s="38">
        <f>'02'!N9</f>
        <v>140157.86025</v>
      </c>
      <c r="E16" s="38">
        <v>161525.9</v>
      </c>
      <c r="F16" s="38">
        <f>'02'!P10+'02'!P18+'02'!P28+'02'!P32+'02'!P36+'02'!P44+'02'!U41</f>
        <v>168861.40960000001</v>
      </c>
    </row>
    <row r="17" spans="1:6" ht="22.9" customHeight="1" x14ac:dyDescent="0.25">
      <c r="A17" s="205"/>
      <c r="B17" s="204"/>
      <c r="C17" s="37" t="s">
        <v>151</v>
      </c>
      <c r="D17" s="38">
        <f>D15-D16</f>
        <v>193653.64858000007</v>
      </c>
      <c r="E17" s="38">
        <f>E15-E16</f>
        <v>34179.155370000051</v>
      </c>
      <c r="F17" s="38">
        <f>F15-F16</f>
        <v>34806.92200000002</v>
      </c>
    </row>
    <row r="18" spans="1:6" ht="36" customHeight="1" x14ac:dyDescent="0.25">
      <c r="A18" s="205"/>
      <c r="B18" s="204"/>
      <c r="C18" s="37" t="s">
        <v>152</v>
      </c>
      <c r="D18" s="38">
        <v>0</v>
      </c>
      <c r="E18" s="38">
        <v>0</v>
      </c>
      <c r="F18" s="38">
        <v>0</v>
      </c>
    </row>
    <row r="19" spans="1:6" ht="19.149999999999999" customHeight="1" x14ac:dyDescent="0.25">
      <c r="A19" s="205" t="s">
        <v>93</v>
      </c>
      <c r="B19" s="204" t="s">
        <v>94</v>
      </c>
      <c r="C19" s="37" t="s">
        <v>149</v>
      </c>
      <c r="D19" s="38">
        <f>'03'!M9</f>
        <v>36694.804400000001</v>
      </c>
      <c r="E19" s="38">
        <f>'03'!O9</f>
        <v>34272.129999999997</v>
      </c>
      <c r="F19" s="38">
        <f>'03'!P9</f>
        <v>34272.129999999997</v>
      </c>
    </row>
    <row r="20" spans="1:6" ht="15.75" x14ac:dyDescent="0.25">
      <c r="A20" s="205"/>
      <c r="B20" s="204"/>
      <c r="C20" s="37" t="s">
        <v>150</v>
      </c>
      <c r="D20" s="38">
        <f>'03'!N9</f>
        <v>2897.3990000000003</v>
      </c>
      <c r="E20" s="38">
        <v>2897.4</v>
      </c>
      <c r="F20" s="38">
        <v>2897.4</v>
      </c>
    </row>
    <row r="21" spans="1:6" ht="15.75" x14ac:dyDescent="0.25">
      <c r="A21" s="205"/>
      <c r="B21" s="204"/>
      <c r="C21" s="37" t="s">
        <v>151</v>
      </c>
      <c r="D21" s="38">
        <f>D19-D20</f>
        <v>33797.405400000003</v>
      </c>
      <c r="E21" s="38">
        <f>E19-E20</f>
        <v>31374.729999999996</v>
      </c>
      <c r="F21" s="38">
        <f>F19-F20</f>
        <v>31374.729999999996</v>
      </c>
    </row>
    <row r="22" spans="1:6" ht="23.25" customHeight="1" x14ac:dyDescent="0.25">
      <c r="A22" s="205"/>
      <c r="B22" s="204"/>
      <c r="C22" s="37" t="s">
        <v>152</v>
      </c>
      <c r="D22" s="38">
        <v>0</v>
      </c>
      <c r="E22" s="38">
        <v>0</v>
      </c>
      <c r="F22" s="38">
        <v>0</v>
      </c>
    </row>
    <row r="23" spans="1:6" ht="15.75" x14ac:dyDescent="0.25">
      <c r="A23" s="205" t="s">
        <v>95</v>
      </c>
      <c r="B23" s="204" t="s">
        <v>279</v>
      </c>
      <c r="C23" s="37" t="s">
        <v>149</v>
      </c>
      <c r="D23" s="38">
        <f>'04'!K9</f>
        <v>4405.5649000000003</v>
      </c>
      <c r="E23" s="38">
        <f>'04'!M9</f>
        <v>4528.473</v>
      </c>
      <c r="F23" s="38">
        <f>'04'!N9</f>
        <v>4643.8860399999994</v>
      </c>
    </row>
    <row r="24" spans="1:6" ht="15.75" x14ac:dyDescent="0.25">
      <c r="A24" s="205"/>
      <c r="B24" s="204"/>
      <c r="C24" s="37" t="s">
        <v>150</v>
      </c>
      <c r="D24" s="38">
        <f>'04'!L9</f>
        <v>2561.451</v>
      </c>
      <c r="E24" s="38">
        <v>2663.22</v>
      </c>
      <c r="F24" s="38">
        <v>2798.64</v>
      </c>
    </row>
    <row r="25" spans="1:6" ht="15.75" x14ac:dyDescent="0.25">
      <c r="A25" s="205"/>
      <c r="B25" s="204"/>
      <c r="C25" s="37" t="s">
        <v>151</v>
      </c>
      <c r="D25" s="38">
        <f>D23-D24</f>
        <v>1844.1139000000003</v>
      </c>
      <c r="E25" s="38">
        <f>E23-E24</f>
        <v>1865.2530000000002</v>
      </c>
      <c r="F25" s="38">
        <f>F23-F24</f>
        <v>1845.2460399999995</v>
      </c>
    </row>
    <row r="26" spans="1:6" ht="15.75" x14ac:dyDescent="0.25">
      <c r="A26" s="205"/>
      <c r="B26" s="204"/>
      <c r="C26" s="37" t="s">
        <v>152</v>
      </c>
      <c r="D26" s="38">
        <v>0</v>
      </c>
      <c r="E26" s="38">
        <v>0</v>
      </c>
      <c r="F26" s="38">
        <v>0</v>
      </c>
    </row>
    <row r="27" spans="1:6" ht="16.5" customHeight="1" x14ac:dyDescent="0.25">
      <c r="A27" s="205" t="s">
        <v>228</v>
      </c>
      <c r="B27" s="204" t="s">
        <v>280</v>
      </c>
      <c r="C27" s="37" t="s">
        <v>149</v>
      </c>
      <c r="D27" s="38">
        <f>'05'!K10</f>
        <v>2442</v>
      </c>
      <c r="E27" s="38">
        <f>'05'!M10</f>
        <v>2344.8000000000002</v>
      </c>
      <c r="F27" s="38">
        <f>'05'!N10</f>
        <v>2344.8000000000002</v>
      </c>
    </row>
    <row r="28" spans="1:6" ht="15.75" x14ac:dyDescent="0.25">
      <c r="A28" s="205"/>
      <c r="B28" s="204"/>
      <c r="C28" s="37" t="s">
        <v>150</v>
      </c>
      <c r="D28" s="38">
        <f>'05'!L10</f>
        <v>0</v>
      </c>
      <c r="E28" s="38">
        <v>0</v>
      </c>
      <c r="F28" s="38">
        <v>0</v>
      </c>
    </row>
    <row r="29" spans="1:6" ht="15.75" x14ac:dyDescent="0.25">
      <c r="A29" s="205"/>
      <c r="B29" s="204"/>
      <c r="C29" s="37" t="s">
        <v>151</v>
      </c>
      <c r="D29" s="38">
        <f>D27-D28</f>
        <v>2442</v>
      </c>
      <c r="E29" s="38">
        <f>E27-E28</f>
        <v>2344.8000000000002</v>
      </c>
      <c r="F29" s="38">
        <f>F27-F28</f>
        <v>2344.8000000000002</v>
      </c>
    </row>
    <row r="30" spans="1:6" ht="15.75" x14ac:dyDescent="0.25">
      <c r="A30" s="205"/>
      <c r="B30" s="204"/>
      <c r="C30" s="37" t="s">
        <v>152</v>
      </c>
      <c r="D30" s="38">
        <v>0</v>
      </c>
      <c r="E30" s="38">
        <v>0</v>
      </c>
      <c r="F30" s="38">
        <v>0</v>
      </c>
    </row>
    <row r="31" spans="1:6" ht="15.75" x14ac:dyDescent="0.25">
      <c r="A31" s="205" t="s">
        <v>217</v>
      </c>
      <c r="B31" s="204" t="s">
        <v>281</v>
      </c>
      <c r="C31" s="37" t="s">
        <v>149</v>
      </c>
      <c r="D31" s="38">
        <f>'06'!K10</f>
        <v>170</v>
      </c>
      <c r="E31" s="38">
        <f>'06'!M10</f>
        <v>170</v>
      </c>
      <c r="F31" s="38">
        <f>'06'!N10</f>
        <v>170</v>
      </c>
    </row>
    <row r="32" spans="1:6" ht="15.75" x14ac:dyDescent="0.25">
      <c r="A32" s="205"/>
      <c r="B32" s="204"/>
      <c r="C32" s="37" t="s">
        <v>150</v>
      </c>
      <c r="D32" s="38">
        <f>'06'!L10</f>
        <v>0</v>
      </c>
      <c r="E32" s="38">
        <v>0</v>
      </c>
      <c r="F32" s="38">
        <v>0</v>
      </c>
    </row>
    <row r="33" spans="1:6" ht="15.75" x14ac:dyDescent="0.25">
      <c r="A33" s="205"/>
      <c r="B33" s="204"/>
      <c r="C33" s="37" t="s">
        <v>151</v>
      </c>
      <c r="D33" s="38">
        <f>D31-D32</f>
        <v>170</v>
      </c>
      <c r="E33" s="38">
        <f>E31-E32</f>
        <v>170</v>
      </c>
      <c r="F33" s="38">
        <f>F31-F32</f>
        <v>170</v>
      </c>
    </row>
    <row r="34" spans="1:6" ht="15.75" x14ac:dyDescent="0.25">
      <c r="A34" s="205"/>
      <c r="B34" s="204"/>
      <c r="C34" s="37" t="s">
        <v>152</v>
      </c>
      <c r="D34" s="38">
        <v>0</v>
      </c>
      <c r="E34" s="38">
        <v>0</v>
      </c>
      <c r="F34" s="38">
        <v>0</v>
      </c>
    </row>
    <row r="35" spans="1:6" ht="15.75" x14ac:dyDescent="0.25">
      <c r="A35" s="203" t="s">
        <v>389</v>
      </c>
      <c r="B35" s="204" t="s">
        <v>216</v>
      </c>
      <c r="C35" s="37" t="s">
        <v>149</v>
      </c>
      <c r="D35" s="38">
        <f>'07 (EB)'!K10</f>
        <v>925.6</v>
      </c>
      <c r="E35" s="38">
        <f>'07 (EB)'!M10</f>
        <v>847.47900000000004</v>
      </c>
      <c r="F35" s="38">
        <f>'07 (EB)'!N10</f>
        <v>1024.44</v>
      </c>
    </row>
    <row r="36" spans="1:6" ht="15.75" x14ac:dyDescent="0.25">
      <c r="A36" s="203"/>
      <c r="B36" s="204"/>
      <c r="C36" s="37" t="s">
        <v>150</v>
      </c>
      <c r="D36" s="38">
        <f>'07 (EB)'!L10</f>
        <v>925.6</v>
      </c>
      <c r="E36" s="38">
        <f>'07 (EB)'!L10</f>
        <v>925.6</v>
      </c>
      <c r="F36" s="38">
        <f>'07 (EB)'!N10</f>
        <v>1024.44</v>
      </c>
    </row>
    <row r="37" spans="1:6" ht="15.75" x14ac:dyDescent="0.25">
      <c r="A37" s="203"/>
      <c r="B37" s="204"/>
      <c r="C37" s="37" t="s">
        <v>151</v>
      </c>
      <c r="D37" s="38">
        <f>D35-D36</f>
        <v>0</v>
      </c>
      <c r="E37" s="38">
        <v>0</v>
      </c>
      <c r="F37" s="38">
        <f>F35-F36</f>
        <v>0</v>
      </c>
    </row>
    <row r="38" spans="1:6" ht="15.75" x14ac:dyDescent="0.25">
      <c r="A38" s="203"/>
      <c r="B38" s="204"/>
      <c r="C38" s="37" t="s">
        <v>152</v>
      </c>
      <c r="D38" s="38">
        <v>0</v>
      </c>
      <c r="E38" s="38">
        <v>0</v>
      </c>
      <c r="F38" s="38">
        <v>0</v>
      </c>
    </row>
    <row r="39" spans="1:6" ht="15.75" x14ac:dyDescent="0.25">
      <c r="A39" s="203" t="s">
        <v>390</v>
      </c>
      <c r="B39" s="204" t="s">
        <v>227</v>
      </c>
      <c r="C39" s="37" t="s">
        <v>149</v>
      </c>
      <c r="D39" s="38">
        <f>'08 (E1)'!K11</f>
        <v>844935.43389999995</v>
      </c>
      <c r="E39" s="38">
        <f>'08 (E1)'!M11</f>
        <v>0</v>
      </c>
      <c r="F39" s="38">
        <f>'08 (E1)'!N11</f>
        <v>0</v>
      </c>
    </row>
    <row r="40" spans="1:6" ht="15.75" x14ac:dyDescent="0.25">
      <c r="A40" s="203"/>
      <c r="B40" s="204"/>
      <c r="C40" s="37" t="s">
        <v>150</v>
      </c>
      <c r="D40" s="38">
        <f>'08 (E1)'!L11</f>
        <v>728965.43</v>
      </c>
      <c r="E40" s="38">
        <v>0</v>
      </c>
      <c r="F40" s="38">
        <v>0</v>
      </c>
    </row>
    <row r="41" spans="1:6" ht="15.75" x14ac:dyDescent="0.25">
      <c r="A41" s="203"/>
      <c r="B41" s="204"/>
      <c r="C41" s="37" t="s">
        <v>151</v>
      </c>
      <c r="D41" s="38">
        <f>D39-D40</f>
        <v>115970.00389999989</v>
      </c>
      <c r="E41" s="38">
        <f>E39-E40</f>
        <v>0</v>
      </c>
      <c r="F41" s="38">
        <f>F39-F40</f>
        <v>0</v>
      </c>
    </row>
    <row r="42" spans="1:6" ht="15.75" x14ac:dyDescent="0.25">
      <c r="A42" s="203"/>
      <c r="B42" s="204"/>
      <c r="C42" s="37" t="s">
        <v>152</v>
      </c>
      <c r="D42" s="38">
        <v>0</v>
      </c>
      <c r="E42" s="38">
        <v>0</v>
      </c>
      <c r="F42" s="38">
        <v>0</v>
      </c>
    </row>
    <row r="43" spans="1:6" ht="15.75" x14ac:dyDescent="0.25">
      <c r="A43" s="203" t="s">
        <v>391</v>
      </c>
      <c r="B43" s="204" t="s">
        <v>154</v>
      </c>
      <c r="C43" s="37" t="s">
        <v>149</v>
      </c>
      <c r="D43" s="38">
        <f>'09 (E2)'!K9</f>
        <v>0</v>
      </c>
      <c r="E43" s="38">
        <f>'09 (E2)'!M9</f>
        <v>0</v>
      </c>
      <c r="F43" s="38">
        <f>'09 (E2)'!N9</f>
        <v>0</v>
      </c>
    </row>
    <row r="44" spans="1:6" ht="15.75" x14ac:dyDescent="0.25">
      <c r="A44" s="203"/>
      <c r="B44" s="204"/>
      <c r="C44" s="37" t="s">
        <v>150</v>
      </c>
      <c r="D44" s="38">
        <f>'09 (E2)'!L9</f>
        <v>0</v>
      </c>
      <c r="E44" s="38">
        <v>0</v>
      </c>
      <c r="F44" s="38">
        <v>0</v>
      </c>
    </row>
    <row r="45" spans="1:6" ht="15.75" x14ac:dyDescent="0.25">
      <c r="A45" s="203"/>
      <c r="B45" s="204"/>
      <c r="C45" s="37" t="s">
        <v>151</v>
      </c>
      <c r="D45" s="38">
        <f>D43-D44</f>
        <v>0</v>
      </c>
      <c r="E45" s="38">
        <f>E43-E44</f>
        <v>0</v>
      </c>
      <c r="F45" s="38">
        <f>F43-F44</f>
        <v>0</v>
      </c>
    </row>
    <row r="46" spans="1:6" ht="15.75" x14ac:dyDescent="0.25">
      <c r="A46" s="203"/>
      <c r="B46" s="204"/>
      <c r="C46" s="37" t="s">
        <v>152</v>
      </c>
      <c r="D46" s="38">
        <v>0</v>
      </c>
      <c r="E46" s="38">
        <v>0</v>
      </c>
      <c r="F46" s="38">
        <v>0</v>
      </c>
    </row>
    <row r="47" spans="1:6" ht="15.75" x14ac:dyDescent="0.25">
      <c r="A47" s="206" t="s">
        <v>213</v>
      </c>
      <c r="B47" s="206"/>
      <c r="C47" s="37" t="s">
        <v>149</v>
      </c>
      <c r="D47" s="92">
        <f>D51+D55+D59+D63+D67+D71+D75+D79+D83</f>
        <v>5957.6490399999993</v>
      </c>
      <c r="E47" s="92">
        <f>E51+E55+E59+E63+E67+E71+E75+E79+E83</f>
        <v>3067.4700000000003</v>
      </c>
      <c r="F47" s="92">
        <f>F51+F55+F59+F63+F67+F71+F75+F79+F83</f>
        <v>3126.5830399999995</v>
      </c>
    </row>
    <row r="48" spans="1:6" ht="15.75" x14ac:dyDescent="0.25">
      <c r="A48" s="206"/>
      <c r="B48" s="206"/>
      <c r="C48" s="37" t="s">
        <v>150</v>
      </c>
      <c r="D48" s="38">
        <f>D52+D56+D60+D64+D68+D72+D76+D80+D84</f>
        <v>3389.0150399999998</v>
      </c>
      <c r="E48" s="38">
        <f t="shared" ref="E48:F48" si="3">E52+E56+E60+E64+E68+E72+E76+E80+E84</f>
        <v>1496.6200000000001</v>
      </c>
      <c r="F48" s="38">
        <f t="shared" si="3"/>
        <v>1555.7330399999998</v>
      </c>
    </row>
    <row r="49" spans="1:6" ht="15.75" x14ac:dyDescent="0.25">
      <c r="A49" s="206"/>
      <c r="B49" s="206"/>
      <c r="C49" s="37" t="s">
        <v>151</v>
      </c>
      <c r="D49" s="38">
        <f>D53+D57+D61+D65+D69+D73+D77+D81+D85</f>
        <v>2568.634</v>
      </c>
      <c r="E49" s="38">
        <f t="shared" ref="E49:F49" si="4">E53+E57+E61+E65+E69+E73+E77+E81+E85</f>
        <v>1570.85</v>
      </c>
      <c r="F49" s="38">
        <f t="shared" si="4"/>
        <v>1570.85</v>
      </c>
    </row>
    <row r="50" spans="1:6" ht="15.75" x14ac:dyDescent="0.25">
      <c r="A50" s="206"/>
      <c r="B50" s="206"/>
      <c r="C50" s="37" t="s">
        <v>152</v>
      </c>
      <c r="D50" s="38">
        <f>D54+D58+D62+D66+D70+D74+D78+D82+D86</f>
        <v>0</v>
      </c>
      <c r="E50" s="38">
        <f t="shared" ref="E50:F50" si="5">E54+E58+E62+E66+E70+E74+E78+E82+E86</f>
        <v>0</v>
      </c>
      <c r="F50" s="38">
        <f t="shared" si="5"/>
        <v>0</v>
      </c>
    </row>
    <row r="51" spans="1:6" ht="15.75" x14ac:dyDescent="0.25">
      <c r="A51" s="205" t="s">
        <v>58</v>
      </c>
      <c r="B51" s="204" t="s">
        <v>92</v>
      </c>
      <c r="C51" s="37" t="s">
        <v>149</v>
      </c>
      <c r="D51" s="38">
        <f>D52+D53</f>
        <v>0</v>
      </c>
      <c r="E51" s="38">
        <f>E52+E53</f>
        <v>0</v>
      </c>
      <c r="F51" s="38">
        <f>F52+F53</f>
        <v>0</v>
      </c>
    </row>
    <row r="52" spans="1:6" ht="15.75" x14ac:dyDescent="0.25">
      <c r="A52" s="205"/>
      <c r="B52" s="204"/>
      <c r="C52" s="37" t="s">
        <v>150</v>
      </c>
      <c r="D52" s="38">
        <f>'01'!N55</f>
        <v>0</v>
      </c>
      <c r="E52" s="38">
        <f>'01'!O55</f>
        <v>0</v>
      </c>
      <c r="F52" s="38">
        <f>'01'!P55</f>
        <v>0</v>
      </c>
    </row>
    <row r="53" spans="1:6" ht="15.75" x14ac:dyDescent="0.25">
      <c r="A53" s="205"/>
      <c r="B53" s="204"/>
      <c r="C53" s="37" t="s">
        <v>151</v>
      </c>
      <c r="D53" s="38">
        <v>0</v>
      </c>
      <c r="E53" s="38">
        <v>0</v>
      </c>
      <c r="F53" s="38">
        <v>0</v>
      </c>
    </row>
    <row r="54" spans="1:6" ht="15.75" x14ac:dyDescent="0.25">
      <c r="A54" s="205"/>
      <c r="B54" s="204"/>
      <c r="C54" s="37" t="s">
        <v>152</v>
      </c>
      <c r="D54" s="38">
        <v>0</v>
      </c>
      <c r="E54" s="38">
        <v>0</v>
      </c>
      <c r="F54" s="38">
        <v>0</v>
      </c>
    </row>
    <row r="55" spans="1:6" ht="22.9" customHeight="1" x14ac:dyDescent="0.25">
      <c r="A55" s="205" t="s">
        <v>59</v>
      </c>
      <c r="B55" s="204" t="s">
        <v>120</v>
      </c>
      <c r="C55" s="37" t="s">
        <v>149</v>
      </c>
      <c r="D55" s="38">
        <f>D56+D57</f>
        <v>1266.4559999999999</v>
      </c>
      <c r="E55" s="38">
        <f>E56+E57</f>
        <v>1484.19</v>
      </c>
      <c r="F55" s="38">
        <f>F56+F57</f>
        <v>1543.3</v>
      </c>
    </row>
    <row r="56" spans="1:6" ht="22.9" customHeight="1" x14ac:dyDescent="0.25">
      <c r="A56" s="205"/>
      <c r="B56" s="204"/>
      <c r="C56" s="37" t="s">
        <v>150</v>
      </c>
      <c r="D56" s="38">
        <v>1253.7919999999999</v>
      </c>
      <c r="E56" s="38">
        <v>1471.19</v>
      </c>
      <c r="F56" s="38">
        <v>1530.3</v>
      </c>
    </row>
    <row r="57" spans="1:6" ht="22.9" customHeight="1" x14ac:dyDescent="0.25">
      <c r="A57" s="205"/>
      <c r="B57" s="204"/>
      <c r="C57" s="37" t="s">
        <v>151</v>
      </c>
      <c r="D57" s="38">
        <v>12.664</v>
      </c>
      <c r="E57" s="38">
        <v>13</v>
      </c>
      <c r="F57" s="38">
        <v>13</v>
      </c>
    </row>
    <row r="58" spans="1:6" ht="27.75" customHeight="1" x14ac:dyDescent="0.25">
      <c r="A58" s="205"/>
      <c r="B58" s="204"/>
      <c r="C58" s="37" t="s">
        <v>152</v>
      </c>
      <c r="D58" s="38">
        <v>0</v>
      </c>
      <c r="E58" s="38">
        <v>0</v>
      </c>
      <c r="F58" s="38">
        <v>0</v>
      </c>
    </row>
    <row r="59" spans="1:6" ht="19.149999999999999" customHeight="1" x14ac:dyDescent="0.25">
      <c r="A59" s="205" t="s">
        <v>93</v>
      </c>
      <c r="B59" s="204" t="s">
        <v>94</v>
      </c>
      <c r="C59" s="37" t="s">
        <v>149</v>
      </c>
      <c r="D59" s="38">
        <f>D60+D61</f>
        <v>360</v>
      </c>
      <c r="E59" s="38">
        <f>E60+E61</f>
        <v>360</v>
      </c>
      <c r="F59" s="38">
        <f>F60+F61</f>
        <v>360</v>
      </c>
    </row>
    <row r="60" spans="1:6" ht="15.75" x14ac:dyDescent="0.25">
      <c r="A60" s="205"/>
      <c r="B60" s="204"/>
      <c r="C60" s="37" t="s">
        <v>150</v>
      </c>
      <c r="D60" s="38">
        <f>'01'!N68</f>
        <v>0</v>
      </c>
      <c r="E60" s="38">
        <f>'01'!O68</f>
        <v>0</v>
      </c>
      <c r="F60" s="38">
        <f>'01'!P68</f>
        <v>0</v>
      </c>
    </row>
    <row r="61" spans="1:6" ht="15.75" x14ac:dyDescent="0.25">
      <c r="A61" s="205"/>
      <c r="B61" s="204"/>
      <c r="C61" s="37" t="s">
        <v>151</v>
      </c>
      <c r="D61" s="38">
        <f>'03'!M36</f>
        <v>360</v>
      </c>
      <c r="E61" s="38">
        <f>'03'!O36</f>
        <v>360</v>
      </c>
      <c r="F61" s="38">
        <f>'03'!P36</f>
        <v>360</v>
      </c>
    </row>
    <row r="62" spans="1:6" ht="23.25" customHeight="1" x14ac:dyDescent="0.25">
      <c r="A62" s="205"/>
      <c r="B62" s="204"/>
      <c r="C62" s="37" t="s">
        <v>152</v>
      </c>
      <c r="D62" s="38">
        <v>0</v>
      </c>
      <c r="E62" s="38">
        <v>0</v>
      </c>
      <c r="F62" s="38">
        <v>0</v>
      </c>
    </row>
    <row r="63" spans="1:6" ht="15.75" x14ac:dyDescent="0.25">
      <c r="A63" s="205" t="s">
        <v>95</v>
      </c>
      <c r="B63" s="204" t="s">
        <v>279</v>
      </c>
      <c r="C63" s="37" t="s">
        <v>149</v>
      </c>
      <c r="D63" s="38">
        <f>D64+D65</f>
        <v>25.433039999999998</v>
      </c>
      <c r="E63" s="38">
        <f>E64+E65</f>
        <v>25.43</v>
      </c>
      <c r="F63" s="38">
        <f>F64+F65</f>
        <v>25.433039999999998</v>
      </c>
    </row>
    <row r="64" spans="1:6" ht="15.75" x14ac:dyDescent="0.25">
      <c r="A64" s="205"/>
      <c r="B64" s="204"/>
      <c r="C64" s="37" t="s">
        <v>150</v>
      </c>
      <c r="D64" s="38">
        <f>'04'!L22</f>
        <v>25.433039999999998</v>
      </c>
      <c r="E64" s="38">
        <f>'04'!M22</f>
        <v>25.43</v>
      </c>
      <c r="F64" s="38">
        <f>'04'!N22</f>
        <v>25.433039999999998</v>
      </c>
    </row>
    <row r="65" spans="1:6" ht="15.75" x14ac:dyDescent="0.25">
      <c r="A65" s="205"/>
      <c r="B65" s="204"/>
      <c r="C65" s="37" t="s">
        <v>151</v>
      </c>
      <c r="D65" s="38">
        <v>0</v>
      </c>
      <c r="E65" s="38">
        <v>0</v>
      </c>
      <c r="F65" s="38">
        <v>0</v>
      </c>
    </row>
    <row r="66" spans="1:6" ht="15.75" x14ac:dyDescent="0.25">
      <c r="A66" s="205"/>
      <c r="B66" s="204"/>
      <c r="C66" s="37" t="s">
        <v>152</v>
      </c>
      <c r="D66" s="38">
        <v>0</v>
      </c>
      <c r="E66" s="38">
        <v>0</v>
      </c>
      <c r="F66" s="38">
        <v>0</v>
      </c>
    </row>
    <row r="67" spans="1:6" ht="16.5" customHeight="1" x14ac:dyDescent="0.25">
      <c r="A67" s="205" t="s">
        <v>228</v>
      </c>
      <c r="B67" s="204" t="s">
        <v>280</v>
      </c>
      <c r="C67" s="37" t="s">
        <v>149</v>
      </c>
      <c r="D67" s="38">
        <f>D68+D69</f>
        <v>2193.85</v>
      </c>
      <c r="E67" s="38">
        <f>E68+E69</f>
        <v>1197.8499999999999</v>
      </c>
      <c r="F67" s="38">
        <f>F68+F69</f>
        <v>1197.8499999999999</v>
      </c>
    </row>
    <row r="68" spans="1:6" ht="15.75" x14ac:dyDescent="0.25">
      <c r="A68" s="205"/>
      <c r="B68" s="204"/>
      <c r="C68" s="37" t="s">
        <v>150</v>
      </c>
      <c r="D68" s="38">
        <f>'01'!N73</f>
        <v>0</v>
      </c>
      <c r="E68" s="38">
        <f>'01'!O73</f>
        <v>0</v>
      </c>
      <c r="F68" s="38">
        <f>'01'!P73</f>
        <v>0</v>
      </c>
    </row>
    <row r="69" spans="1:6" ht="15.75" x14ac:dyDescent="0.25">
      <c r="A69" s="205"/>
      <c r="B69" s="204"/>
      <c r="C69" s="37" t="s">
        <v>151</v>
      </c>
      <c r="D69" s="38">
        <f>'05'!K20+'05'!K22+'05'!K24</f>
        <v>2193.85</v>
      </c>
      <c r="E69" s="38">
        <f>540+511.85+146</f>
        <v>1197.8499999999999</v>
      </c>
      <c r="F69" s="38">
        <f>540+511.85+146</f>
        <v>1197.8499999999999</v>
      </c>
    </row>
    <row r="70" spans="1:6" ht="15.75" x14ac:dyDescent="0.25">
      <c r="A70" s="205"/>
      <c r="B70" s="204"/>
      <c r="C70" s="37" t="s">
        <v>152</v>
      </c>
      <c r="D70" s="38">
        <v>0</v>
      </c>
      <c r="E70" s="38">
        <v>0</v>
      </c>
      <c r="F70" s="38">
        <v>0</v>
      </c>
    </row>
    <row r="71" spans="1:6" ht="15.75" x14ac:dyDescent="0.25">
      <c r="A71" s="205" t="s">
        <v>217</v>
      </c>
      <c r="B71" s="204" t="s">
        <v>281</v>
      </c>
      <c r="C71" s="37" t="s">
        <v>149</v>
      </c>
      <c r="D71" s="38">
        <f>'06'!K53</f>
        <v>0</v>
      </c>
      <c r="E71" s="38">
        <f>'06'!M53</f>
        <v>0</v>
      </c>
      <c r="F71" s="38">
        <f>'06'!N53</f>
        <v>0</v>
      </c>
    </row>
    <row r="72" spans="1:6" ht="15.75" x14ac:dyDescent="0.25">
      <c r="A72" s="205"/>
      <c r="B72" s="204"/>
      <c r="C72" s="37" t="s">
        <v>150</v>
      </c>
      <c r="D72" s="38">
        <f>'06'!L53</f>
        <v>0</v>
      </c>
      <c r="E72" s="38">
        <v>0</v>
      </c>
      <c r="F72" s="38">
        <v>0</v>
      </c>
    </row>
    <row r="73" spans="1:6" ht="15.75" x14ac:dyDescent="0.25">
      <c r="A73" s="205"/>
      <c r="B73" s="204"/>
      <c r="C73" s="37" t="s">
        <v>151</v>
      </c>
      <c r="D73" s="38">
        <f>D71-D72</f>
        <v>0</v>
      </c>
      <c r="E73" s="38">
        <f>E71-E72</f>
        <v>0</v>
      </c>
      <c r="F73" s="38">
        <f>F71-F72</f>
        <v>0</v>
      </c>
    </row>
    <row r="74" spans="1:6" ht="15.75" x14ac:dyDescent="0.25">
      <c r="A74" s="205"/>
      <c r="B74" s="204"/>
      <c r="C74" s="37" t="s">
        <v>152</v>
      </c>
      <c r="D74" s="38">
        <v>0</v>
      </c>
      <c r="E74" s="38">
        <v>0</v>
      </c>
      <c r="F74" s="38">
        <v>0</v>
      </c>
    </row>
    <row r="75" spans="1:6" ht="15.75" x14ac:dyDescent="0.25">
      <c r="A75" s="203" t="s">
        <v>389</v>
      </c>
      <c r="B75" s="204" t="s">
        <v>216</v>
      </c>
      <c r="C75" s="37" t="s">
        <v>149</v>
      </c>
      <c r="D75" s="38">
        <f>D76+D77</f>
        <v>0</v>
      </c>
      <c r="E75" s="38">
        <f>E76+E77</f>
        <v>0</v>
      </c>
      <c r="F75" s="38">
        <f>F76+F77</f>
        <v>0</v>
      </c>
    </row>
    <row r="76" spans="1:6" ht="15.75" x14ac:dyDescent="0.25">
      <c r="A76" s="203"/>
      <c r="B76" s="204"/>
      <c r="C76" s="37" t="s">
        <v>150</v>
      </c>
      <c r="D76" s="38">
        <v>0</v>
      </c>
      <c r="E76" s="38">
        <f>'01'!O83</f>
        <v>0</v>
      </c>
      <c r="F76" s="38">
        <f>'01'!P83</f>
        <v>0</v>
      </c>
    </row>
    <row r="77" spans="1:6" ht="15.75" x14ac:dyDescent="0.25">
      <c r="A77" s="203"/>
      <c r="B77" s="204"/>
      <c r="C77" s="37" t="s">
        <v>151</v>
      </c>
      <c r="D77" s="38">
        <v>0</v>
      </c>
      <c r="E77" s="38">
        <v>0</v>
      </c>
      <c r="F77" s="38">
        <v>0</v>
      </c>
    </row>
    <row r="78" spans="1:6" ht="15.75" x14ac:dyDescent="0.25">
      <c r="A78" s="203"/>
      <c r="B78" s="204"/>
      <c r="C78" s="37" t="s">
        <v>152</v>
      </c>
      <c r="D78" s="38">
        <v>0</v>
      </c>
      <c r="E78" s="38">
        <v>0</v>
      </c>
      <c r="F78" s="38">
        <v>0</v>
      </c>
    </row>
    <row r="79" spans="1:6" ht="15.75" x14ac:dyDescent="0.25">
      <c r="A79" s="203" t="s">
        <v>390</v>
      </c>
      <c r="B79" s="204" t="s">
        <v>227</v>
      </c>
      <c r="C79" s="37" t="s">
        <v>149</v>
      </c>
      <c r="D79" s="38">
        <f>D80+D81</f>
        <v>2111.91</v>
      </c>
      <c r="E79" s="38">
        <f>E80+E81</f>
        <v>0</v>
      </c>
      <c r="F79" s="38">
        <f>F80+F81</f>
        <v>0</v>
      </c>
    </row>
    <row r="80" spans="1:6" ht="15.75" x14ac:dyDescent="0.25">
      <c r="A80" s="203"/>
      <c r="B80" s="204"/>
      <c r="C80" s="37" t="s">
        <v>150</v>
      </c>
      <c r="D80" s="38">
        <f>'08 (E1)'!L14</f>
        <v>2109.79</v>
      </c>
      <c r="E80" s="38">
        <f>'01'!O87</f>
        <v>0</v>
      </c>
      <c r="F80" s="38">
        <f>'01'!P87</f>
        <v>0</v>
      </c>
    </row>
    <row r="81" spans="1:6" ht="15.75" x14ac:dyDescent="0.25">
      <c r="A81" s="203"/>
      <c r="B81" s="204"/>
      <c r="C81" s="37" t="s">
        <v>151</v>
      </c>
      <c r="D81" s="38">
        <v>2.12</v>
      </c>
      <c r="E81" s="38">
        <v>0</v>
      </c>
      <c r="F81" s="38">
        <v>0</v>
      </c>
    </row>
    <row r="82" spans="1:6" ht="15.75" x14ac:dyDescent="0.25">
      <c r="A82" s="203"/>
      <c r="B82" s="204"/>
      <c r="C82" s="37" t="s">
        <v>152</v>
      </c>
      <c r="D82" s="38">
        <v>0</v>
      </c>
      <c r="E82" s="38">
        <v>0</v>
      </c>
      <c r="F82" s="38">
        <v>0</v>
      </c>
    </row>
    <row r="83" spans="1:6" ht="15.75" x14ac:dyDescent="0.25">
      <c r="A83" s="203" t="s">
        <v>391</v>
      </c>
      <c r="B83" s="204" t="s">
        <v>154</v>
      </c>
      <c r="C83" s="37" t="s">
        <v>149</v>
      </c>
      <c r="D83" s="38">
        <f>D84+D85</f>
        <v>0</v>
      </c>
      <c r="E83" s="38">
        <f>E84+E85</f>
        <v>0</v>
      </c>
      <c r="F83" s="38">
        <f>F84+F85</f>
        <v>0</v>
      </c>
    </row>
    <row r="84" spans="1:6" ht="15.75" x14ac:dyDescent="0.25">
      <c r="A84" s="203"/>
      <c r="B84" s="204"/>
      <c r="C84" s="37" t="s">
        <v>150</v>
      </c>
      <c r="D84" s="38">
        <f>'01'!N91</f>
        <v>0</v>
      </c>
      <c r="E84" s="38">
        <f>'01'!O91</f>
        <v>0</v>
      </c>
      <c r="F84" s="38">
        <f>'01'!P91</f>
        <v>0</v>
      </c>
    </row>
    <row r="85" spans="1:6" ht="15.75" x14ac:dyDescent="0.25">
      <c r="A85" s="203"/>
      <c r="B85" s="204"/>
      <c r="C85" s="37" t="s">
        <v>151</v>
      </c>
      <c r="D85" s="38">
        <v>0</v>
      </c>
      <c r="E85" s="38">
        <v>0</v>
      </c>
      <c r="F85" s="38">
        <v>0</v>
      </c>
    </row>
    <row r="86" spans="1:6" ht="15.75" x14ac:dyDescent="0.25">
      <c r="A86" s="203"/>
      <c r="B86" s="204"/>
      <c r="C86" s="37" t="s">
        <v>152</v>
      </c>
      <c r="D86" s="38">
        <v>0</v>
      </c>
      <c r="E86" s="38">
        <v>0</v>
      </c>
      <c r="F86" s="38">
        <v>0</v>
      </c>
    </row>
    <row r="87" spans="1:6" ht="15.75" x14ac:dyDescent="0.25">
      <c r="A87" s="206" t="s">
        <v>387</v>
      </c>
      <c r="B87" s="206"/>
      <c r="C87" s="37" t="s">
        <v>149</v>
      </c>
      <c r="D87" s="92">
        <f t="shared" ref="D87:F89" si="6">D7-D47</f>
        <v>1574618.2832200001</v>
      </c>
      <c r="E87" s="92">
        <f t="shared" si="6"/>
        <v>342934.89737000008</v>
      </c>
      <c r="F87" s="92">
        <f t="shared" si="6"/>
        <v>354443.86660000007</v>
      </c>
    </row>
    <row r="88" spans="1:6" ht="15.75" x14ac:dyDescent="0.25">
      <c r="A88" s="206"/>
      <c r="B88" s="206"/>
      <c r="C88" s="37" t="s">
        <v>150</v>
      </c>
      <c r="D88" s="38">
        <f t="shared" si="6"/>
        <v>1148623.26416</v>
      </c>
      <c r="E88" s="38">
        <f t="shared" si="6"/>
        <v>232468.576</v>
      </c>
      <c r="F88" s="38">
        <f t="shared" si="6"/>
        <v>243291.66456000003</v>
      </c>
    </row>
    <row r="89" spans="1:6" ht="15.75" x14ac:dyDescent="0.25">
      <c r="A89" s="206"/>
      <c r="B89" s="206"/>
      <c r="C89" s="37" t="s">
        <v>151</v>
      </c>
      <c r="D89" s="38">
        <f t="shared" si="6"/>
        <v>425995.01905999985</v>
      </c>
      <c r="E89" s="38">
        <f t="shared" si="6"/>
        <v>110544.44237000005</v>
      </c>
      <c r="F89" s="38">
        <f t="shared" si="6"/>
        <v>111152.20204000002</v>
      </c>
    </row>
    <row r="90" spans="1:6" ht="15.75" x14ac:dyDescent="0.25">
      <c r="A90" s="206"/>
      <c r="B90" s="206"/>
      <c r="C90" s="37" t="s">
        <v>152</v>
      </c>
      <c r="D90" s="38">
        <f t="shared" ref="D90:E109" si="7">D10-D50</f>
        <v>0</v>
      </c>
      <c r="E90" s="38">
        <f t="shared" si="7"/>
        <v>0</v>
      </c>
      <c r="F90" s="38">
        <f t="shared" ref="F90" si="8">F94+F98+F102+F106+F110+F114+F118+F122+F126</f>
        <v>0</v>
      </c>
    </row>
    <row r="91" spans="1:6" ht="15.75" x14ac:dyDescent="0.25">
      <c r="A91" s="205" t="s">
        <v>58</v>
      </c>
      <c r="B91" s="204" t="s">
        <v>92</v>
      </c>
      <c r="C91" s="37" t="s">
        <v>149</v>
      </c>
      <c r="D91" s="38">
        <f t="shared" si="7"/>
        <v>357191.02022999997</v>
      </c>
      <c r="E91" s="38">
        <f t="shared" si="7"/>
        <v>108134.43000000001</v>
      </c>
      <c r="F91" s="38">
        <f>F11-F51</f>
        <v>111446.86200000001</v>
      </c>
    </row>
    <row r="92" spans="1:6" ht="15.75" x14ac:dyDescent="0.25">
      <c r="A92" s="205"/>
      <c r="B92" s="204"/>
      <c r="C92" s="37" t="s">
        <v>150</v>
      </c>
      <c r="D92" s="38">
        <f t="shared" si="7"/>
        <v>276504.53895000002</v>
      </c>
      <c r="E92" s="38">
        <f t="shared" si="7"/>
        <v>65953.076000000001</v>
      </c>
      <c r="F92" s="38">
        <f>F12-F52</f>
        <v>69265.508000000002</v>
      </c>
    </row>
    <row r="93" spans="1:6" ht="15.75" x14ac:dyDescent="0.25">
      <c r="A93" s="205"/>
      <c r="B93" s="204"/>
      <c r="C93" s="37" t="s">
        <v>151</v>
      </c>
      <c r="D93" s="38">
        <f t="shared" si="7"/>
        <v>80686.481279999949</v>
      </c>
      <c r="E93" s="38">
        <f t="shared" si="7"/>
        <v>42181.354000000007</v>
      </c>
      <c r="F93" s="38">
        <f>F13-F53</f>
        <v>42181.354000000007</v>
      </c>
    </row>
    <row r="94" spans="1:6" ht="15.75" x14ac:dyDescent="0.25">
      <c r="A94" s="205"/>
      <c r="B94" s="204"/>
      <c r="C94" s="37" t="s">
        <v>152</v>
      </c>
      <c r="D94" s="38">
        <f t="shared" si="7"/>
        <v>0</v>
      </c>
      <c r="E94" s="38">
        <f t="shared" si="7"/>
        <v>0</v>
      </c>
      <c r="F94" s="38">
        <v>0</v>
      </c>
    </row>
    <row r="95" spans="1:6" ht="22.9" customHeight="1" x14ac:dyDescent="0.25">
      <c r="A95" s="205" t="s">
        <v>59</v>
      </c>
      <c r="B95" s="204" t="s">
        <v>120</v>
      </c>
      <c r="C95" s="37" t="s">
        <v>149</v>
      </c>
      <c r="D95" s="38">
        <f t="shared" si="7"/>
        <v>332545.05283000006</v>
      </c>
      <c r="E95" s="38">
        <f t="shared" si="7"/>
        <v>194220.86537000004</v>
      </c>
      <c r="F95" s="38">
        <f>F15-F55</f>
        <v>202125.03160000005</v>
      </c>
    </row>
    <row r="96" spans="1:6" ht="22.9" customHeight="1" x14ac:dyDescent="0.25">
      <c r="A96" s="205"/>
      <c r="B96" s="204"/>
      <c r="C96" s="37" t="s">
        <v>150</v>
      </c>
      <c r="D96" s="38">
        <f t="shared" si="7"/>
        <v>138904.06825000001</v>
      </c>
      <c r="E96" s="38">
        <f t="shared" si="7"/>
        <v>160054.71</v>
      </c>
      <c r="F96" s="38">
        <f>F16-F56</f>
        <v>167331.10960000003</v>
      </c>
    </row>
    <row r="97" spans="1:6" ht="22.9" customHeight="1" x14ac:dyDescent="0.25">
      <c r="A97" s="205"/>
      <c r="B97" s="204"/>
      <c r="C97" s="37" t="s">
        <v>151</v>
      </c>
      <c r="D97" s="38">
        <f t="shared" si="7"/>
        <v>193640.98458000008</v>
      </c>
      <c r="E97" s="38">
        <f t="shared" si="7"/>
        <v>34166.155370000051</v>
      </c>
      <c r="F97" s="38">
        <f>F17-F57</f>
        <v>34793.92200000002</v>
      </c>
    </row>
    <row r="98" spans="1:6" ht="27.75" customHeight="1" x14ac:dyDescent="0.25">
      <c r="A98" s="205"/>
      <c r="B98" s="204"/>
      <c r="C98" s="37" t="s">
        <v>152</v>
      </c>
      <c r="D98" s="38">
        <f t="shared" si="7"/>
        <v>0</v>
      </c>
      <c r="E98" s="38">
        <f t="shared" si="7"/>
        <v>0</v>
      </c>
      <c r="F98" s="38">
        <v>0</v>
      </c>
    </row>
    <row r="99" spans="1:6" ht="19.149999999999999" customHeight="1" x14ac:dyDescent="0.25">
      <c r="A99" s="205" t="s">
        <v>93</v>
      </c>
      <c r="B99" s="204" t="s">
        <v>94</v>
      </c>
      <c r="C99" s="37" t="s">
        <v>149</v>
      </c>
      <c r="D99" s="38">
        <f t="shared" si="7"/>
        <v>36334.804400000001</v>
      </c>
      <c r="E99" s="38">
        <f t="shared" si="7"/>
        <v>33912.129999999997</v>
      </c>
      <c r="F99" s="38">
        <f>F19-F59</f>
        <v>33912.129999999997</v>
      </c>
    </row>
    <row r="100" spans="1:6" ht="15.75" x14ac:dyDescent="0.25">
      <c r="A100" s="205"/>
      <c r="B100" s="204"/>
      <c r="C100" s="37" t="s">
        <v>150</v>
      </c>
      <c r="D100" s="38">
        <f t="shared" si="7"/>
        <v>2897.3990000000003</v>
      </c>
      <c r="E100" s="38">
        <f t="shared" si="7"/>
        <v>2897.4</v>
      </c>
      <c r="F100" s="38">
        <f>F20-F60</f>
        <v>2897.4</v>
      </c>
    </row>
    <row r="101" spans="1:6" ht="15.75" x14ac:dyDescent="0.25">
      <c r="A101" s="205"/>
      <c r="B101" s="204"/>
      <c r="C101" s="37" t="s">
        <v>151</v>
      </c>
      <c r="D101" s="38">
        <f t="shared" si="7"/>
        <v>33437.405400000003</v>
      </c>
      <c r="E101" s="38">
        <f t="shared" si="7"/>
        <v>31014.729999999996</v>
      </c>
      <c r="F101" s="38">
        <f>F21-F61</f>
        <v>31014.729999999996</v>
      </c>
    </row>
    <row r="102" spans="1:6" ht="23.25" customHeight="1" x14ac:dyDescent="0.25">
      <c r="A102" s="205"/>
      <c r="B102" s="204"/>
      <c r="C102" s="37" t="s">
        <v>152</v>
      </c>
      <c r="D102" s="38">
        <f t="shared" si="7"/>
        <v>0</v>
      </c>
      <c r="E102" s="38">
        <f t="shared" si="7"/>
        <v>0</v>
      </c>
      <c r="F102" s="38">
        <v>0</v>
      </c>
    </row>
    <row r="103" spans="1:6" ht="15.75" x14ac:dyDescent="0.25">
      <c r="A103" s="205" t="s">
        <v>95</v>
      </c>
      <c r="B103" s="204" t="s">
        <v>279</v>
      </c>
      <c r="C103" s="37" t="s">
        <v>149</v>
      </c>
      <c r="D103" s="38">
        <f t="shared" si="7"/>
        <v>4380.1318600000004</v>
      </c>
      <c r="E103" s="38">
        <f t="shared" si="7"/>
        <v>4503.0429999999997</v>
      </c>
      <c r="F103" s="38">
        <f>F23-F63</f>
        <v>4618.4529999999995</v>
      </c>
    </row>
    <row r="104" spans="1:6" ht="15.75" x14ac:dyDescent="0.25">
      <c r="A104" s="205"/>
      <c r="B104" s="204"/>
      <c r="C104" s="37" t="s">
        <v>150</v>
      </c>
      <c r="D104" s="38">
        <f t="shared" si="7"/>
        <v>2536.0179600000001</v>
      </c>
      <c r="E104" s="38">
        <f t="shared" si="7"/>
        <v>2637.79</v>
      </c>
      <c r="F104" s="38">
        <f>F24-F64</f>
        <v>2773.20696</v>
      </c>
    </row>
    <row r="105" spans="1:6" ht="15.75" x14ac:dyDescent="0.25">
      <c r="A105" s="205"/>
      <c r="B105" s="204"/>
      <c r="C105" s="37" t="s">
        <v>151</v>
      </c>
      <c r="D105" s="38">
        <f t="shared" si="7"/>
        <v>1844.1139000000003</v>
      </c>
      <c r="E105" s="38">
        <f t="shared" si="7"/>
        <v>1865.2530000000002</v>
      </c>
      <c r="F105" s="38">
        <f>F25-F65</f>
        <v>1845.2460399999995</v>
      </c>
    </row>
    <row r="106" spans="1:6" ht="15.75" x14ac:dyDescent="0.25">
      <c r="A106" s="205"/>
      <c r="B106" s="204"/>
      <c r="C106" s="37" t="s">
        <v>152</v>
      </c>
      <c r="D106" s="38">
        <f t="shared" si="7"/>
        <v>0</v>
      </c>
      <c r="E106" s="38">
        <f t="shared" si="7"/>
        <v>0</v>
      </c>
      <c r="F106" s="38">
        <v>0</v>
      </c>
    </row>
    <row r="107" spans="1:6" ht="16.5" customHeight="1" x14ac:dyDescent="0.25">
      <c r="A107" s="205" t="s">
        <v>228</v>
      </c>
      <c r="B107" s="204" t="s">
        <v>280</v>
      </c>
      <c r="C107" s="37" t="s">
        <v>149</v>
      </c>
      <c r="D107" s="38">
        <f t="shared" si="7"/>
        <v>248.15000000000009</v>
      </c>
      <c r="E107" s="38">
        <f t="shared" si="7"/>
        <v>1146.9500000000003</v>
      </c>
      <c r="F107" s="38">
        <f>F27-F67</f>
        <v>1146.9500000000003</v>
      </c>
    </row>
    <row r="108" spans="1:6" ht="15.75" x14ac:dyDescent="0.25">
      <c r="A108" s="205"/>
      <c r="B108" s="204"/>
      <c r="C108" s="37" t="s">
        <v>150</v>
      </c>
      <c r="D108" s="38">
        <f t="shared" si="7"/>
        <v>0</v>
      </c>
      <c r="E108" s="38">
        <f t="shared" si="7"/>
        <v>0</v>
      </c>
      <c r="F108" s="38">
        <f>F28-F68</f>
        <v>0</v>
      </c>
    </row>
    <row r="109" spans="1:6" ht="15.75" x14ac:dyDescent="0.25">
      <c r="A109" s="205"/>
      <c r="B109" s="204"/>
      <c r="C109" s="37" t="s">
        <v>151</v>
      </c>
      <c r="D109" s="38">
        <f t="shared" si="7"/>
        <v>248.15000000000009</v>
      </c>
      <c r="E109" s="38">
        <f t="shared" si="7"/>
        <v>1146.9500000000003</v>
      </c>
      <c r="F109" s="38">
        <f>F29-F69</f>
        <v>1146.9500000000003</v>
      </c>
    </row>
    <row r="110" spans="1:6" ht="15.75" x14ac:dyDescent="0.25">
      <c r="A110" s="205"/>
      <c r="B110" s="204"/>
      <c r="C110" s="37" t="s">
        <v>152</v>
      </c>
      <c r="D110" s="38">
        <f t="shared" ref="D110:E126" si="9">D30-D70</f>
        <v>0</v>
      </c>
      <c r="E110" s="38">
        <f t="shared" si="9"/>
        <v>0</v>
      </c>
      <c r="F110" s="38">
        <v>0</v>
      </c>
    </row>
    <row r="111" spans="1:6" ht="15.75" x14ac:dyDescent="0.25">
      <c r="A111" s="205" t="s">
        <v>217</v>
      </c>
      <c r="B111" s="204" t="s">
        <v>281</v>
      </c>
      <c r="C111" s="37" t="s">
        <v>149</v>
      </c>
      <c r="D111" s="38">
        <f t="shared" si="9"/>
        <v>170</v>
      </c>
      <c r="E111" s="38">
        <f t="shared" si="9"/>
        <v>170</v>
      </c>
      <c r="F111" s="38">
        <f>F31-F71</f>
        <v>170</v>
      </c>
    </row>
    <row r="112" spans="1:6" ht="15.75" x14ac:dyDescent="0.25">
      <c r="A112" s="205"/>
      <c r="B112" s="204"/>
      <c r="C112" s="37" t="s">
        <v>150</v>
      </c>
      <c r="D112" s="38">
        <f t="shared" si="9"/>
        <v>0</v>
      </c>
      <c r="E112" s="38">
        <f t="shared" si="9"/>
        <v>0</v>
      </c>
      <c r="F112" s="38">
        <f>F32-F72</f>
        <v>0</v>
      </c>
    </row>
    <row r="113" spans="1:6" ht="15.75" x14ac:dyDescent="0.25">
      <c r="A113" s="205"/>
      <c r="B113" s="204"/>
      <c r="C113" s="37" t="s">
        <v>151</v>
      </c>
      <c r="D113" s="38">
        <f t="shared" si="9"/>
        <v>170</v>
      </c>
      <c r="E113" s="38">
        <f t="shared" si="9"/>
        <v>170</v>
      </c>
      <c r="F113" s="38">
        <f>F33-F73</f>
        <v>170</v>
      </c>
    </row>
    <row r="114" spans="1:6" ht="15.75" x14ac:dyDescent="0.25">
      <c r="A114" s="205"/>
      <c r="B114" s="204"/>
      <c r="C114" s="37" t="s">
        <v>152</v>
      </c>
      <c r="D114" s="38">
        <f t="shared" si="9"/>
        <v>0</v>
      </c>
      <c r="E114" s="38">
        <f t="shared" si="9"/>
        <v>0</v>
      </c>
      <c r="F114" s="38">
        <v>0</v>
      </c>
    </row>
    <row r="115" spans="1:6" ht="15.75" x14ac:dyDescent="0.25">
      <c r="A115" s="203" t="s">
        <v>389</v>
      </c>
      <c r="B115" s="204" t="s">
        <v>216</v>
      </c>
      <c r="C115" s="37" t="s">
        <v>149</v>
      </c>
      <c r="D115" s="38">
        <f t="shared" si="9"/>
        <v>925.6</v>
      </c>
      <c r="E115" s="38">
        <f t="shared" si="9"/>
        <v>847.47900000000004</v>
      </c>
      <c r="F115" s="38">
        <f>F35-F75</f>
        <v>1024.44</v>
      </c>
    </row>
    <row r="116" spans="1:6" ht="15.75" x14ac:dyDescent="0.25">
      <c r="A116" s="203"/>
      <c r="B116" s="204"/>
      <c r="C116" s="37" t="s">
        <v>150</v>
      </c>
      <c r="D116" s="38">
        <f t="shared" si="9"/>
        <v>925.6</v>
      </c>
      <c r="E116" s="38">
        <f t="shared" si="9"/>
        <v>925.6</v>
      </c>
      <c r="F116" s="38">
        <f>F36-F76</f>
        <v>1024.44</v>
      </c>
    </row>
    <row r="117" spans="1:6" ht="15.75" x14ac:dyDescent="0.25">
      <c r="A117" s="203"/>
      <c r="B117" s="204"/>
      <c r="C117" s="37" t="s">
        <v>151</v>
      </c>
      <c r="D117" s="38">
        <f t="shared" si="9"/>
        <v>0</v>
      </c>
      <c r="E117" s="38">
        <f t="shared" si="9"/>
        <v>0</v>
      </c>
      <c r="F117" s="38">
        <v>0</v>
      </c>
    </row>
    <row r="118" spans="1:6" ht="15.75" x14ac:dyDescent="0.25">
      <c r="A118" s="203"/>
      <c r="B118" s="204"/>
      <c r="C118" s="37" t="s">
        <v>152</v>
      </c>
      <c r="D118" s="38">
        <f t="shared" si="9"/>
        <v>0</v>
      </c>
      <c r="E118" s="38">
        <f t="shared" si="9"/>
        <v>0</v>
      </c>
      <c r="F118" s="38">
        <v>0</v>
      </c>
    </row>
    <row r="119" spans="1:6" ht="15.75" x14ac:dyDescent="0.25">
      <c r="A119" s="203" t="s">
        <v>390</v>
      </c>
      <c r="B119" s="204" t="s">
        <v>227</v>
      </c>
      <c r="C119" s="37" t="s">
        <v>149</v>
      </c>
      <c r="D119" s="38">
        <f t="shared" si="9"/>
        <v>842823.52389999991</v>
      </c>
      <c r="E119" s="38">
        <f t="shared" si="9"/>
        <v>0</v>
      </c>
      <c r="F119" s="38">
        <f>F120+F121</f>
        <v>0</v>
      </c>
    </row>
    <row r="120" spans="1:6" ht="15.75" x14ac:dyDescent="0.25">
      <c r="A120" s="203"/>
      <c r="B120" s="204"/>
      <c r="C120" s="37" t="s">
        <v>150</v>
      </c>
      <c r="D120" s="38">
        <f t="shared" si="9"/>
        <v>726855.64</v>
      </c>
      <c r="E120" s="38">
        <f t="shared" si="9"/>
        <v>0</v>
      </c>
      <c r="F120" s="38">
        <f>'01'!P127</f>
        <v>0</v>
      </c>
    </row>
    <row r="121" spans="1:6" ht="15.75" x14ac:dyDescent="0.25">
      <c r="A121" s="203"/>
      <c r="B121" s="204"/>
      <c r="C121" s="37" t="s">
        <v>151</v>
      </c>
      <c r="D121" s="38">
        <f t="shared" si="9"/>
        <v>115967.8838999999</v>
      </c>
      <c r="E121" s="38">
        <f t="shared" si="9"/>
        <v>0</v>
      </c>
      <c r="F121" s="38">
        <v>0</v>
      </c>
    </row>
    <row r="122" spans="1:6" ht="15.75" x14ac:dyDescent="0.25">
      <c r="A122" s="203"/>
      <c r="B122" s="204"/>
      <c r="C122" s="37" t="s">
        <v>152</v>
      </c>
      <c r="D122" s="38">
        <f t="shared" si="9"/>
        <v>0</v>
      </c>
      <c r="E122" s="38">
        <f t="shared" si="9"/>
        <v>0</v>
      </c>
      <c r="F122" s="38">
        <v>0</v>
      </c>
    </row>
    <row r="123" spans="1:6" ht="15.75" x14ac:dyDescent="0.25">
      <c r="A123" s="203" t="s">
        <v>391</v>
      </c>
      <c r="B123" s="204" t="s">
        <v>154</v>
      </c>
      <c r="C123" s="37" t="s">
        <v>149</v>
      </c>
      <c r="D123" s="38">
        <f t="shared" si="9"/>
        <v>0</v>
      </c>
      <c r="E123" s="38">
        <f t="shared" si="9"/>
        <v>0</v>
      </c>
      <c r="F123" s="38">
        <f>F124+F125</f>
        <v>0</v>
      </c>
    </row>
    <row r="124" spans="1:6" ht="15.75" x14ac:dyDescent="0.25">
      <c r="A124" s="203"/>
      <c r="B124" s="204"/>
      <c r="C124" s="37" t="s">
        <v>150</v>
      </c>
      <c r="D124" s="38">
        <f t="shared" si="9"/>
        <v>0</v>
      </c>
      <c r="E124" s="38">
        <f t="shared" si="9"/>
        <v>0</v>
      </c>
      <c r="F124" s="38">
        <f>'01'!P131</f>
        <v>0</v>
      </c>
    </row>
    <row r="125" spans="1:6" ht="15.75" x14ac:dyDescent="0.25">
      <c r="A125" s="203"/>
      <c r="B125" s="204"/>
      <c r="C125" s="37" t="s">
        <v>151</v>
      </c>
      <c r="D125" s="38">
        <f t="shared" si="9"/>
        <v>0</v>
      </c>
      <c r="E125" s="38">
        <f t="shared" si="9"/>
        <v>0</v>
      </c>
      <c r="F125" s="38">
        <v>0</v>
      </c>
    </row>
    <row r="126" spans="1:6" ht="15.75" x14ac:dyDescent="0.25">
      <c r="A126" s="203"/>
      <c r="B126" s="204"/>
      <c r="C126" s="37" t="s">
        <v>152</v>
      </c>
      <c r="D126" s="38">
        <f t="shared" si="9"/>
        <v>0</v>
      </c>
      <c r="E126" s="38">
        <f t="shared" si="9"/>
        <v>0</v>
      </c>
      <c r="F126" s="38">
        <v>0</v>
      </c>
    </row>
  </sheetData>
  <mergeCells count="63">
    <mergeCell ref="A55:A58"/>
    <mergeCell ref="B55:B58"/>
    <mergeCell ref="A59:A62"/>
    <mergeCell ref="B59:B62"/>
    <mergeCell ref="A39:A42"/>
    <mergeCell ref="B39:B42"/>
    <mergeCell ref="A47:B50"/>
    <mergeCell ref="A51:A54"/>
    <mergeCell ref="B51:B54"/>
    <mergeCell ref="A19:A22"/>
    <mergeCell ref="B19:B22"/>
    <mergeCell ref="A43:A46"/>
    <mergeCell ref="B43:B46"/>
    <mergeCell ref="A31:A34"/>
    <mergeCell ref="B31:B34"/>
    <mergeCell ref="B27:B30"/>
    <mergeCell ref="A23:A26"/>
    <mergeCell ref="B23:B26"/>
    <mergeCell ref="A27:A30"/>
    <mergeCell ref="A35:A38"/>
    <mergeCell ref="B35:B38"/>
    <mergeCell ref="A7:B10"/>
    <mergeCell ref="A11:A14"/>
    <mergeCell ref="B11:B14"/>
    <mergeCell ref="A15:A18"/>
    <mergeCell ref="B15:B18"/>
    <mergeCell ref="A2:F2"/>
    <mergeCell ref="A3:F3"/>
    <mergeCell ref="A5:A6"/>
    <mergeCell ref="B5:B6"/>
    <mergeCell ref="C5:C6"/>
    <mergeCell ref="D5:F5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7:A110"/>
    <mergeCell ref="B107:B110"/>
    <mergeCell ref="A123:A126"/>
    <mergeCell ref="B123:B126"/>
    <mergeCell ref="A111:A114"/>
    <mergeCell ref="B111:B114"/>
    <mergeCell ref="A115:A118"/>
    <mergeCell ref="B115:B118"/>
    <mergeCell ref="A119:A122"/>
    <mergeCell ref="B119:B122"/>
  </mergeCells>
  <pageMargins left="0.70866141732283472" right="0" top="0.55118110236220474" bottom="0" header="0.31496062992125984" footer="0.31496062992125984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pageSetUpPr fitToPage="1"/>
  </sheetPr>
  <dimension ref="A1:Z84"/>
  <sheetViews>
    <sheetView tabSelected="1" topLeftCell="C1" zoomScale="70" zoomScaleNormal="70" workbookViewId="0">
      <pane ySplit="10" topLeftCell="A11" activePane="bottomLeft" state="frozen"/>
      <selection pane="bottomLeft" activeCell="C12" sqref="C12"/>
    </sheetView>
  </sheetViews>
  <sheetFormatPr defaultColWidth="8.85546875" defaultRowHeight="15.75" outlineLevelRow="1" outlineLevelCol="1" x14ac:dyDescent="0.25"/>
  <cols>
    <col min="1" max="1" width="4.42578125" style="23" hidden="1" customWidth="1" outlineLevel="1"/>
    <col min="2" max="2" width="15.28515625" style="23" hidden="1" customWidth="1" outlineLevel="1"/>
    <col min="3" max="3" width="14.5703125" style="23" customWidth="1" collapsed="1"/>
    <col min="4" max="4" width="15.140625" style="23" customWidth="1"/>
    <col min="5" max="5" width="38.28515625" style="23" customWidth="1"/>
    <col min="6" max="6" width="52.28515625" style="23" customWidth="1"/>
    <col min="7" max="7" width="28" style="24" customWidth="1"/>
    <col min="8" max="8" width="11.140625" style="27" customWidth="1"/>
    <col min="9" max="9" width="15" style="27" customWidth="1"/>
    <col min="10" max="12" width="17.5703125" style="27" customWidth="1"/>
    <col min="13" max="16" width="18.42578125" style="26" customWidth="1"/>
    <col min="17" max="17" width="0" style="82" hidden="1" customWidth="1"/>
    <col min="18" max="24" width="0" style="23" hidden="1" customWidth="1"/>
    <col min="25" max="16384" width="8.85546875" style="23"/>
  </cols>
  <sheetData>
    <row r="1" spans="2:19" ht="69.75" customHeight="1" x14ac:dyDescent="0.25">
      <c r="C1" s="245" t="s">
        <v>240</v>
      </c>
      <c r="D1" s="245"/>
      <c r="E1" s="245"/>
      <c r="M1" s="29"/>
      <c r="N1" s="247" t="s">
        <v>399</v>
      </c>
      <c r="O1" s="247"/>
      <c r="P1" s="247"/>
      <c r="Q1" s="80"/>
    </row>
    <row r="2" spans="2:19" ht="57" customHeight="1" x14ac:dyDescent="0.25">
      <c r="C2" s="246" t="s">
        <v>398</v>
      </c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</row>
    <row r="3" spans="2:19" ht="15.75" customHeight="1" x14ac:dyDescent="0.25"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81"/>
    </row>
    <row r="4" spans="2:19" ht="15.75" customHeight="1" x14ac:dyDescent="0.25">
      <c r="C4" s="246" t="s">
        <v>401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</row>
    <row r="5" spans="2:19" ht="15.75" customHeight="1" x14ac:dyDescent="0.25"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2:19" ht="25.5" customHeight="1" x14ac:dyDescent="0.25">
      <c r="C6" s="199" t="s">
        <v>114</v>
      </c>
      <c r="D6" s="199" t="s">
        <v>4</v>
      </c>
      <c r="E6" s="201" t="s">
        <v>115</v>
      </c>
      <c r="F6" s="201" t="s">
        <v>116</v>
      </c>
      <c r="G6" s="241" t="s">
        <v>117</v>
      </c>
      <c r="H6" s="256"/>
      <c r="I6" s="256"/>
      <c r="J6" s="256"/>
      <c r="K6" s="242"/>
      <c r="L6" s="243"/>
      <c r="M6" s="252"/>
      <c r="N6" s="252"/>
      <c r="O6" s="252"/>
      <c r="P6" s="253"/>
    </row>
    <row r="7" spans="2:19" ht="16.5" customHeight="1" x14ac:dyDescent="0.25">
      <c r="C7" s="199"/>
      <c r="D7" s="199"/>
      <c r="E7" s="236"/>
      <c r="F7" s="255"/>
      <c r="G7" s="201" t="s">
        <v>18</v>
      </c>
      <c r="H7" s="201" t="s">
        <v>88</v>
      </c>
      <c r="I7" s="241" t="s">
        <v>90</v>
      </c>
      <c r="J7" s="242"/>
      <c r="K7" s="242"/>
      <c r="L7" s="243"/>
      <c r="M7" s="254" t="s">
        <v>105</v>
      </c>
      <c r="N7" s="251"/>
      <c r="O7" s="248" t="s">
        <v>118</v>
      </c>
      <c r="P7" s="248" t="s">
        <v>168</v>
      </c>
    </row>
    <row r="8" spans="2:19" ht="21" customHeight="1" x14ac:dyDescent="0.25">
      <c r="C8" s="199"/>
      <c r="D8" s="199"/>
      <c r="E8" s="236"/>
      <c r="F8" s="255"/>
      <c r="G8" s="236"/>
      <c r="H8" s="236"/>
      <c r="I8" s="241" t="s">
        <v>105</v>
      </c>
      <c r="J8" s="243"/>
      <c r="K8" s="199" t="s">
        <v>118</v>
      </c>
      <c r="L8" s="199" t="s">
        <v>168</v>
      </c>
      <c r="M8" s="251" t="s">
        <v>167</v>
      </c>
      <c r="N8" s="33" t="s">
        <v>166</v>
      </c>
      <c r="O8" s="249"/>
      <c r="P8" s="249"/>
    </row>
    <row r="9" spans="2:19" ht="15.75" customHeight="1" x14ac:dyDescent="0.25">
      <c r="C9" s="199"/>
      <c r="D9" s="199"/>
      <c r="E9" s="237"/>
      <c r="F9" s="202"/>
      <c r="G9" s="237"/>
      <c r="H9" s="237"/>
      <c r="I9" s="22"/>
      <c r="J9" s="2" t="s">
        <v>54</v>
      </c>
      <c r="K9" s="251"/>
      <c r="L9" s="251"/>
      <c r="M9" s="251"/>
      <c r="N9" s="34" t="s">
        <v>150</v>
      </c>
      <c r="O9" s="250"/>
      <c r="P9" s="250"/>
    </row>
    <row r="10" spans="2:19" x14ac:dyDescent="0.25">
      <c r="C10" s="25">
        <v>1</v>
      </c>
      <c r="D10" s="25">
        <v>2</v>
      </c>
      <c r="E10" s="25">
        <v>3</v>
      </c>
      <c r="F10" s="25">
        <v>4</v>
      </c>
      <c r="G10" s="25">
        <v>5</v>
      </c>
      <c r="H10" s="22">
        <v>6</v>
      </c>
      <c r="I10" s="22">
        <v>7</v>
      </c>
      <c r="J10" s="22">
        <v>8</v>
      </c>
      <c r="K10" s="22">
        <v>9</v>
      </c>
      <c r="L10" s="22">
        <v>10</v>
      </c>
      <c r="M10" s="25">
        <v>12</v>
      </c>
      <c r="N10" s="25"/>
      <c r="O10" s="25">
        <v>13</v>
      </c>
      <c r="P10" s="25">
        <v>14</v>
      </c>
    </row>
    <row r="11" spans="2:19" ht="26.25" customHeight="1" x14ac:dyDescent="0.3">
      <c r="C11" s="35" t="s">
        <v>13</v>
      </c>
      <c r="D11" s="35" t="s">
        <v>13</v>
      </c>
      <c r="E11" s="35" t="s">
        <v>13</v>
      </c>
      <c r="F11" s="106" t="s">
        <v>400</v>
      </c>
      <c r="G11" s="35" t="s">
        <v>13</v>
      </c>
      <c r="H11" s="35" t="s">
        <v>13</v>
      </c>
      <c r="I11" s="35" t="s">
        <v>13</v>
      </c>
      <c r="J11" s="35" t="s">
        <v>13</v>
      </c>
      <c r="K11" s="35" t="s">
        <v>13</v>
      </c>
      <c r="L11" s="35" t="s">
        <v>13</v>
      </c>
      <c r="M11" s="112">
        <f>всего!D7</f>
        <v>1580575.9322600001</v>
      </c>
      <c r="N11" s="112">
        <f>всего!D8</f>
        <v>1152012.2792</v>
      </c>
      <c r="O11" s="112">
        <f>всего!E7</f>
        <v>346002.36737000005</v>
      </c>
      <c r="P11" s="112">
        <f>всего!F7</f>
        <v>357570.44964000006</v>
      </c>
    </row>
    <row r="12" spans="2:19" s="82" customFormat="1" ht="63" customHeight="1" x14ac:dyDescent="0.25">
      <c r="C12" s="75" t="s">
        <v>58</v>
      </c>
      <c r="D12" s="75" t="s">
        <v>13</v>
      </c>
      <c r="E12" s="76" t="s">
        <v>13</v>
      </c>
      <c r="F12" s="109" t="s">
        <v>92</v>
      </c>
      <c r="G12" s="110" t="s">
        <v>108</v>
      </c>
      <c r="H12" s="76" t="s">
        <v>69</v>
      </c>
      <c r="I12" s="111">
        <v>828</v>
      </c>
      <c r="J12" s="76" t="s">
        <v>13</v>
      </c>
      <c r="K12" s="111">
        <v>891</v>
      </c>
      <c r="L12" s="111">
        <v>891</v>
      </c>
      <c r="M12" s="112">
        <f>M13+M19+M25+M30+M32+M38+M77+M82</f>
        <v>357191.02022999997</v>
      </c>
      <c r="N12" s="112">
        <f>N13+N19+N25+N30+N32+N38+N77+N82</f>
        <v>276504.53895000002</v>
      </c>
      <c r="O12" s="112">
        <f>O13+O19+O25+O30+O32+O38+O77+O82</f>
        <v>108134.43000000001</v>
      </c>
      <c r="P12" s="112">
        <f>P13+P19+P25+P30+P32+P38+P77</f>
        <v>111446.86200000001</v>
      </c>
    </row>
    <row r="13" spans="2:19" s="83" customFormat="1" ht="181.5" customHeight="1" x14ac:dyDescent="0.25">
      <c r="B13" s="288"/>
      <c r="C13" s="195" t="s">
        <v>58</v>
      </c>
      <c r="D13" s="289" t="s">
        <v>459</v>
      </c>
      <c r="E13" s="290" t="s">
        <v>13</v>
      </c>
      <c r="F13" s="291" t="s">
        <v>138</v>
      </c>
      <c r="G13" s="195" t="s">
        <v>85</v>
      </c>
      <c r="H13" s="195" t="s">
        <v>85</v>
      </c>
      <c r="I13" s="195" t="s">
        <v>85</v>
      </c>
      <c r="J13" s="195" t="s">
        <v>85</v>
      </c>
      <c r="K13" s="195" t="s">
        <v>85</v>
      </c>
      <c r="L13" s="195" t="s">
        <v>85</v>
      </c>
      <c r="M13" s="292">
        <f>M14+M15+M16+M17+M18</f>
        <v>82048.289999999994</v>
      </c>
      <c r="N13" s="292">
        <f>N14+N15+N16+N17+N18</f>
        <v>82048.289999999994</v>
      </c>
      <c r="O13" s="292">
        <f>O14+O15+O16+O17+O18</f>
        <v>65953.076000000001</v>
      </c>
      <c r="P13" s="292">
        <f>P14+P15+P16+P17+P18</f>
        <v>69265.508000000002</v>
      </c>
      <c r="S13" s="83">
        <v>1</v>
      </c>
    </row>
    <row r="14" spans="2:19" s="83" customFormat="1" ht="30" customHeight="1" outlineLevel="1" x14ac:dyDescent="0.25">
      <c r="C14" s="238" t="s">
        <v>58</v>
      </c>
      <c r="D14" s="238" t="s">
        <v>459</v>
      </c>
      <c r="E14" s="174" t="s">
        <v>156</v>
      </c>
      <c r="F14" s="293" t="s">
        <v>140</v>
      </c>
      <c r="G14" s="293" t="s">
        <v>109</v>
      </c>
      <c r="H14" s="238" t="s">
        <v>69</v>
      </c>
      <c r="I14" s="136">
        <v>360</v>
      </c>
      <c r="J14" s="238" t="s">
        <v>135</v>
      </c>
      <c r="K14" s="136">
        <v>360</v>
      </c>
      <c r="L14" s="136">
        <v>360</v>
      </c>
      <c r="M14" s="47">
        <f>33482.59+1697.78</f>
        <v>35180.369999999995</v>
      </c>
      <c r="N14" s="47">
        <f>M14</f>
        <v>35180.369999999995</v>
      </c>
      <c r="O14" s="47">
        <v>28675.251</v>
      </c>
      <c r="P14" s="47">
        <v>30115.437999999998</v>
      </c>
    </row>
    <row r="15" spans="2:19" s="83" customFormat="1" ht="30" customHeight="1" outlineLevel="1" x14ac:dyDescent="0.25">
      <c r="C15" s="239"/>
      <c r="D15" s="239"/>
      <c r="E15" s="174" t="s">
        <v>157</v>
      </c>
      <c r="F15" s="294"/>
      <c r="G15" s="294"/>
      <c r="H15" s="239"/>
      <c r="I15" s="136">
        <v>209</v>
      </c>
      <c r="J15" s="239"/>
      <c r="K15" s="136">
        <v>209</v>
      </c>
      <c r="L15" s="136">
        <v>209</v>
      </c>
      <c r="M15" s="47">
        <f>21563.47+500</f>
        <v>22063.47</v>
      </c>
      <c r="N15" s="47">
        <f>M15</f>
        <v>22063.47</v>
      </c>
      <c r="O15" s="47">
        <v>15851.040999999999</v>
      </c>
      <c r="P15" s="47">
        <v>16647.145</v>
      </c>
    </row>
    <row r="16" spans="2:19" s="83" customFormat="1" ht="30" customHeight="1" outlineLevel="1" x14ac:dyDescent="0.25">
      <c r="C16" s="239"/>
      <c r="D16" s="239"/>
      <c r="E16" s="174" t="s">
        <v>158</v>
      </c>
      <c r="F16" s="294"/>
      <c r="G16" s="294"/>
      <c r="H16" s="239"/>
      <c r="I16" s="136">
        <v>210</v>
      </c>
      <c r="J16" s="239"/>
      <c r="K16" s="136">
        <v>210</v>
      </c>
      <c r="L16" s="136">
        <v>210</v>
      </c>
      <c r="M16" s="47">
        <f>20277.55+300.35</f>
        <v>20577.899999999998</v>
      </c>
      <c r="N16" s="47">
        <f>M16</f>
        <v>20577.899999999998</v>
      </c>
      <c r="O16" s="47">
        <v>16567.922999999999</v>
      </c>
      <c r="P16" s="47">
        <v>17400.030999999999</v>
      </c>
    </row>
    <row r="17" spans="2:19" s="83" customFormat="1" ht="30" customHeight="1" outlineLevel="1" x14ac:dyDescent="0.25">
      <c r="C17" s="239"/>
      <c r="D17" s="239"/>
      <c r="E17" s="174" t="s">
        <v>159</v>
      </c>
      <c r="F17" s="294"/>
      <c r="G17" s="294"/>
      <c r="H17" s="239"/>
      <c r="I17" s="136">
        <v>32</v>
      </c>
      <c r="J17" s="239"/>
      <c r="K17" s="136">
        <v>32</v>
      </c>
      <c r="L17" s="136">
        <v>32</v>
      </c>
      <c r="M17" s="47">
        <f>3481.66+18.34</f>
        <v>3500</v>
      </c>
      <c r="N17" s="47">
        <f>M17</f>
        <v>3500</v>
      </c>
      <c r="O17" s="47">
        <v>3265.7919999999999</v>
      </c>
      <c r="P17" s="47">
        <v>3429.8139999999999</v>
      </c>
    </row>
    <row r="18" spans="2:19" s="83" customFormat="1" ht="18" customHeight="1" outlineLevel="1" x14ac:dyDescent="0.25">
      <c r="C18" s="240"/>
      <c r="D18" s="240"/>
      <c r="E18" s="174" t="s">
        <v>161</v>
      </c>
      <c r="F18" s="295"/>
      <c r="G18" s="295"/>
      <c r="H18" s="240"/>
      <c r="I18" s="136">
        <v>17</v>
      </c>
      <c r="J18" s="240"/>
      <c r="K18" s="64">
        <v>80</v>
      </c>
      <c r="L18" s="64">
        <v>80</v>
      </c>
      <c r="M18" s="47">
        <f>500.27+226.28</f>
        <v>726.55</v>
      </c>
      <c r="N18" s="47">
        <f>M18</f>
        <v>726.55</v>
      </c>
      <c r="O18" s="47">
        <v>1593.069</v>
      </c>
      <c r="P18" s="47">
        <v>1673.08</v>
      </c>
    </row>
    <row r="19" spans="2:19" s="83" customFormat="1" ht="54" customHeight="1" x14ac:dyDescent="0.25">
      <c r="B19" s="288"/>
      <c r="C19" s="195" t="s">
        <v>58</v>
      </c>
      <c r="D19" s="296" t="s">
        <v>284</v>
      </c>
      <c r="E19" s="290" t="s">
        <v>13</v>
      </c>
      <c r="F19" s="297" t="s">
        <v>174</v>
      </c>
      <c r="G19" s="195" t="s">
        <v>85</v>
      </c>
      <c r="H19" s="195" t="s">
        <v>85</v>
      </c>
      <c r="I19" s="195" t="s">
        <v>85</v>
      </c>
      <c r="J19" s="195" t="s">
        <v>85</v>
      </c>
      <c r="K19" s="195" t="s">
        <v>85</v>
      </c>
      <c r="L19" s="195" t="s">
        <v>85</v>
      </c>
      <c r="M19" s="292">
        <f>M20+M21+M22+M23+M24</f>
        <v>43214.51</v>
      </c>
      <c r="N19" s="292">
        <f>N20+N21+N22+N23</f>
        <v>0</v>
      </c>
      <c r="O19" s="292">
        <f>O20+O21+O22+O23+O24</f>
        <v>40484.89</v>
      </c>
      <c r="P19" s="292">
        <f>P20+P21+P22+P23+P24</f>
        <v>40484.89</v>
      </c>
      <c r="S19" s="83">
        <v>2</v>
      </c>
    </row>
    <row r="20" spans="2:19" s="83" customFormat="1" ht="17.25" customHeight="1" outlineLevel="1" x14ac:dyDescent="0.25">
      <c r="C20" s="238" t="s">
        <v>58</v>
      </c>
      <c r="D20" s="238" t="s">
        <v>284</v>
      </c>
      <c r="E20" s="174" t="s">
        <v>156</v>
      </c>
      <c r="F20" s="293" t="s">
        <v>174</v>
      </c>
      <c r="G20" s="293" t="s">
        <v>109</v>
      </c>
      <c r="H20" s="293" t="s">
        <v>69</v>
      </c>
      <c r="I20" s="136">
        <v>360</v>
      </c>
      <c r="J20" s="293" t="s">
        <v>135</v>
      </c>
      <c r="K20" s="136">
        <v>360</v>
      </c>
      <c r="L20" s="136">
        <v>360</v>
      </c>
      <c r="M20" s="47">
        <v>17389.8</v>
      </c>
      <c r="N20" s="47">
        <v>0</v>
      </c>
      <c r="O20" s="47">
        <v>17389.8</v>
      </c>
      <c r="P20" s="47">
        <v>17389.8</v>
      </c>
    </row>
    <row r="21" spans="2:19" s="83" customFormat="1" ht="18" customHeight="1" outlineLevel="1" x14ac:dyDescent="0.25">
      <c r="C21" s="239"/>
      <c r="D21" s="239"/>
      <c r="E21" s="174" t="s">
        <v>157</v>
      </c>
      <c r="F21" s="294"/>
      <c r="G21" s="294"/>
      <c r="H21" s="294"/>
      <c r="I21" s="136">
        <v>209</v>
      </c>
      <c r="J21" s="294"/>
      <c r="K21" s="136">
        <v>209</v>
      </c>
      <c r="L21" s="136">
        <v>209</v>
      </c>
      <c r="M21" s="47">
        <v>10837.39</v>
      </c>
      <c r="N21" s="47">
        <v>0</v>
      </c>
      <c r="O21" s="47">
        <v>10837.39</v>
      </c>
      <c r="P21" s="47">
        <v>10837.39</v>
      </c>
    </row>
    <row r="22" spans="2:19" s="83" customFormat="1" ht="20.25" customHeight="1" outlineLevel="1" x14ac:dyDescent="0.25">
      <c r="C22" s="239"/>
      <c r="D22" s="239"/>
      <c r="E22" s="174" t="s">
        <v>158</v>
      </c>
      <c r="F22" s="294"/>
      <c r="G22" s="294"/>
      <c r="H22" s="294"/>
      <c r="I22" s="136">
        <v>210</v>
      </c>
      <c r="J22" s="294"/>
      <c r="K22" s="136">
        <v>210</v>
      </c>
      <c r="L22" s="136">
        <v>210</v>
      </c>
      <c r="M22" s="47">
        <v>9772.25</v>
      </c>
      <c r="N22" s="47">
        <v>0</v>
      </c>
      <c r="O22" s="47">
        <v>9772.25</v>
      </c>
      <c r="P22" s="47">
        <v>9772.25</v>
      </c>
    </row>
    <row r="23" spans="2:19" s="83" customFormat="1" ht="19.5" customHeight="1" outlineLevel="1" x14ac:dyDescent="0.25">
      <c r="C23" s="239"/>
      <c r="D23" s="239"/>
      <c r="E23" s="174" t="s">
        <v>159</v>
      </c>
      <c r="F23" s="294"/>
      <c r="G23" s="294"/>
      <c r="H23" s="294"/>
      <c r="I23" s="136">
        <v>32</v>
      </c>
      <c r="J23" s="294"/>
      <c r="K23" s="136">
        <v>32</v>
      </c>
      <c r="L23" s="136">
        <v>32</v>
      </c>
      <c r="M23" s="47">
        <v>2485.4499999999998</v>
      </c>
      <c r="N23" s="47">
        <v>0</v>
      </c>
      <c r="O23" s="47">
        <v>2485.4499999999998</v>
      </c>
      <c r="P23" s="47">
        <v>2485.4499999999998</v>
      </c>
    </row>
    <row r="24" spans="2:19" s="83" customFormat="1" ht="19.5" customHeight="1" outlineLevel="1" x14ac:dyDescent="0.25">
      <c r="C24" s="240"/>
      <c r="D24" s="240"/>
      <c r="E24" s="182" t="s">
        <v>480</v>
      </c>
      <c r="F24" s="295"/>
      <c r="G24" s="295"/>
      <c r="H24" s="295"/>
      <c r="I24" s="168">
        <v>80</v>
      </c>
      <c r="J24" s="295"/>
      <c r="K24" s="168">
        <v>80</v>
      </c>
      <c r="L24" s="168">
        <v>80</v>
      </c>
      <c r="M24" s="47">
        <v>2729.62</v>
      </c>
      <c r="N24" s="47">
        <v>0</v>
      </c>
      <c r="O24" s="47">
        <v>0</v>
      </c>
      <c r="P24" s="47">
        <v>0</v>
      </c>
    </row>
    <row r="25" spans="2:19" s="84" customFormat="1" ht="118.5" customHeight="1" x14ac:dyDescent="0.25">
      <c r="B25" s="288"/>
      <c r="C25" s="195" t="s">
        <v>58</v>
      </c>
      <c r="D25" s="195" t="s">
        <v>285</v>
      </c>
      <c r="E25" s="195" t="s">
        <v>13</v>
      </c>
      <c r="F25" s="298" t="s">
        <v>163</v>
      </c>
      <c r="G25" s="195" t="s">
        <v>85</v>
      </c>
      <c r="H25" s="195" t="s">
        <v>85</v>
      </c>
      <c r="I25" s="195" t="s">
        <v>85</v>
      </c>
      <c r="J25" s="195" t="s">
        <v>85</v>
      </c>
      <c r="K25" s="195" t="s">
        <v>85</v>
      </c>
      <c r="L25" s="195" t="s">
        <v>85</v>
      </c>
      <c r="M25" s="197">
        <f>M26+M27+M28+M29</f>
        <v>2986.1440000000002</v>
      </c>
      <c r="N25" s="197">
        <f>N26+N27+N28+N29</f>
        <v>0</v>
      </c>
      <c r="O25" s="197">
        <f t="shared" ref="O25:P25" si="0">O26+O27+O28+O29</f>
        <v>1696.4640000000002</v>
      </c>
      <c r="P25" s="197">
        <f t="shared" si="0"/>
        <v>1696.4640000000002</v>
      </c>
      <c r="S25" s="84">
        <v>3</v>
      </c>
    </row>
    <row r="26" spans="2:19" s="82" customFormat="1" ht="28.5" customHeight="1" outlineLevel="1" x14ac:dyDescent="0.25">
      <c r="C26" s="238" t="s">
        <v>58</v>
      </c>
      <c r="D26" s="238" t="s">
        <v>285</v>
      </c>
      <c r="E26" s="174" t="s">
        <v>156</v>
      </c>
      <c r="F26" s="262" t="s">
        <v>163</v>
      </c>
      <c r="G26" s="262" t="s">
        <v>162</v>
      </c>
      <c r="H26" s="128" t="s">
        <v>69</v>
      </c>
      <c r="I26" s="136">
        <v>360</v>
      </c>
      <c r="J26" s="172" t="s">
        <v>135</v>
      </c>
      <c r="K26" s="136">
        <v>360</v>
      </c>
      <c r="L26" s="136">
        <v>360</v>
      </c>
      <c r="M26" s="47">
        <v>1320.028</v>
      </c>
      <c r="N26" s="47">
        <v>0</v>
      </c>
      <c r="O26" s="47">
        <v>756.75599999999997</v>
      </c>
      <c r="P26" s="47">
        <v>756.75599999999997</v>
      </c>
    </row>
    <row r="27" spans="2:19" s="82" customFormat="1" ht="28.5" customHeight="1" outlineLevel="1" x14ac:dyDescent="0.25">
      <c r="C27" s="269"/>
      <c r="D27" s="269"/>
      <c r="E27" s="174" t="s">
        <v>157</v>
      </c>
      <c r="F27" s="263"/>
      <c r="G27" s="263"/>
      <c r="H27" s="128" t="s">
        <v>69</v>
      </c>
      <c r="I27" s="136">
        <v>209</v>
      </c>
      <c r="J27" s="172" t="s">
        <v>135</v>
      </c>
      <c r="K27" s="136">
        <v>209</v>
      </c>
      <c r="L27" s="136">
        <v>209</v>
      </c>
      <c r="M27" s="47">
        <v>767.23199999999997</v>
      </c>
      <c r="N27" s="47">
        <v>0</v>
      </c>
      <c r="O27" s="47">
        <v>438.66899999999998</v>
      </c>
      <c r="P27" s="47">
        <v>438.66899999999998</v>
      </c>
    </row>
    <row r="28" spans="2:19" s="82" customFormat="1" ht="28.5" customHeight="1" outlineLevel="1" x14ac:dyDescent="0.25">
      <c r="C28" s="269"/>
      <c r="D28" s="269"/>
      <c r="E28" s="174" t="s">
        <v>158</v>
      </c>
      <c r="F28" s="263"/>
      <c r="G28" s="263"/>
      <c r="H28" s="128" t="s">
        <v>69</v>
      </c>
      <c r="I28" s="136">
        <v>210</v>
      </c>
      <c r="J28" s="172" t="s">
        <v>135</v>
      </c>
      <c r="K28" s="136">
        <v>210</v>
      </c>
      <c r="L28" s="136">
        <v>210</v>
      </c>
      <c r="M28" s="47">
        <v>761.85900000000004</v>
      </c>
      <c r="N28" s="47">
        <v>0</v>
      </c>
      <c r="O28" s="47">
        <v>417.87900000000002</v>
      </c>
      <c r="P28" s="47">
        <v>417.87900000000002</v>
      </c>
    </row>
    <row r="29" spans="2:19" s="82" customFormat="1" ht="28.5" customHeight="1" outlineLevel="1" x14ac:dyDescent="0.25">
      <c r="C29" s="269"/>
      <c r="D29" s="269"/>
      <c r="E29" s="174" t="s">
        <v>159</v>
      </c>
      <c r="F29" s="263"/>
      <c r="G29" s="263"/>
      <c r="H29" s="128" t="s">
        <v>69</v>
      </c>
      <c r="I29" s="136">
        <v>32</v>
      </c>
      <c r="J29" s="172" t="s">
        <v>135</v>
      </c>
      <c r="K29" s="136">
        <v>32</v>
      </c>
      <c r="L29" s="136">
        <v>32</v>
      </c>
      <c r="M29" s="47">
        <v>137.02500000000001</v>
      </c>
      <c r="N29" s="47">
        <v>0</v>
      </c>
      <c r="O29" s="47">
        <v>83.16</v>
      </c>
      <c r="P29" s="47">
        <v>83.16</v>
      </c>
    </row>
    <row r="30" spans="2:19" s="84" customFormat="1" ht="60" customHeight="1" x14ac:dyDescent="0.25">
      <c r="C30" s="195" t="s">
        <v>58</v>
      </c>
      <c r="D30" s="195" t="s">
        <v>165</v>
      </c>
      <c r="E30" s="195" t="s">
        <v>13</v>
      </c>
      <c r="F30" s="299" t="s">
        <v>188</v>
      </c>
      <c r="G30" s="195" t="s">
        <v>85</v>
      </c>
      <c r="H30" s="195" t="s">
        <v>85</v>
      </c>
      <c r="I30" s="195" t="s">
        <v>85</v>
      </c>
      <c r="J30" s="195" t="s">
        <v>85</v>
      </c>
      <c r="K30" s="195" t="s">
        <v>85</v>
      </c>
      <c r="L30" s="195" t="s">
        <v>85</v>
      </c>
      <c r="M30" s="197">
        <f>SUM(M31:M31)</f>
        <v>138739.82</v>
      </c>
      <c r="N30" s="197">
        <f>SUM(N31:N31)</f>
        <v>131802.82999999999</v>
      </c>
      <c r="O30" s="197">
        <f t="shared" ref="O30:P30" si="1">O31</f>
        <v>0</v>
      </c>
      <c r="P30" s="197">
        <f t="shared" si="1"/>
        <v>0</v>
      </c>
      <c r="S30" s="84">
        <v>4</v>
      </c>
    </row>
    <row r="31" spans="2:19" s="82" customFormat="1" ht="30" customHeight="1" outlineLevel="1" x14ac:dyDescent="0.25">
      <c r="C31" s="169" t="s">
        <v>58</v>
      </c>
      <c r="D31" s="171" t="s">
        <v>165</v>
      </c>
      <c r="E31" s="190" t="s">
        <v>164</v>
      </c>
      <c r="F31" s="300" t="s">
        <v>189</v>
      </c>
      <c r="G31" s="301" t="s">
        <v>99</v>
      </c>
      <c r="H31" s="190" t="s">
        <v>97</v>
      </c>
      <c r="I31" s="190">
        <v>1</v>
      </c>
      <c r="J31" s="171" t="s">
        <v>135</v>
      </c>
      <c r="K31" s="171" t="s">
        <v>104</v>
      </c>
      <c r="L31" s="171" t="s">
        <v>104</v>
      </c>
      <c r="M31" s="113">
        <v>138739.82</v>
      </c>
      <c r="N31" s="113">
        <v>131802.82999999999</v>
      </c>
      <c r="O31" s="113">
        <v>0</v>
      </c>
      <c r="P31" s="113">
        <v>0</v>
      </c>
    </row>
    <row r="32" spans="2:19" s="82" customFormat="1" ht="69.75" customHeight="1" x14ac:dyDescent="0.25">
      <c r="C32" s="195" t="s">
        <v>58</v>
      </c>
      <c r="D32" s="195" t="s">
        <v>128</v>
      </c>
      <c r="E32" s="290" t="s">
        <v>13</v>
      </c>
      <c r="F32" s="302" t="s">
        <v>132</v>
      </c>
      <c r="G32" s="178" t="s">
        <v>85</v>
      </c>
      <c r="H32" s="178" t="s">
        <v>85</v>
      </c>
      <c r="I32" s="178" t="s">
        <v>85</v>
      </c>
      <c r="J32" s="178" t="s">
        <v>85</v>
      </c>
      <c r="K32" s="178" t="s">
        <v>85</v>
      </c>
      <c r="L32" s="178" t="s">
        <v>85</v>
      </c>
      <c r="M32" s="292">
        <f>SUM(M33:M37)</f>
        <v>0</v>
      </c>
      <c r="N32" s="292">
        <f>SUM(N33:N37)</f>
        <v>0</v>
      </c>
      <c r="O32" s="292">
        <f>SUM(O33:O37)</f>
        <v>0</v>
      </c>
      <c r="P32" s="292">
        <f>SUM(P33:P37)</f>
        <v>0</v>
      </c>
      <c r="S32" s="82">
        <v>5</v>
      </c>
    </row>
    <row r="33" spans="2:26" s="82" customFormat="1" ht="28.5" customHeight="1" outlineLevel="1" x14ac:dyDescent="0.25">
      <c r="B33" s="86" t="s">
        <v>321</v>
      </c>
      <c r="C33" s="265" t="s">
        <v>58</v>
      </c>
      <c r="D33" s="265" t="s">
        <v>128</v>
      </c>
      <c r="E33" s="182" t="s">
        <v>156</v>
      </c>
      <c r="F33" s="303" t="s">
        <v>421</v>
      </c>
      <c r="G33" s="174" t="s">
        <v>99</v>
      </c>
      <c r="H33" s="128" t="s">
        <v>97</v>
      </c>
      <c r="I33" s="128">
        <v>0</v>
      </c>
      <c r="J33" s="172"/>
      <c r="K33" s="128">
        <v>0</v>
      </c>
      <c r="L33" s="128">
        <v>0</v>
      </c>
      <c r="M33" s="113">
        <v>0</v>
      </c>
      <c r="N33" s="113">
        <v>0</v>
      </c>
      <c r="O33" s="113">
        <v>0</v>
      </c>
      <c r="P33" s="113">
        <v>0</v>
      </c>
    </row>
    <row r="34" spans="2:26" s="82" customFormat="1" ht="28.5" customHeight="1" outlineLevel="1" x14ac:dyDescent="0.25">
      <c r="B34" s="86" t="s">
        <v>322</v>
      </c>
      <c r="C34" s="232"/>
      <c r="D34" s="232"/>
      <c r="E34" s="304"/>
      <c r="F34" s="303" t="s">
        <v>422</v>
      </c>
      <c r="G34" s="174" t="s">
        <v>99</v>
      </c>
      <c r="H34" s="128" t="s">
        <v>97</v>
      </c>
      <c r="I34" s="128">
        <v>0</v>
      </c>
      <c r="J34" s="172"/>
      <c r="K34" s="128">
        <v>0</v>
      </c>
      <c r="L34" s="128">
        <v>0</v>
      </c>
      <c r="M34" s="113">
        <v>0</v>
      </c>
      <c r="N34" s="113">
        <v>0</v>
      </c>
      <c r="O34" s="113">
        <v>0</v>
      </c>
      <c r="P34" s="113">
        <v>0</v>
      </c>
    </row>
    <row r="35" spans="2:26" s="82" customFormat="1" ht="28.5" customHeight="1" outlineLevel="1" x14ac:dyDescent="0.25">
      <c r="B35" s="86" t="s">
        <v>323</v>
      </c>
      <c r="C35" s="233"/>
      <c r="D35" s="233"/>
      <c r="E35" s="305"/>
      <c r="F35" s="303" t="s">
        <v>423</v>
      </c>
      <c r="G35" s="174" t="s">
        <v>99</v>
      </c>
      <c r="H35" s="128" t="s">
        <v>97</v>
      </c>
      <c r="I35" s="128">
        <v>0</v>
      </c>
      <c r="J35" s="172"/>
      <c r="K35" s="128">
        <v>0</v>
      </c>
      <c r="L35" s="128">
        <v>0</v>
      </c>
      <c r="M35" s="113">
        <v>0</v>
      </c>
      <c r="N35" s="113">
        <v>0</v>
      </c>
      <c r="O35" s="113">
        <v>0</v>
      </c>
      <c r="P35" s="113">
        <v>0</v>
      </c>
    </row>
    <row r="36" spans="2:26" s="82" customFormat="1" ht="28.5" customHeight="1" outlineLevel="1" x14ac:dyDescent="0.25">
      <c r="B36" s="86" t="s">
        <v>324</v>
      </c>
      <c r="C36" s="265" t="s">
        <v>58</v>
      </c>
      <c r="D36" s="265" t="s">
        <v>128</v>
      </c>
      <c r="E36" s="182" t="s">
        <v>157</v>
      </c>
      <c r="F36" s="303" t="s">
        <v>424</v>
      </c>
      <c r="G36" s="174" t="s">
        <v>99</v>
      </c>
      <c r="H36" s="128" t="s">
        <v>97</v>
      </c>
      <c r="I36" s="128">
        <v>0</v>
      </c>
      <c r="J36" s="172"/>
      <c r="K36" s="128">
        <v>0</v>
      </c>
      <c r="L36" s="128">
        <v>0</v>
      </c>
      <c r="M36" s="113">
        <v>0</v>
      </c>
      <c r="N36" s="113">
        <v>0</v>
      </c>
      <c r="O36" s="113">
        <v>0</v>
      </c>
      <c r="P36" s="113">
        <v>0</v>
      </c>
    </row>
    <row r="37" spans="2:26" s="82" customFormat="1" ht="28.5" customHeight="1" outlineLevel="1" x14ac:dyDescent="0.25">
      <c r="B37" s="86" t="s">
        <v>325</v>
      </c>
      <c r="C37" s="233"/>
      <c r="D37" s="233"/>
      <c r="E37" s="305"/>
      <c r="F37" s="303" t="s">
        <v>425</v>
      </c>
      <c r="G37" s="174" t="s">
        <v>99</v>
      </c>
      <c r="H37" s="128" t="s">
        <v>97</v>
      </c>
      <c r="I37" s="128">
        <v>0</v>
      </c>
      <c r="J37" s="172"/>
      <c r="K37" s="128">
        <v>0</v>
      </c>
      <c r="L37" s="128">
        <v>0</v>
      </c>
      <c r="M37" s="113">
        <v>0</v>
      </c>
      <c r="N37" s="113">
        <v>0</v>
      </c>
      <c r="O37" s="113">
        <v>0</v>
      </c>
      <c r="P37" s="113">
        <v>0</v>
      </c>
    </row>
    <row r="38" spans="2:26" s="85" customFormat="1" ht="59.25" customHeight="1" x14ac:dyDescent="0.25">
      <c r="C38" s="289" t="s">
        <v>58</v>
      </c>
      <c r="D38" s="289" t="s">
        <v>286</v>
      </c>
      <c r="E38" s="289" t="s">
        <v>13</v>
      </c>
      <c r="F38" s="306" t="s">
        <v>366</v>
      </c>
      <c r="G38" s="195" t="s">
        <v>85</v>
      </c>
      <c r="H38" s="195" t="s">
        <v>85</v>
      </c>
      <c r="I38" s="195" t="s">
        <v>85</v>
      </c>
      <c r="J38" s="195" t="s">
        <v>85</v>
      </c>
      <c r="K38" s="195" t="s">
        <v>85</v>
      </c>
      <c r="L38" s="195" t="s">
        <v>85</v>
      </c>
      <c r="M38" s="292">
        <f>SUM(M39:M76)</f>
        <v>24262.896279999997</v>
      </c>
      <c r="N38" s="292">
        <f>SUM(N39:N68)</f>
        <v>0</v>
      </c>
      <c r="O38" s="292">
        <f>SUM(O39:O68)</f>
        <v>0</v>
      </c>
      <c r="P38" s="292">
        <f>SUM(P39:P68)</f>
        <v>0</v>
      </c>
      <c r="S38" s="85">
        <v>6</v>
      </c>
    </row>
    <row r="39" spans="2:26" s="86" customFormat="1" ht="28.5" customHeight="1" outlineLevel="1" x14ac:dyDescent="0.2">
      <c r="B39" s="86" t="s">
        <v>298</v>
      </c>
      <c r="C39" s="212" t="s">
        <v>58</v>
      </c>
      <c r="D39" s="212" t="s">
        <v>286</v>
      </c>
      <c r="E39" s="212" t="s">
        <v>156</v>
      </c>
      <c r="F39" s="117" t="s">
        <v>283</v>
      </c>
      <c r="G39" s="212" t="s">
        <v>102</v>
      </c>
      <c r="H39" s="212" t="s">
        <v>97</v>
      </c>
      <c r="I39" s="128">
        <v>1</v>
      </c>
      <c r="J39" s="212" t="s">
        <v>135</v>
      </c>
      <c r="K39" s="212" t="s">
        <v>104</v>
      </c>
      <c r="L39" s="212" t="s">
        <v>104</v>
      </c>
      <c r="M39" s="47">
        <v>41.844000000000001</v>
      </c>
      <c r="N39" s="47">
        <v>0</v>
      </c>
      <c r="O39" s="113">
        <v>0</v>
      </c>
      <c r="P39" s="113">
        <v>0</v>
      </c>
    </row>
    <row r="40" spans="2:26" s="86" customFormat="1" ht="28.5" customHeight="1" outlineLevel="1" x14ac:dyDescent="0.2">
      <c r="B40" s="86" t="s">
        <v>299</v>
      </c>
      <c r="C40" s="213"/>
      <c r="D40" s="213"/>
      <c r="E40" s="213"/>
      <c r="F40" s="117" t="s">
        <v>467</v>
      </c>
      <c r="G40" s="213"/>
      <c r="H40" s="213"/>
      <c r="I40" s="128">
        <v>1</v>
      </c>
      <c r="J40" s="213"/>
      <c r="K40" s="213"/>
      <c r="L40" s="213"/>
      <c r="M40" s="47">
        <v>269.23</v>
      </c>
      <c r="N40" s="47">
        <v>0</v>
      </c>
      <c r="O40" s="113">
        <v>0</v>
      </c>
      <c r="P40" s="113">
        <v>0</v>
      </c>
      <c r="Z40" s="165"/>
    </row>
    <row r="41" spans="2:26" s="86" customFormat="1" ht="27" customHeight="1" outlineLevel="1" x14ac:dyDescent="0.2">
      <c r="B41" s="86" t="s">
        <v>301</v>
      </c>
      <c r="C41" s="213"/>
      <c r="D41" s="213"/>
      <c r="E41" s="213"/>
      <c r="F41" s="117" t="s">
        <v>444</v>
      </c>
      <c r="G41" s="213"/>
      <c r="H41" s="213"/>
      <c r="I41" s="128">
        <v>1</v>
      </c>
      <c r="J41" s="213"/>
      <c r="K41" s="213"/>
      <c r="L41" s="213"/>
      <c r="M41" s="47">
        <v>92</v>
      </c>
      <c r="N41" s="47">
        <v>0</v>
      </c>
      <c r="O41" s="113">
        <v>0</v>
      </c>
      <c r="P41" s="113">
        <v>0</v>
      </c>
    </row>
    <row r="42" spans="2:26" s="86" customFormat="1" ht="27" customHeight="1" outlineLevel="1" x14ac:dyDescent="0.2">
      <c r="B42" s="86" t="s">
        <v>300</v>
      </c>
      <c r="C42" s="232"/>
      <c r="D42" s="232"/>
      <c r="E42" s="232"/>
      <c r="F42" s="117" t="s">
        <v>242</v>
      </c>
      <c r="G42" s="232"/>
      <c r="H42" s="232"/>
      <c r="I42" s="128">
        <v>1</v>
      </c>
      <c r="J42" s="232"/>
      <c r="K42" s="232"/>
      <c r="L42" s="232"/>
      <c r="M42" s="47">
        <v>205.41</v>
      </c>
      <c r="N42" s="47">
        <v>0</v>
      </c>
      <c r="O42" s="47">
        <v>0</v>
      </c>
      <c r="P42" s="47">
        <v>0</v>
      </c>
    </row>
    <row r="43" spans="2:26" s="86" customFormat="1" ht="27" customHeight="1" outlineLevel="1" x14ac:dyDescent="0.2">
      <c r="B43" s="86" t="s">
        <v>302</v>
      </c>
      <c r="C43" s="232"/>
      <c r="D43" s="232"/>
      <c r="E43" s="232"/>
      <c r="F43" s="117" t="s">
        <v>243</v>
      </c>
      <c r="G43" s="232"/>
      <c r="H43" s="232"/>
      <c r="I43" s="128">
        <v>1</v>
      </c>
      <c r="J43" s="232"/>
      <c r="K43" s="232"/>
      <c r="L43" s="232"/>
      <c r="M43" s="47">
        <v>126</v>
      </c>
      <c r="N43" s="47">
        <v>0</v>
      </c>
      <c r="O43" s="47">
        <v>0</v>
      </c>
      <c r="P43" s="47">
        <v>0</v>
      </c>
    </row>
    <row r="44" spans="2:26" s="86" customFormat="1" ht="27" customHeight="1" outlineLevel="1" x14ac:dyDescent="0.2">
      <c r="B44" s="86" t="s">
        <v>303</v>
      </c>
      <c r="C44" s="232"/>
      <c r="D44" s="232"/>
      <c r="E44" s="232"/>
      <c r="F44" s="117" t="s">
        <v>439</v>
      </c>
      <c r="G44" s="232"/>
      <c r="H44" s="232"/>
      <c r="I44" s="128">
        <v>1</v>
      </c>
      <c r="J44" s="232"/>
      <c r="K44" s="232"/>
      <c r="L44" s="232"/>
      <c r="M44" s="47">
        <v>105</v>
      </c>
      <c r="N44" s="47">
        <v>0</v>
      </c>
      <c r="O44" s="47">
        <v>0</v>
      </c>
      <c r="P44" s="47">
        <v>0</v>
      </c>
    </row>
    <row r="45" spans="2:26" s="86" customFormat="1" ht="27" customHeight="1" outlineLevel="1" x14ac:dyDescent="0.2">
      <c r="B45" s="86" t="s">
        <v>304</v>
      </c>
      <c r="C45" s="232"/>
      <c r="D45" s="232"/>
      <c r="E45" s="232"/>
      <c r="F45" s="117" t="s">
        <v>244</v>
      </c>
      <c r="G45" s="232"/>
      <c r="H45" s="232"/>
      <c r="I45" s="128">
        <v>0</v>
      </c>
      <c r="J45" s="232"/>
      <c r="K45" s="232"/>
      <c r="L45" s="232"/>
      <c r="M45" s="47">
        <v>0</v>
      </c>
      <c r="N45" s="47">
        <v>0</v>
      </c>
      <c r="O45" s="47">
        <v>0</v>
      </c>
      <c r="P45" s="47">
        <v>0</v>
      </c>
    </row>
    <row r="46" spans="2:26" s="86" customFormat="1" ht="27" customHeight="1" outlineLevel="1" x14ac:dyDescent="0.2">
      <c r="C46" s="232"/>
      <c r="D46" s="232"/>
      <c r="E46" s="232"/>
      <c r="F46" s="117" t="s">
        <v>440</v>
      </c>
      <c r="G46" s="232"/>
      <c r="H46" s="232"/>
      <c r="I46" s="128">
        <v>1</v>
      </c>
      <c r="J46" s="232"/>
      <c r="K46" s="232"/>
      <c r="L46" s="232"/>
      <c r="M46" s="47">
        <v>56.63</v>
      </c>
      <c r="N46" s="47">
        <v>0</v>
      </c>
      <c r="O46" s="47">
        <v>0</v>
      </c>
      <c r="P46" s="47">
        <v>0</v>
      </c>
    </row>
    <row r="47" spans="2:26" s="86" customFormat="1" ht="27" customHeight="1" outlineLevel="1" x14ac:dyDescent="0.2">
      <c r="B47" s="86" t="s">
        <v>305</v>
      </c>
      <c r="C47" s="232"/>
      <c r="D47" s="232"/>
      <c r="E47" s="232"/>
      <c r="F47" s="117" t="s">
        <v>245</v>
      </c>
      <c r="G47" s="232"/>
      <c r="H47" s="232"/>
      <c r="I47" s="128">
        <v>1</v>
      </c>
      <c r="J47" s="232"/>
      <c r="K47" s="232"/>
      <c r="L47" s="232"/>
      <c r="M47" s="47">
        <v>555.45000000000005</v>
      </c>
      <c r="N47" s="47">
        <v>0</v>
      </c>
      <c r="O47" s="47">
        <v>0</v>
      </c>
      <c r="P47" s="47">
        <v>0</v>
      </c>
    </row>
    <row r="48" spans="2:26" s="86" customFormat="1" ht="27" customHeight="1" outlineLevel="1" x14ac:dyDescent="0.2">
      <c r="B48" s="86" t="s">
        <v>306</v>
      </c>
      <c r="C48" s="232"/>
      <c r="D48" s="232"/>
      <c r="E48" s="232"/>
      <c r="F48" s="117" t="s">
        <v>246</v>
      </c>
      <c r="G48" s="232"/>
      <c r="H48" s="232"/>
      <c r="I48" s="128">
        <v>1</v>
      </c>
      <c r="J48" s="232"/>
      <c r="K48" s="232"/>
      <c r="L48" s="232"/>
      <c r="M48" s="47">
        <v>183.7</v>
      </c>
      <c r="N48" s="47">
        <v>0</v>
      </c>
      <c r="O48" s="47">
        <v>0</v>
      </c>
      <c r="P48" s="47">
        <v>0</v>
      </c>
    </row>
    <row r="49" spans="2:16" s="86" customFormat="1" ht="27" customHeight="1" outlineLevel="1" x14ac:dyDescent="0.2">
      <c r="B49" s="86" t="s">
        <v>307</v>
      </c>
      <c r="C49" s="232"/>
      <c r="D49" s="232"/>
      <c r="E49" s="232"/>
      <c r="F49" s="117" t="s">
        <v>247</v>
      </c>
      <c r="G49" s="232"/>
      <c r="H49" s="232"/>
      <c r="I49" s="128">
        <v>1</v>
      </c>
      <c r="J49" s="232"/>
      <c r="K49" s="232"/>
      <c r="L49" s="232"/>
      <c r="M49" s="47">
        <v>300</v>
      </c>
      <c r="N49" s="47">
        <v>0</v>
      </c>
      <c r="O49" s="47">
        <v>0</v>
      </c>
      <c r="P49" s="47">
        <v>0</v>
      </c>
    </row>
    <row r="50" spans="2:16" s="86" customFormat="1" ht="27" customHeight="1" outlineLevel="1" x14ac:dyDescent="0.2">
      <c r="B50" s="86" t="s">
        <v>308</v>
      </c>
      <c r="C50" s="232"/>
      <c r="D50" s="232"/>
      <c r="E50" s="232"/>
      <c r="F50" s="117" t="s">
        <v>248</v>
      </c>
      <c r="G50" s="232"/>
      <c r="H50" s="232"/>
      <c r="I50" s="128">
        <v>1</v>
      </c>
      <c r="J50" s="232"/>
      <c r="K50" s="232"/>
      <c r="L50" s="232"/>
      <c r="M50" s="47">
        <v>85.95</v>
      </c>
      <c r="N50" s="47">
        <v>0</v>
      </c>
      <c r="O50" s="47">
        <v>0</v>
      </c>
      <c r="P50" s="47">
        <v>0</v>
      </c>
    </row>
    <row r="51" spans="2:16" s="86" customFormat="1" ht="27" customHeight="1" outlineLevel="1" x14ac:dyDescent="0.2">
      <c r="C51" s="233"/>
      <c r="D51" s="233"/>
      <c r="E51" s="233"/>
      <c r="F51" s="117" t="s">
        <v>441</v>
      </c>
      <c r="G51" s="233"/>
      <c r="H51" s="233"/>
      <c r="I51" s="128">
        <v>1</v>
      </c>
      <c r="J51" s="233"/>
      <c r="K51" s="233"/>
      <c r="L51" s="233"/>
      <c r="M51" s="47">
        <v>240.33600000000001</v>
      </c>
      <c r="N51" s="47">
        <v>0</v>
      </c>
      <c r="O51" s="47">
        <v>0</v>
      </c>
      <c r="P51" s="47">
        <v>0</v>
      </c>
    </row>
    <row r="52" spans="2:16" s="86" customFormat="1" ht="28.5" customHeight="1" outlineLevel="1" x14ac:dyDescent="0.2">
      <c r="B52" s="86" t="s">
        <v>309</v>
      </c>
      <c r="C52" s="212" t="s">
        <v>58</v>
      </c>
      <c r="D52" s="212" t="s">
        <v>286</v>
      </c>
      <c r="E52" s="214" t="s">
        <v>157</v>
      </c>
      <c r="F52" s="117" t="s">
        <v>185</v>
      </c>
      <c r="G52" s="214" t="s">
        <v>102</v>
      </c>
      <c r="H52" s="216" t="s">
        <v>97</v>
      </c>
      <c r="I52" s="128">
        <v>1</v>
      </c>
      <c r="J52" s="210" t="s">
        <v>135</v>
      </c>
      <c r="K52" s="210" t="s">
        <v>104</v>
      </c>
      <c r="L52" s="210" t="s">
        <v>104</v>
      </c>
      <c r="M52" s="47">
        <v>275.39999999999998</v>
      </c>
      <c r="N52" s="47">
        <v>0</v>
      </c>
      <c r="O52" s="113">
        <v>0</v>
      </c>
      <c r="P52" s="113">
        <v>0</v>
      </c>
    </row>
    <row r="53" spans="2:16" s="86" customFormat="1" ht="28.5" customHeight="1" outlineLevel="1" x14ac:dyDescent="0.2">
      <c r="B53" s="86" t="s">
        <v>310</v>
      </c>
      <c r="C53" s="213"/>
      <c r="D53" s="213"/>
      <c r="E53" s="215"/>
      <c r="F53" s="117" t="s">
        <v>479</v>
      </c>
      <c r="G53" s="215"/>
      <c r="H53" s="217"/>
      <c r="I53" s="128">
        <v>1</v>
      </c>
      <c r="J53" s="211"/>
      <c r="K53" s="211"/>
      <c r="L53" s="211"/>
      <c r="M53" s="47">
        <v>93.313000000000002</v>
      </c>
      <c r="N53" s="47">
        <v>0</v>
      </c>
      <c r="O53" s="113">
        <v>0</v>
      </c>
      <c r="P53" s="113">
        <v>0</v>
      </c>
    </row>
    <row r="54" spans="2:16" s="86" customFormat="1" ht="28.5" customHeight="1" outlineLevel="1" x14ac:dyDescent="0.2">
      <c r="B54" s="86" t="s">
        <v>311</v>
      </c>
      <c r="C54" s="213"/>
      <c r="D54" s="213"/>
      <c r="E54" s="215"/>
      <c r="F54" s="117" t="s">
        <v>249</v>
      </c>
      <c r="G54" s="215"/>
      <c r="H54" s="217"/>
      <c r="I54" s="128">
        <v>1</v>
      </c>
      <c r="J54" s="211"/>
      <c r="K54" s="211"/>
      <c r="L54" s="211"/>
      <c r="M54" s="47">
        <v>99.9</v>
      </c>
      <c r="N54" s="47">
        <v>0</v>
      </c>
      <c r="O54" s="113">
        <v>0</v>
      </c>
      <c r="P54" s="113">
        <v>0</v>
      </c>
    </row>
    <row r="55" spans="2:16" s="86" customFormat="1" ht="28.5" customHeight="1" outlineLevel="1" x14ac:dyDescent="0.2">
      <c r="B55" s="86" t="s">
        <v>312</v>
      </c>
      <c r="C55" s="213"/>
      <c r="D55" s="213"/>
      <c r="E55" s="215"/>
      <c r="F55" s="117" t="s">
        <v>250</v>
      </c>
      <c r="G55" s="215"/>
      <c r="H55" s="217"/>
      <c r="I55" s="128">
        <v>1</v>
      </c>
      <c r="J55" s="211"/>
      <c r="K55" s="211"/>
      <c r="L55" s="211"/>
      <c r="M55" s="47">
        <v>400</v>
      </c>
      <c r="N55" s="47">
        <v>0</v>
      </c>
      <c r="O55" s="113">
        <v>0</v>
      </c>
      <c r="P55" s="113">
        <v>0</v>
      </c>
    </row>
    <row r="56" spans="2:16" s="86" customFormat="1" ht="28.5" customHeight="1" outlineLevel="1" x14ac:dyDescent="0.2">
      <c r="B56" s="86" t="s">
        <v>313</v>
      </c>
      <c r="C56" s="213"/>
      <c r="D56" s="213"/>
      <c r="E56" s="215"/>
      <c r="F56" s="117" t="s">
        <v>251</v>
      </c>
      <c r="G56" s="215"/>
      <c r="H56" s="217"/>
      <c r="I56" s="128">
        <v>1</v>
      </c>
      <c r="J56" s="211"/>
      <c r="K56" s="211"/>
      <c r="L56" s="211"/>
      <c r="M56" s="47">
        <v>90</v>
      </c>
      <c r="N56" s="47">
        <v>0</v>
      </c>
      <c r="O56" s="113">
        <v>0</v>
      </c>
      <c r="P56" s="113">
        <v>0</v>
      </c>
    </row>
    <row r="57" spans="2:16" s="86" customFormat="1" ht="28.5" customHeight="1" outlineLevel="1" x14ac:dyDescent="0.2">
      <c r="B57" s="86" t="s">
        <v>314</v>
      </c>
      <c r="C57" s="213"/>
      <c r="D57" s="213"/>
      <c r="E57" s="215"/>
      <c r="F57" s="117" t="s">
        <v>252</v>
      </c>
      <c r="G57" s="215"/>
      <c r="H57" s="217"/>
      <c r="I57" s="128">
        <v>1</v>
      </c>
      <c r="J57" s="211"/>
      <c r="K57" s="211"/>
      <c r="L57" s="211"/>
      <c r="M57" s="47">
        <v>308.7</v>
      </c>
      <c r="N57" s="47">
        <v>0</v>
      </c>
      <c r="O57" s="113">
        <v>0</v>
      </c>
      <c r="P57" s="113">
        <v>0</v>
      </c>
    </row>
    <row r="58" spans="2:16" s="86" customFormat="1" ht="28.5" customHeight="1" outlineLevel="1" x14ac:dyDescent="0.2">
      <c r="B58" s="86" t="s">
        <v>315</v>
      </c>
      <c r="C58" s="213"/>
      <c r="D58" s="213"/>
      <c r="E58" s="215"/>
      <c r="F58" s="117" t="s">
        <v>253</v>
      </c>
      <c r="G58" s="215"/>
      <c r="H58" s="217"/>
      <c r="I58" s="128">
        <v>1</v>
      </c>
      <c r="J58" s="211"/>
      <c r="K58" s="211"/>
      <c r="L58" s="211"/>
      <c r="M58" s="47">
        <v>317</v>
      </c>
      <c r="N58" s="47">
        <v>0</v>
      </c>
      <c r="O58" s="47">
        <v>0</v>
      </c>
      <c r="P58" s="47">
        <v>0</v>
      </c>
    </row>
    <row r="59" spans="2:16" s="86" customFormat="1" ht="28.5" customHeight="1" outlineLevel="1" x14ac:dyDescent="0.2">
      <c r="C59" s="232"/>
      <c r="D59" s="232"/>
      <c r="E59" s="307"/>
      <c r="F59" s="117" t="s">
        <v>482</v>
      </c>
      <c r="G59" s="307"/>
      <c r="H59" s="232"/>
      <c r="I59" s="128">
        <v>1</v>
      </c>
      <c r="J59" s="232"/>
      <c r="K59" s="232"/>
      <c r="L59" s="232"/>
      <c r="M59" s="47">
        <v>481.8</v>
      </c>
      <c r="N59" s="47">
        <v>0</v>
      </c>
      <c r="O59" s="47">
        <v>0</v>
      </c>
      <c r="P59" s="47">
        <v>0</v>
      </c>
    </row>
    <row r="60" spans="2:16" s="86" customFormat="1" ht="28.5" customHeight="1" outlineLevel="1" x14ac:dyDescent="0.2">
      <c r="C60" s="233"/>
      <c r="D60" s="233"/>
      <c r="E60" s="308"/>
      <c r="F60" s="117" t="s">
        <v>483</v>
      </c>
      <c r="G60" s="308"/>
      <c r="H60" s="233"/>
      <c r="I60" s="128">
        <v>1</v>
      </c>
      <c r="J60" s="233"/>
      <c r="K60" s="233"/>
      <c r="L60" s="233"/>
      <c r="M60" s="47">
        <v>47.06</v>
      </c>
      <c r="N60" s="47">
        <v>0</v>
      </c>
      <c r="O60" s="47">
        <v>0</v>
      </c>
      <c r="P60" s="47">
        <v>0</v>
      </c>
    </row>
    <row r="61" spans="2:16" s="86" customFormat="1" ht="28.5" customHeight="1" outlineLevel="1" x14ac:dyDescent="0.2">
      <c r="B61" s="86" t="s">
        <v>316</v>
      </c>
      <c r="C61" s="218" t="s">
        <v>58</v>
      </c>
      <c r="D61" s="218" t="s">
        <v>286</v>
      </c>
      <c r="E61" s="234" t="s">
        <v>158</v>
      </c>
      <c r="F61" s="117" t="s">
        <v>254</v>
      </c>
      <c r="G61" s="234" t="s">
        <v>102</v>
      </c>
      <c r="H61" s="235" t="s">
        <v>97</v>
      </c>
      <c r="I61" s="128">
        <v>1</v>
      </c>
      <c r="J61" s="227" t="s">
        <v>135</v>
      </c>
      <c r="K61" s="218" t="s">
        <v>104</v>
      </c>
      <c r="L61" s="218" t="s">
        <v>104</v>
      </c>
      <c r="M61" s="47">
        <v>451.69</v>
      </c>
      <c r="N61" s="47">
        <v>0</v>
      </c>
      <c r="O61" s="113">
        <v>0</v>
      </c>
      <c r="P61" s="113">
        <v>0</v>
      </c>
    </row>
    <row r="62" spans="2:16" s="86" customFormat="1" ht="28.5" customHeight="1" outlineLevel="1" x14ac:dyDescent="0.2">
      <c r="B62" s="86" t="s">
        <v>317</v>
      </c>
      <c r="C62" s="218"/>
      <c r="D62" s="218"/>
      <c r="E62" s="234"/>
      <c r="F62" s="117" t="s">
        <v>255</v>
      </c>
      <c r="G62" s="234"/>
      <c r="H62" s="235"/>
      <c r="I62" s="128">
        <v>1</v>
      </c>
      <c r="J62" s="227"/>
      <c r="K62" s="218"/>
      <c r="L62" s="218"/>
      <c r="M62" s="47">
        <v>744.524</v>
      </c>
      <c r="N62" s="47">
        <v>0</v>
      </c>
      <c r="O62" s="47">
        <v>0</v>
      </c>
      <c r="P62" s="47">
        <v>0</v>
      </c>
    </row>
    <row r="63" spans="2:16" s="86" customFormat="1" ht="28.5" customHeight="1" outlineLevel="1" x14ac:dyDescent="0.2">
      <c r="C63" s="218"/>
      <c r="D63" s="218"/>
      <c r="E63" s="234"/>
      <c r="F63" s="117" t="s">
        <v>454</v>
      </c>
      <c r="G63" s="234"/>
      <c r="H63" s="235"/>
      <c r="I63" s="128">
        <v>1</v>
      </c>
      <c r="J63" s="227"/>
      <c r="K63" s="218"/>
      <c r="L63" s="218"/>
      <c r="M63" s="47">
        <v>90.539000000000001</v>
      </c>
      <c r="N63" s="47">
        <v>0</v>
      </c>
      <c r="O63" s="47">
        <v>0</v>
      </c>
      <c r="P63" s="47">
        <v>0</v>
      </c>
    </row>
    <row r="64" spans="2:16" s="86" customFormat="1" ht="28.5" customHeight="1" outlineLevel="1" x14ac:dyDescent="0.2">
      <c r="C64" s="218"/>
      <c r="D64" s="218"/>
      <c r="E64" s="234"/>
      <c r="F64" s="117" t="s">
        <v>256</v>
      </c>
      <c r="G64" s="234"/>
      <c r="H64" s="235"/>
      <c r="I64" s="128">
        <v>1</v>
      </c>
      <c r="J64" s="227"/>
      <c r="K64" s="218"/>
      <c r="L64" s="218"/>
      <c r="M64" s="47">
        <v>958.31</v>
      </c>
      <c r="N64" s="47">
        <v>0</v>
      </c>
      <c r="O64" s="113">
        <v>0</v>
      </c>
      <c r="P64" s="113">
        <v>0</v>
      </c>
    </row>
    <row r="65" spans="2:26" s="86" customFormat="1" ht="28.5" customHeight="1" outlineLevel="1" x14ac:dyDescent="0.2">
      <c r="B65" s="86" t="s">
        <v>318</v>
      </c>
      <c r="C65" s="218"/>
      <c r="D65" s="218"/>
      <c r="E65" s="234"/>
      <c r="F65" s="117" t="s">
        <v>485</v>
      </c>
      <c r="G65" s="234"/>
      <c r="H65" s="235"/>
      <c r="I65" s="128">
        <v>1</v>
      </c>
      <c r="J65" s="227"/>
      <c r="K65" s="218"/>
      <c r="L65" s="218"/>
      <c r="M65" s="47">
        <v>52.32</v>
      </c>
      <c r="N65" s="47">
        <v>0</v>
      </c>
      <c r="O65" s="113">
        <v>0</v>
      </c>
      <c r="P65" s="113">
        <v>0</v>
      </c>
    </row>
    <row r="66" spans="2:26" s="86" customFormat="1" ht="28.5" customHeight="1" outlineLevel="1" x14ac:dyDescent="0.2">
      <c r="B66" s="86" t="s">
        <v>319</v>
      </c>
      <c r="C66" s="218" t="s">
        <v>58</v>
      </c>
      <c r="D66" s="218" t="s">
        <v>286</v>
      </c>
      <c r="E66" s="234" t="s">
        <v>159</v>
      </c>
      <c r="F66" s="117" t="s">
        <v>257</v>
      </c>
      <c r="G66" s="234" t="s">
        <v>102</v>
      </c>
      <c r="H66" s="235" t="s">
        <v>97</v>
      </c>
      <c r="I66" s="128">
        <v>1</v>
      </c>
      <c r="J66" s="227" t="s">
        <v>135</v>
      </c>
      <c r="K66" s="218" t="s">
        <v>104</v>
      </c>
      <c r="L66" s="218" t="s">
        <v>104</v>
      </c>
      <c r="M66" s="47">
        <v>93.9</v>
      </c>
      <c r="N66" s="47">
        <v>0</v>
      </c>
      <c r="O66" s="113">
        <v>0</v>
      </c>
      <c r="P66" s="113">
        <v>0</v>
      </c>
    </row>
    <row r="67" spans="2:26" s="86" customFormat="1" ht="28.5" customHeight="1" outlineLevel="1" x14ac:dyDescent="0.2">
      <c r="C67" s="218"/>
      <c r="D67" s="218"/>
      <c r="E67" s="234"/>
      <c r="F67" s="117" t="s">
        <v>258</v>
      </c>
      <c r="G67" s="234"/>
      <c r="H67" s="235"/>
      <c r="I67" s="128">
        <v>1</v>
      </c>
      <c r="J67" s="227"/>
      <c r="K67" s="218"/>
      <c r="L67" s="218"/>
      <c r="M67" s="47">
        <v>38.159999999999997</v>
      </c>
      <c r="N67" s="47">
        <v>0</v>
      </c>
      <c r="O67" s="113">
        <v>0</v>
      </c>
      <c r="P67" s="113">
        <v>0</v>
      </c>
    </row>
    <row r="68" spans="2:26" s="86" customFormat="1" ht="28.5" customHeight="1" outlineLevel="1" x14ac:dyDescent="0.2">
      <c r="B68" s="86" t="s">
        <v>320</v>
      </c>
      <c r="C68" s="218"/>
      <c r="D68" s="218"/>
      <c r="E68" s="234"/>
      <c r="F68" s="117" t="s">
        <v>486</v>
      </c>
      <c r="G68" s="234"/>
      <c r="H68" s="235"/>
      <c r="I68" s="128">
        <v>1</v>
      </c>
      <c r="J68" s="227"/>
      <c r="K68" s="218"/>
      <c r="L68" s="218"/>
      <c r="M68" s="47">
        <v>30</v>
      </c>
      <c r="N68" s="47">
        <v>0</v>
      </c>
      <c r="O68" s="113">
        <v>0</v>
      </c>
      <c r="P68" s="113">
        <v>0</v>
      </c>
      <c r="Z68" s="165"/>
    </row>
    <row r="69" spans="2:26" s="86" customFormat="1" ht="28.5" customHeight="1" outlineLevel="1" x14ac:dyDescent="0.2">
      <c r="C69" s="169" t="s">
        <v>58</v>
      </c>
      <c r="D69" s="169" t="s">
        <v>286</v>
      </c>
      <c r="E69" s="182" t="s">
        <v>480</v>
      </c>
      <c r="F69" s="117" t="s">
        <v>489</v>
      </c>
      <c r="G69" s="182" t="s">
        <v>102</v>
      </c>
      <c r="H69" s="184" t="s">
        <v>97</v>
      </c>
      <c r="I69" s="128">
        <v>1</v>
      </c>
      <c r="J69" s="178" t="s">
        <v>135</v>
      </c>
      <c r="K69" s="169" t="s">
        <v>104</v>
      </c>
      <c r="L69" s="169" t="s">
        <v>104</v>
      </c>
      <c r="M69" s="47">
        <v>16601.199280000001</v>
      </c>
      <c r="N69" s="47">
        <v>0</v>
      </c>
      <c r="O69" s="113">
        <v>0</v>
      </c>
      <c r="P69" s="113">
        <v>0</v>
      </c>
      <c r="Z69" s="165"/>
    </row>
    <row r="70" spans="2:26" s="86" customFormat="1" ht="27" customHeight="1" outlineLevel="1" x14ac:dyDescent="0.2">
      <c r="C70" s="212" t="s">
        <v>58</v>
      </c>
      <c r="D70" s="212" t="s">
        <v>286</v>
      </c>
      <c r="E70" s="223" t="s">
        <v>164</v>
      </c>
      <c r="F70" s="117" t="s">
        <v>363</v>
      </c>
      <c r="G70" s="212" t="s">
        <v>102</v>
      </c>
      <c r="H70" s="228" t="s">
        <v>97</v>
      </c>
      <c r="I70" s="128">
        <v>0</v>
      </c>
      <c r="J70" s="184" t="s">
        <v>481</v>
      </c>
      <c r="K70" s="212">
        <v>0</v>
      </c>
      <c r="L70" s="212">
        <v>0</v>
      </c>
      <c r="M70" s="47">
        <v>0</v>
      </c>
      <c r="N70" s="47">
        <v>0</v>
      </c>
      <c r="O70" s="47">
        <v>0</v>
      </c>
      <c r="P70" s="47">
        <v>0</v>
      </c>
    </row>
    <row r="71" spans="2:26" s="86" customFormat="1" ht="27" customHeight="1" outlineLevel="1" x14ac:dyDescent="0.2">
      <c r="C71" s="213"/>
      <c r="D71" s="213"/>
      <c r="E71" s="224"/>
      <c r="F71" s="117" t="s">
        <v>413</v>
      </c>
      <c r="G71" s="213"/>
      <c r="H71" s="229"/>
      <c r="I71" s="128">
        <v>1</v>
      </c>
      <c r="J71" s="210" t="s">
        <v>135</v>
      </c>
      <c r="K71" s="213"/>
      <c r="L71" s="213"/>
      <c r="M71" s="47">
        <v>34.396000000000001</v>
      </c>
      <c r="N71" s="47">
        <v>0</v>
      </c>
      <c r="O71" s="47">
        <v>0</v>
      </c>
      <c r="P71" s="47">
        <v>0</v>
      </c>
    </row>
    <row r="72" spans="2:26" s="86" customFormat="1" ht="27" customHeight="1" outlineLevel="1" x14ac:dyDescent="0.2">
      <c r="C72" s="213"/>
      <c r="D72" s="213"/>
      <c r="E72" s="224"/>
      <c r="F72" s="117" t="s">
        <v>414</v>
      </c>
      <c r="G72" s="213"/>
      <c r="H72" s="229"/>
      <c r="I72" s="128">
        <v>1</v>
      </c>
      <c r="J72" s="211"/>
      <c r="K72" s="213"/>
      <c r="L72" s="213"/>
      <c r="M72" s="47">
        <v>334.58199999999999</v>
      </c>
      <c r="N72" s="47">
        <v>0</v>
      </c>
      <c r="O72" s="47">
        <v>0</v>
      </c>
      <c r="P72" s="47">
        <v>0</v>
      </c>
    </row>
    <row r="73" spans="2:26" s="82" customFormat="1" ht="38.25" customHeight="1" outlineLevel="1" x14ac:dyDescent="0.25">
      <c r="B73" s="133" t="s">
        <v>362</v>
      </c>
      <c r="C73" s="221"/>
      <c r="D73" s="221"/>
      <c r="E73" s="225"/>
      <c r="F73" s="117" t="s">
        <v>473</v>
      </c>
      <c r="G73" s="221"/>
      <c r="H73" s="230"/>
      <c r="I73" s="128">
        <v>1</v>
      </c>
      <c r="J73" s="232"/>
      <c r="K73" s="221"/>
      <c r="L73" s="221"/>
      <c r="M73" s="134">
        <v>390.65199999999999</v>
      </c>
      <c r="N73" s="47">
        <v>0</v>
      </c>
      <c r="O73" s="47">
        <v>0</v>
      </c>
      <c r="P73" s="47">
        <v>0</v>
      </c>
    </row>
    <row r="74" spans="2:26" s="82" customFormat="1" ht="38.25" customHeight="1" outlineLevel="1" x14ac:dyDescent="0.25">
      <c r="B74" s="133"/>
      <c r="C74" s="221"/>
      <c r="D74" s="221"/>
      <c r="E74" s="225"/>
      <c r="F74" s="117" t="s">
        <v>475</v>
      </c>
      <c r="G74" s="221"/>
      <c r="H74" s="230"/>
      <c r="I74" s="128">
        <v>1</v>
      </c>
      <c r="J74" s="232"/>
      <c r="K74" s="221"/>
      <c r="L74" s="221"/>
      <c r="M74" s="134">
        <v>44.701000000000001</v>
      </c>
      <c r="N74" s="47">
        <v>0</v>
      </c>
      <c r="O74" s="47">
        <v>0</v>
      </c>
      <c r="P74" s="47">
        <v>0</v>
      </c>
    </row>
    <row r="75" spans="2:26" s="82" customFormat="1" ht="38.25" customHeight="1" outlineLevel="1" x14ac:dyDescent="0.25">
      <c r="B75" s="133"/>
      <c r="C75" s="221"/>
      <c r="D75" s="221"/>
      <c r="E75" s="225"/>
      <c r="F75" s="117" t="s">
        <v>474</v>
      </c>
      <c r="G75" s="221"/>
      <c r="H75" s="230"/>
      <c r="I75" s="128">
        <v>1</v>
      </c>
      <c r="J75" s="232"/>
      <c r="K75" s="221"/>
      <c r="L75" s="221"/>
      <c r="M75" s="134">
        <v>7.2</v>
      </c>
      <c r="N75" s="47">
        <v>0</v>
      </c>
      <c r="O75" s="47">
        <v>0</v>
      </c>
      <c r="P75" s="47">
        <v>0</v>
      </c>
    </row>
    <row r="76" spans="2:26" s="82" customFormat="1" ht="38.25" customHeight="1" outlineLevel="1" x14ac:dyDescent="0.25">
      <c r="B76" s="133"/>
      <c r="C76" s="222"/>
      <c r="D76" s="222"/>
      <c r="E76" s="226"/>
      <c r="F76" s="117" t="s">
        <v>484</v>
      </c>
      <c r="G76" s="222"/>
      <c r="H76" s="231"/>
      <c r="I76" s="128">
        <v>1</v>
      </c>
      <c r="J76" s="233"/>
      <c r="K76" s="222"/>
      <c r="L76" s="222"/>
      <c r="M76" s="134">
        <v>16</v>
      </c>
      <c r="N76" s="47">
        <v>0</v>
      </c>
      <c r="O76" s="47">
        <v>0</v>
      </c>
      <c r="P76" s="47">
        <v>0</v>
      </c>
    </row>
    <row r="77" spans="2:26" s="82" customFormat="1" ht="114" customHeight="1" x14ac:dyDescent="0.25">
      <c r="C77" s="289" t="s">
        <v>58</v>
      </c>
      <c r="D77" s="289" t="s">
        <v>415</v>
      </c>
      <c r="E77" s="289" t="s">
        <v>13</v>
      </c>
      <c r="F77" s="309" t="s">
        <v>445</v>
      </c>
      <c r="G77" s="310" t="s">
        <v>85</v>
      </c>
      <c r="H77" s="310" t="s">
        <v>85</v>
      </c>
      <c r="I77" s="310" t="s">
        <v>85</v>
      </c>
      <c r="J77" s="310" t="s">
        <v>85</v>
      </c>
      <c r="K77" s="310" t="s">
        <v>85</v>
      </c>
      <c r="L77" s="310" t="s">
        <v>85</v>
      </c>
      <c r="M77" s="292">
        <f>SUM(M78:M81)</f>
        <v>220.49995000000001</v>
      </c>
      <c r="N77" s="292">
        <f>SUM(N78:N81)</f>
        <v>220.49995000000001</v>
      </c>
      <c r="O77" s="292">
        <f>SUM(O78:O81)</f>
        <v>0</v>
      </c>
      <c r="P77" s="292">
        <f>SUM(P78:P81)</f>
        <v>0</v>
      </c>
      <c r="S77" s="85">
        <v>7</v>
      </c>
    </row>
    <row r="78" spans="2:26" s="82" customFormat="1" outlineLevel="1" x14ac:dyDescent="0.25">
      <c r="C78" s="218" t="s">
        <v>58</v>
      </c>
      <c r="D78" s="218" t="s">
        <v>415</v>
      </c>
      <c r="E78" s="174" t="s">
        <v>156</v>
      </c>
      <c r="F78" s="219" t="s">
        <v>449</v>
      </c>
      <c r="G78" s="220" t="s">
        <v>448</v>
      </c>
      <c r="H78" s="175" t="s">
        <v>447</v>
      </c>
      <c r="I78" s="175">
        <v>100</v>
      </c>
      <c r="J78" s="172" t="s">
        <v>135</v>
      </c>
      <c r="K78" s="136">
        <v>0</v>
      </c>
      <c r="L78" s="136">
        <v>0</v>
      </c>
      <c r="M78" s="137">
        <v>109.62</v>
      </c>
      <c r="N78" s="137">
        <v>109.62</v>
      </c>
      <c r="O78" s="47">
        <v>0</v>
      </c>
      <c r="P78" s="47">
        <v>0</v>
      </c>
    </row>
    <row r="79" spans="2:26" s="82" customFormat="1" outlineLevel="1" x14ac:dyDescent="0.25">
      <c r="C79" s="218"/>
      <c r="D79" s="218"/>
      <c r="E79" s="174" t="s">
        <v>157</v>
      </c>
      <c r="F79" s="219"/>
      <c r="G79" s="220"/>
      <c r="H79" s="175" t="s">
        <v>447</v>
      </c>
      <c r="I79" s="175">
        <v>100</v>
      </c>
      <c r="J79" s="172" t="s">
        <v>135</v>
      </c>
      <c r="K79" s="136">
        <v>0</v>
      </c>
      <c r="L79" s="136">
        <v>0</v>
      </c>
      <c r="M79" s="47">
        <v>55.4</v>
      </c>
      <c r="N79" s="47">
        <v>55.4</v>
      </c>
      <c r="O79" s="47">
        <v>0</v>
      </c>
      <c r="P79" s="47">
        <v>0</v>
      </c>
    </row>
    <row r="80" spans="2:26" s="82" customFormat="1" outlineLevel="1" x14ac:dyDescent="0.25">
      <c r="C80" s="218"/>
      <c r="D80" s="218"/>
      <c r="E80" s="174" t="s">
        <v>158</v>
      </c>
      <c r="F80" s="219"/>
      <c r="G80" s="220"/>
      <c r="H80" s="175" t="s">
        <v>447</v>
      </c>
      <c r="I80" s="175">
        <v>100</v>
      </c>
      <c r="J80" s="172" t="s">
        <v>135</v>
      </c>
      <c r="K80" s="136">
        <v>0</v>
      </c>
      <c r="L80" s="136">
        <v>0</v>
      </c>
      <c r="M80" s="47">
        <v>44.98</v>
      </c>
      <c r="N80" s="47">
        <v>44.98</v>
      </c>
      <c r="O80" s="47">
        <v>0</v>
      </c>
      <c r="P80" s="47">
        <v>0</v>
      </c>
    </row>
    <row r="81" spans="3:19" s="82" customFormat="1" ht="16.5" customHeight="1" outlineLevel="1" x14ac:dyDescent="0.25">
      <c r="C81" s="218"/>
      <c r="D81" s="218"/>
      <c r="E81" s="174" t="s">
        <v>159</v>
      </c>
      <c r="F81" s="219"/>
      <c r="G81" s="220"/>
      <c r="H81" s="175" t="s">
        <v>447</v>
      </c>
      <c r="I81" s="175">
        <v>100</v>
      </c>
      <c r="J81" s="172" t="s">
        <v>135</v>
      </c>
      <c r="K81" s="136">
        <v>0</v>
      </c>
      <c r="L81" s="136">
        <v>0</v>
      </c>
      <c r="M81" s="47">
        <v>10.49995</v>
      </c>
      <c r="N81" s="47">
        <v>10.49995</v>
      </c>
      <c r="O81" s="47">
        <v>0</v>
      </c>
      <c r="P81" s="47">
        <v>0</v>
      </c>
    </row>
    <row r="82" spans="3:19" s="82" customFormat="1" ht="86.25" customHeight="1" x14ac:dyDescent="0.25">
      <c r="C82" s="289" t="s">
        <v>58</v>
      </c>
      <c r="D82" s="289" t="s">
        <v>419</v>
      </c>
      <c r="E82" s="289" t="s">
        <v>13</v>
      </c>
      <c r="F82" s="309" t="s">
        <v>418</v>
      </c>
      <c r="G82" s="310" t="s">
        <v>85</v>
      </c>
      <c r="H82" s="310" t="s">
        <v>85</v>
      </c>
      <c r="I82" s="310" t="s">
        <v>85</v>
      </c>
      <c r="J82" s="310" t="s">
        <v>85</v>
      </c>
      <c r="K82" s="310" t="s">
        <v>85</v>
      </c>
      <c r="L82" s="310" t="s">
        <v>85</v>
      </c>
      <c r="M82" s="292">
        <f>SUM(M83)</f>
        <v>65718.86</v>
      </c>
      <c r="N82" s="292">
        <f>SUM(N83)</f>
        <v>62432.919000000002</v>
      </c>
      <c r="O82" s="292">
        <f>SUM(O83)</f>
        <v>0</v>
      </c>
      <c r="P82" s="292">
        <f>SUM(P83)</f>
        <v>0</v>
      </c>
      <c r="S82" s="85">
        <v>8</v>
      </c>
    </row>
    <row r="83" spans="3:19" s="82" customFormat="1" ht="82.5" customHeight="1" outlineLevel="1" x14ac:dyDescent="0.25">
      <c r="C83" s="173" t="s">
        <v>58</v>
      </c>
      <c r="D83" s="175" t="s">
        <v>419</v>
      </c>
      <c r="E83" s="141" t="s">
        <v>164</v>
      </c>
      <c r="F83" s="142" t="s">
        <v>420</v>
      </c>
      <c r="G83" s="174" t="s">
        <v>99</v>
      </c>
      <c r="H83" s="128" t="s">
        <v>97</v>
      </c>
      <c r="I83" s="128">
        <v>1</v>
      </c>
      <c r="J83" s="172" t="s">
        <v>135</v>
      </c>
      <c r="K83" s="172" t="s">
        <v>104</v>
      </c>
      <c r="L83" s="172" t="s">
        <v>104</v>
      </c>
      <c r="M83" s="125">
        <f>62432.919+3285.941</f>
        <v>65718.86</v>
      </c>
      <c r="N83" s="125">
        <v>62432.919000000002</v>
      </c>
      <c r="O83" s="47">
        <v>0</v>
      </c>
      <c r="P83" s="47">
        <v>0</v>
      </c>
      <c r="S83" s="85"/>
    </row>
    <row r="84" spans="3:19" s="82" customFormat="1" x14ac:dyDescent="0.25">
      <c r="G84" s="86"/>
      <c r="H84" s="311"/>
      <c r="I84" s="311"/>
      <c r="J84" s="311"/>
      <c r="K84" s="311"/>
      <c r="L84" s="311"/>
      <c r="M84" s="312"/>
      <c r="N84" s="312"/>
      <c r="O84" s="312"/>
      <c r="P84" s="312"/>
    </row>
  </sheetData>
  <mergeCells count="85">
    <mergeCell ref="C20:C24"/>
    <mergeCell ref="D20:D24"/>
    <mergeCell ref="F20:F24"/>
    <mergeCell ref="G20:G24"/>
    <mergeCell ref="H20:H24"/>
    <mergeCell ref="C26:C29"/>
    <mergeCell ref="D26:D29"/>
    <mergeCell ref="G39:G51"/>
    <mergeCell ref="F26:F29"/>
    <mergeCell ref="G26:G29"/>
    <mergeCell ref="K39:K51"/>
    <mergeCell ref="L39:L51"/>
    <mergeCell ref="J20:J24"/>
    <mergeCell ref="F6:F9"/>
    <mergeCell ref="G6:L6"/>
    <mergeCell ref="G7:G9"/>
    <mergeCell ref="H7:H9"/>
    <mergeCell ref="F14:F18"/>
    <mergeCell ref="G14:G18"/>
    <mergeCell ref="H39:H51"/>
    <mergeCell ref="K8:K9"/>
    <mergeCell ref="L8:L9"/>
    <mergeCell ref="C1:E1"/>
    <mergeCell ref="C6:C9"/>
    <mergeCell ref="D6:D9"/>
    <mergeCell ref="E6:E9"/>
    <mergeCell ref="C4:Q4"/>
    <mergeCell ref="N1:P1"/>
    <mergeCell ref="C2:Q2"/>
    <mergeCell ref="O7:O9"/>
    <mergeCell ref="M8:M9"/>
    <mergeCell ref="M6:P6"/>
    <mergeCell ref="M7:N7"/>
    <mergeCell ref="P7:P9"/>
    <mergeCell ref="C14:C18"/>
    <mergeCell ref="D14:D18"/>
    <mergeCell ref="I7:L7"/>
    <mergeCell ref="C5:P5"/>
    <mergeCell ref="I8:J8"/>
    <mergeCell ref="H14:H18"/>
    <mergeCell ref="J14:J18"/>
    <mergeCell ref="L61:L65"/>
    <mergeCell ref="D33:D35"/>
    <mergeCell ref="C33:C35"/>
    <mergeCell ref="D36:D37"/>
    <mergeCell ref="C36:C37"/>
    <mergeCell ref="C39:C51"/>
    <mergeCell ref="D39:D51"/>
    <mergeCell ref="E39:E51"/>
    <mergeCell ref="J39:J51"/>
    <mergeCell ref="K61:K65"/>
    <mergeCell ref="J61:J65"/>
    <mergeCell ref="C61:C65"/>
    <mergeCell ref="D61:D65"/>
    <mergeCell ref="E61:E65"/>
    <mergeCell ref="G61:G65"/>
    <mergeCell ref="H61:H65"/>
    <mergeCell ref="C66:C68"/>
    <mergeCell ref="D66:D68"/>
    <mergeCell ref="E66:E68"/>
    <mergeCell ref="G66:G68"/>
    <mergeCell ref="H66:H68"/>
    <mergeCell ref="J66:J68"/>
    <mergeCell ref="K66:K68"/>
    <mergeCell ref="L66:L68"/>
    <mergeCell ref="H70:H76"/>
    <mergeCell ref="J71:J76"/>
    <mergeCell ref="K70:K76"/>
    <mergeCell ref="L70:L76"/>
    <mergeCell ref="C78:C81"/>
    <mergeCell ref="D78:D81"/>
    <mergeCell ref="F78:F81"/>
    <mergeCell ref="G78:G81"/>
    <mergeCell ref="C70:C76"/>
    <mergeCell ref="D70:D76"/>
    <mergeCell ref="E70:E76"/>
    <mergeCell ref="G70:G76"/>
    <mergeCell ref="J52:J60"/>
    <mergeCell ref="K52:K60"/>
    <mergeCell ref="L52:L60"/>
    <mergeCell ref="C52:C60"/>
    <mergeCell ref="D52:D60"/>
    <mergeCell ref="E52:E60"/>
    <mergeCell ref="G52:G60"/>
    <mergeCell ref="H52:H60"/>
  </mergeCells>
  <phoneticPr fontId="19" type="noConversion"/>
  <pageMargins left="0.31496062992125984" right="0.31496062992125984" top="0.74803149606299213" bottom="0.35433070866141736" header="0.31496062992125984" footer="0.31496062992125984"/>
  <pageSetup paperSize="9" scale="42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  <pageSetUpPr fitToPage="1"/>
  </sheetPr>
  <dimension ref="A2:Z111"/>
  <sheetViews>
    <sheetView topLeftCell="C1" zoomScale="70" zoomScaleNormal="70" workbookViewId="0">
      <pane ySplit="8" topLeftCell="A9" activePane="bottomLeft" state="frozen"/>
      <selection pane="bottomLeft" activeCell="C9" sqref="C9"/>
    </sheetView>
  </sheetViews>
  <sheetFormatPr defaultColWidth="8.85546875" defaultRowHeight="15.75" outlineLevelRow="1" outlineLevelCol="1" x14ac:dyDescent="0.25"/>
  <cols>
    <col min="1" max="1" width="3.42578125" style="23" hidden="1" customWidth="1" outlineLevel="1"/>
    <col min="2" max="2" width="15.85546875" style="23" hidden="1" customWidth="1" outlineLevel="1"/>
    <col min="3" max="3" width="12.85546875" style="23" customWidth="1" collapsed="1"/>
    <col min="4" max="4" width="15.140625" style="23" customWidth="1"/>
    <col min="5" max="5" width="31.28515625" style="23" customWidth="1"/>
    <col min="6" max="6" width="53.85546875" style="23" customWidth="1"/>
    <col min="7" max="7" width="51.42578125" style="24" customWidth="1"/>
    <col min="8" max="8" width="11.140625" style="27" customWidth="1"/>
    <col min="9" max="9" width="14.28515625" style="27" customWidth="1"/>
    <col min="10" max="12" width="14.85546875" style="27" customWidth="1"/>
    <col min="13" max="13" width="19.5703125" style="29" customWidth="1"/>
    <col min="14" max="16" width="18.42578125" style="29" customWidth="1"/>
    <col min="17" max="18" width="0" style="82" hidden="1" customWidth="1"/>
    <col min="19" max="24" width="0" style="23" hidden="1" customWidth="1"/>
    <col min="25" max="16384" width="8.85546875" style="23"/>
  </cols>
  <sheetData>
    <row r="2" spans="3:22" ht="18.75" x14ac:dyDescent="0.25">
      <c r="C2" s="246" t="s">
        <v>402</v>
      </c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spans="3:22" ht="15.75" customHeight="1" x14ac:dyDescent="0.25"/>
    <row r="4" spans="3:22" ht="30" customHeight="1" x14ac:dyDescent="0.25">
      <c r="C4" s="199" t="s">
        <v>91</v>
      </c>
      <c r="D4" s="199" t="s">
        <v>4</v>
      </c>
      <c r="E4" s="201" t="s">
        <v>50</v>
      </c>
      <c r="F4" s="201" t="s">
        <v>89</v>
      </c>
      <c r="G4" s="241" t="s">
        <v>17</v>
      </c>
      <c r="H4" s="256"/>
      <c r="I4" s="256"/>
      <c r="J4" s="256"/>
      <c r="K4" s="242"/>
      <c r="L4" s="243"/>
      <c r="M4" s="275" t="s">
        <v>103</v>
      </c>
      <c r="N4" s="276"/>
      <c r="O4" s="276"/>
      <c r="P4" s="277"/>
    </row>
    <row r="5" spans="3:22" ht="30" customHeight="1" x14ac:dyDescent="0.25">
      <c r="C5" s="199"/>
      <c r="D5" s="199"/>
      <c r="E5" s="255"/>
      <c r="F5" s="255"/>
      <c r="G5" s="201" t="s">
        <v>18</v>
      </c>
      <c r="H5" s="201" t="s">
        <v>88</v>
      </c>
      <c r="I5" s="241" t="s">
        <v>90</v>
      </c>
      <c r="J5" s="242"/>
      <c r="K5" s="242"/>
      <c r="L5" s="243"/>
      <c r="M5" s="267" t="s">
        <v>105</v>
      </c>
      <c r="N5" s="268"/>
      <c r="O5" s="248" t="s">
        <v>118</v>
      </c>
      <c r="P5" s="248" t="s">
        <v>168</v>
      </c>
    </row>
    <row r="6" spans="3:22" ht="30" customHeight="1" x14ac:dyDescent="0.25">
      <c r="C6" s="199"/>
      <c r="D6" s="199"/>
      <c r="E6" s="255"/>
      <c r="F6" s="255"/>
      <c r="G6" s="236"/>
      <c r="H6" s="236"/>
      <c r="I6" s="241" t="s">
        <v>105</v>
      </c>
      <c r="J6" s="243"/>
      <c r="K6" s="201" t="s">
        <v>118</v>
      </c>
      <c r="L6" s="201" t="s">
        <v>168</v>
      </c>
      <c r="M6" s="236" t="s">
        <v>167</v>
      </c>
      <c r="N6" s="39" t="s">
        <v>166</v>
      </c>
      <c r="O6" s="249"/>
      <c r="P6" s="249"/>
      <c r="T6" s="105" t="s">
        <v>150</v>
      </c>
      <c r="U6" s="105" t="s">
        <v>150</v>
      </c>
    </row>
    <row r="7" spans="3:22" ht="42" customHeight="1" x14ac:dyDescent="0.25">
      <c r="C7" s="199"/>
      <c r="D7" s="199"/>
      <c r="E7" s="237"/>
      <c r="F7" s="202"/>
      <c r="G7" s="237"/>
      <c r="H7" s="237"/>
      <c r="I7" s="22"/>
      <c r="J7" s="2" t="s">
        <v>54</v>
      </c>
      <c r="K7" s="266"/>
      <c r="L7" s="266"/>
      <c r="M7" s="237"/>
      <c r="N7" s="40" t="s">
        <v>150</v>
      </c>
      <c r="O7" s="250"/>
      <c r="P7" s="250"/>
      <c r="T7" s="105">
        <v>25</v>
      </c>
      <c r="U7" s="105">
        <v>26</v>
      </c>
    </row>
    <row r="8" spans="3:22" x14ac:dyDescent="0.25"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2">
        <v>6</v>
      </c>
      <c r="I8" s="22">
        <v>7</v>
      </c>
      <c r="J8" s="22">
        <v>8</v>
      </c>
      <c r="K8" s="22">
        <v>9</v>
      </c>
      <c r="L8" s="22">
        <v>10</v>
      </c>
      <c r="M8" s="30">
        <v>11</v>
      </c>
      <c r="N8" s="30">
        <v>12</v>
      </c>
      <c r="O8" s="30">
        <v>13</v>
      </c>
      <c r="P8" s="30">
        <v>14</v>
      </c>
    </row>
    <row r="9" spans="3:22" ht="114.75" customHeight="1" x14ac:dyDescent="0.25">
      <c r="C9" s="75" t="s">
        <v>59</v>
      </c>
      <c r="D9" s="75" t="s">
        <v>13</v>
      </c>
      <c r="E9" s="76" t="s">
        <v>13</v>
      </c>
      <c r="F9" s="45" t="s">
        <v>120</v>
      </c>
      <c r="G9" s="41" t="s">
        <v>435</v>
      </c>
      <c r="H9" s="78" t="str">
        <f>H10</f>
        <v>х</v>
      </c>
      <c r="I9" s="127" t="s">
        <v>436</v>
      </c>
      <c r="J9" s="78" t="s">
        <v>13</v>
      </c>
      <c r="K9" s="127" t="s">
        <v>437</v>
      </c>
      <c r="L9" s="127" t="s">
        <v>438</v>
      </c>
      <c r="M9" s="48">
        <f>M10+M14+M18+M22+M24+M26+M28+M32+M36+M40+M44+M48+M52+M55+M60+M69+M98+M102+M104</f>
        <v>333811.50883000006</v>
      </c>
      <c r="N9" s="48">
        <f>N10+N14+N18+N22+N24+N26+N28+N32+N36+N40+N44+N48+N52+N55+N60+N69+N98+N102+N104</f>
        <v>140157.86025</v>
      </c>
      <c r="O9" s="48">
        <f>O10+O14+O18+O22+O24+O26+O28+O32+O36+O40+O44+O48+O52+O55+O60+O69+O98+O102</f>
        <v>195705.05537000005</v>
      </c>
      <c r="P9" s="48">
        <f>P10+P14+P18+P22+P24+P26+P28+P32+P36+P40+P44+P48+P52+P55+P60+P69+P98+P102</f>
        <v>203668.33160000003</v>
      </c>
    </row>
    <row r="10" spans="3:22" s="85" customFormat="1" ht="162" customHeight="1" x14ac:dyDescent="0.25">
      <c r="C10" s="195" t="s">
        <v>59</v>
      </c>
      <c r="D10" s="195" t="s">
        <v>458</v>
      </c>
      <c r="E10" s="290" t="s">
        <v>13</v>
      </c>
      <c r="F10" s="196" t="s">
        <v>138</v>
      </c>
      <c r="G10" s="195" t="s">
        <v>85</v>
      </c>
      <c r="H10" s="195" t="s">
        <v>85</v>
      </c>
      <c r="I10" s="195" t="s">
        <v>85</v>
      </c>
      <c r="J10" s="195" t="s">
        <v>85</v>
      </c>
      <c r="K10" s="195" t="s">
        <v>85</v>
      </c>
      <c r="L10" s="195" t="s">
        <v>85</v>
      </c>
      <c r="M10" s="197">
        <f>M11+M12+M13</f>
        <v>113409.55</v>
      </c>
      <c r="N10" s="197">
        <f t="shared" ref="N10:P10" si="0">N11+N12+N13</f>
        <v>113409.55</v>
      </c>
      <c r="O10" s="197">
        <f t="shared" si="0"/>
        <v>141066.30299999999</v>
      </c>
      <c r="P10" s="197">
        <f t="shared" si="0"/>
        <v>148151.223</v>
      </c>
      <c r="V10" s="85">
        <v>1</v>
      </c>
    </row>
    <row r="11" spans="3:22" s="85" customFormat="1" ht="30" customHeight="1" outlineLevel="1" x14ac:dyDescent="0.25">
      <c r="C11" s="123" t="s">
        <v>59</v>
      </c>
      <c r="D11" s="172" t="s">
        <v>458</v>
      </c>
      <c r="E11" s="182" t="s">
        <v>169</v>
      </c>
      <c r="F11" s="262" t="s">
        <v>171</v>
      </c>
      <c r="G11" s="271" t="s">
        <v>110</v>
      </c>
      <c r="H11" s="273" t="s">
        <v>69</v>
      </c>
      <c r="I11" s="46">
        <v>1414</v>
      </c>
      <c r="J11" s="238" t="s">
        <v>135</v>
      </c>
      <c r="K11" s="46">
        <v>1417</v>
      </c>
      <c r="L11" s="46">
        <v>1422</v>
      </c>
      <c r="M11" s="47">
        <f>77114-2718.42</f>
        <v>74395.58</v>
      </c>
      <c r="N11" s="47">
        <f>+M11</f>
        <v>74395.58</v>
      </c>
      <c r="O11" s="47">
        <v>108328.72500000001</v>
      </c>
      <c r="P11" s="47">
        <v>113769.432</v>
      </c>
    </row>
    <row r="12" spans="3:22" s="85" customFormat="1" ht="30" customHeight="1" outlineLevel="1" x14ac:dyDescent="0.25">
      <c r="C12" s="123" t="s">
        <v>59</v>
      </c>
      <c r="D12" s="172" t="s">
        <v>458</v>
      </c>
      <c r="E12" s="182" t="s">
        <v>170</v>
      </c>
      <c r="F12" s="263"/>
      <c r="G12" s="272"/>
      <c r="H12" s="274"/>
      <c r="I12" s="46">
        <v>278</v>
      </c>
      <c r="J12" s="269"/>
      <c r="K12" s="46">
        <v>278</v>
      </c>
      <c r="L12" s="46">
        <v>278</v>
      </c>
      <c r="M12" s="47">
        <v>23692.880000000001</v>
      </c>
      <c r="N12" s="47">
        <f>M12</f>
        <v>23692.880000000001</v>
      </c>
      <c r="O12" s="47">
        <v>23179.161</v>
      </c>
      <c r="P12" s="47">
        <v>24343.312000000002</v>
      </c>
    </row>
    <row r="13" spans="3:22" s="85" customFormat="1" ht="30" customHeight="1" outlineLevel="1" x14ac:dyDescent="0.25">
      <c r="C13" s="123" t="s">
        <v>59</v>
      </c>
      <c r="D13" s="172" t="s">
        <v>458</v>
      </c>
      <c r="E13" s="182" t="s">
        <v>172</v>
      </c>
      <c r="F13" s="263"/>
      <c r="G13" s="272"/>
      <c r="H13" s="274"/>
      <c r="I13" s="46">
        <v>115</v>
      </c>
      <c r="J13" s="269"/>
      <c r="K13" s="46">
        <v>115</v>
      </c>
      <c r="L13" s="46">
        <v>115</v>
      </c>
      <c r="M13" s="47">
        <f>16256.09-935</f>
        <v>15321.09</v>
      </c>
      <c r="N13" s="47">
        <f>M13</f>
        <v>15321.09</v>
      </c>
      <c r="O13" s="47">
        <v>9558.4169999999995</v>
      </c>
      <c r="P13" s="47">
        <v>10038.478999999999</v>
      </c>
    </row>
    <row r="14" spans="3:22" s="85" customFormat="1" ht="72" customHeight="1" x14ac:dyDescent="0.25">
      <c r="C14" s="195" t="s">
        <v>59</v>
      </c>
      <c r="D14" s="195" t="s">
        <v>287</v>
      </c>
      <c r="E14" s="290" t="s">
        <v>13</v>
      </c>
      <c r="F14" s="196" t="s">
        <v>139</v>
      </c>
      <c r="G14" s="195" t="s">
        <v>85</v>
      </c>
      <c r="H14" s="195" t="s">
        <v>85</v>
      </c>
      <c r="I14" s="195" t="s">
        <v>85</v>
      </c>
      <c r="J14" s="195" t="s">
        <v>85</v>
      </c>
      <c r="K14" s="195" t="s">
        <v>85</v>
      </c>
      <c r="L14" s="195" t="s">
        <v>85</v>
      </c>
      <c r="M14" s="197">
        <f>M15+M16+M17</f>
        <v>21969.565999999999</v>
      </c>
      <c r="N14" s="197">
        <f t="shared" ref="N14" si="1">N15+N16+N17</f>
        <v>0</v>
      </c>
      <c r="O14" s="197">
        <f t="shared" ref="O14" si="2">O15+O16+O17</f>
        <v>21941.24</v>
      </c>
      <c r="P14" s="197">
        <f t="shared" ref="P14" si="3">P15+P16+P17</f>
        <v>21941.24</v>
      </c>
      <c r="V14" s="85">
        <v>2</v>
      </c>
    </row>
    <row r="15" spans="3:22" s="85" customFormat="1" ht="30" customHeight="1" outlineLevel="1" x14ac:dyDescent="0.25">
      <c r="C15" s="123" t="s">
        <v>59</v>
      </c>
      <c r="D15" s="172" t="s">
        <v>287</v>
      </c>
      <c r="E15" s="182" t="s">
        <v>169</v>
      </c>
      <c r="F15" s="262" t="s">
        <v>171</v>
      </c>
      <c r="G15" s="271" t="s">
        <v>110</v>
      </c>
      <c r="H15" s="273" t="s">
        <v>69</v>
      </c>
      <c r="I15" s="46">
        <v>1360</v>
      </c>
      <c r="J15" s="238" t="s">
        <v>135</v>
      </c>
      <c r="K15" s="46">
        <v>1417</v>
      </c>
      <c r="L15" s="46">
        <v>1422</v>
      </c>
      <c r="M15" s="47">
        <v>9997.9699999999993</v>
      </c>
      <c r="N15" s="47">
        <v>0</v>
      </c>
      <c r="O15" s="47">
        <v>9997.94</v>
      </c>
      <c r="P15" s="47">
        <v>9997.94</v>
      </c>
    </row>
    <row r="16" spans="3:22" s="85" customFormat="1" ht="30" customHeight="1" outlineLevel="1" x14ac:dyDescent="0.25">
      <c r="C16" s="123" t="s">
        <v>59</v>
      </c>
      <c r="D16" s="172" t="s">
        <v>287</v>
      </c>
      <c r="E16" s="182" t="s">
        <v>170</v>
      </c>
      <c r="F16" s="263"/>
      <c r="G16" s="272"/>
      <c r="H16" s="274"/>
      <c r="I16" s="46">
        <v>291</v>
      </c>
      <c r="J16" s="269"/>
      <c r="K16" s="46">
        <v>291</v>
      </c>
      <c r="L16" s="46">
        <v>291</v>
      </c>
      <c r="M16" s="47">
        <f>7891.8+28.326</f>
        <v>7920.1260000000002</v>
      </c>
      <c r="N16" s="47">
        <v>0</v>
      </c>
      <c r="O16" s="47">
        <v>7891.9</v>
      </c>
      <c r="P16" s="47">
        <v>7891.9</v>
      </c>
    </row>
    <row r="17" spans="3:22" s="85" customFormat="1" ht="30" customHeight="1" outlineLevel="1" x14ac:dyDescent="0.25">
      <c r="C17" s="123" t="s">
        <v>59</v>
      </c>
      <c r="D17" s="172" t="s">
        <v>287</v>
      </c>
      <c r="E17" s="182" t="s">
        <v>172</v>
      </c>
      <c r="F17" s="263"/>
      <c r="G17" s="272"/>
      <c r="H17" s="274"/>
      <c r="I17" s="46">
        <v>119</v>
      </c>
      <c r="J17" s="269"/>
      <c r="K17" s="46">
        <v>119</v>
      </c>
      <c r="L17" s="46">
        <v>119</v>
      </c>
      <c r="M17" s="47">
        <v>4051.47</v>
      </c>
      <c r="N17" s="47">
        <v>0</v>
      </c>
      <c r="O17" s="47">
        <v>4051.4</v>
      </c>
      <c r="P17" s="47">
        <v>4051.4</v>
      </c>
    </row>
    <row r="18" spans="3:22" s="85" customFormat="1" ht="87" customHeight="1" x14ac:dyDescent="0.25">
      <c r="C18" s="195" t="s">
        <v>59</v>
      </c>
      <c r="D18" s="195" t="s">
        <v>121</v>
      </c>
      <c r="E18" s="290" t="s">
        <v>13</v>
      </c>
      <c r="F18" s="196" t="s">
        <v>175</v>
      </c>
      <c r="G18" s="195" t="s">
        <v>85</v>
      </c>
      <c r="H18" s="195" t="s">
        <v>85</v>
      </c>
      <c r="I18" s="195" t="s">
        <v>85</v>
      </c>
      <c r="J18" s="195" t="s">
        <v>85</v>
      </c>
      <c r="K18" s="195" t="s">
        <v>85</v>
      </c>
      <c r="L18" s="195" t="s">
        <v>85</v>
      </c>
      <c r="M18" s="197">
        <f>M19+M20+M21</f>
        <v>10455.054</v>
      </c>
      <c r="N18" s="197">
        <f t="shared" ref="N18" si="4">N19+N20+N21</f>
        <v>6628.1540000000005</v>
      </c>
      <c r="O18" s="197">
        <f t="shared" ref="O18" si="5">O19+O20+O21</f>
        <v>5937.1196999999993</v>
      </c>
      <c r="P18" s="197">
        <f t="shared" ref="P18" si="6">P19+P20+P21</f>
        <v>6093.3595999999998</v>
      </c>
      <c r="V18" s="85">
        <v>3</v>
      </c>
    </row>
    <row r="19" spans="3:22" s="85" customFormat="1" ht="30" customHeight="1" outlineLevel="1" x14ac:dyDescent="0.25">
      <c r="C19" s="123" t="s">
        <v>59</v>
      </c>
      <c r="D19" s="172" t="s">
        <v>121</v>
      </c>
      <c r="E19" s="182" t="s">
        <v>169</v>
      </c>
      <c r="F19" s="262" t="s">
        <v>177</v>
      </c>
      <c r="G19" s="271" t="s">
        <v>190</v>
      </c>
      <c r="H19" s="273" t="s">
        <v>69</v>
      </c>
      <c r="I19" s="46">
        <v>47</v>
      </c>
      <c r="J19" s="238" t="s">
        <v>135</v>
      </c>
      <c r="K19" s="46">
        <v>47</v>
      </c>
      <c r="L19" s="46">
        <v>47</v>
      </c>
      <c r="M19" s="47">
        <f>4649.604+2000</f>
        <v>6649.6040000000003</v>
      </c>
      <c r="N19" s="47">
        <v>4649.6040000000003</v>
      </c>
      <c r="O19" s="47">
        <v>4164.82</v>
      </c>
      <c r="P19" s="47">
        <v>4267.8909999999996</v>
      </c>
    </row>
    <row r="20" spans="3:22" s="85" customFormat="1" ht="30" customHeight="1" outlineLevel="1" x14ac:dyDescent="0.25">
      <c r="C20" s="123" t="s">
        <v>59</v>
      </c>
      <c r="D20" s="172" t="s">
        <v>121</v>
      </c>
      <c r="E20" s="182" t="s">
        <v>170</v>
      </c>
      <c r="F20" s="263"/>
      <c r="G20" s="272"/>
      <c r="H20" s="274"/>
      <c r="I20" s="46">
        <v>11</v>
      </c>
      <c r="J20" s="269"/>
      <c r="K20" s="46">
        <v>11</v>
      </c>
      <c r="L20" s="46">
        <v>11</v>
      </c>
      <c r="M20" s="47">
        <f>1088.2+63</f>
        <v>1151.2</v>
      </c>
      <c r="N20" s="47">
        <v>1088.2</v>
      </c>
      <c r="O20" s="47">
        <v>974.77189999999996</v>
      </c>
      <c r="P20" s="47">
        <v>1004.015</v>
      </c>
    </row>
    <row r="21" spans="3:22" s="85" customFormat="1" ht="30" customHeight="1" outlineLevel="1" x14ac:dyDescent="0.25">
      <c r="C21" s="123" t="s">
        <v>59</v>
      </c>
      <c r="D21" s="172" t="s">
        <v>121</v>
      </c>
      <c r="E21" s="182" t="s">
        <v>172</v>
      </c>
      <c r="F21" s="263"/>
      <c r="G21" s="272"/>
      <c r="H21" s="274"/>
      <c r="I21" s="46">
        <v>9</v>
      </c>
      <c r="J21" s="269"/>
      <c r="K21" s="46">
        <v>9</v>
      </c>
      <c r="L21" s="46">
        <v>9</v>
      </c>
      <c r="M21" s="47">
        <f>890.35+1763.9</f>
        <v>2654.25</v>
      </c>
      <c r="N21" s="47">
        <v>890.35</v>
      </c>
      <c r="O21" s="47">
        <v>797.52779999999996</v>
      </c>
      <c r="P21" s="47">
        <v>821.45360000000005</v>
      </c>
    </row>
    <row r="22" spans="3:22" s="85" customFormat="1" ht="87" customHeight="1" x14ac:dyDescent="0.25">
      <c r="C22" s="195" t="s">
        <v>59</v>
      </c>
      <c r="D22" s="195" t="s">
        <v>231</v>
      </c>
      <c r="E22" s="290" t="s">
        <v>13</v>
      </c>
      <c r="F22" s="196" t="s">
        <v>176</v>
      </c>
      <c r="G22" s="195" t="s">
        <v>85</v>
      </c>
      <c r="H22" s="195" t="s">
        <v>85</v>
      </c>
      <c r="I22" s="195" t="s">
        <v>85</v>
      </c>
      <c r="J22" s="195" t="s">
        <v>85</v>
      </c>
      <c r="K22" s="195" t="s">
        <v>85</v>
      </c>
      <c r="L22" s="195" t="s">
        <v>85</v>
      </c>
      <c r="M22" s="197">
        <f>M23</f>
        <v>249.6</v>
      </c>
      <c r="N22" s="197">
        <f>N23</f>
        <v>249.6</v>
      </c>
      <c r="O22" s="197">
        <f>O23</f>
        <v>0</v>
      </c>
      <c r="P22" s="197">
        <f>P23</f>
        <v>0</v>
      </c>
      <c r="V22" s="85">
        <v>4</v>
      </c>
    </row>
    <row r="23" spans="3:22" s="85" customFormat="1" ht="30" customHeight="1" outlineLevel="1" x14ac:dyDescent="0.25">
      <c r="C23" s="123" t="s">
        <v>59</v>
      </c>
      <c r="D23" s="172" t="s">
        <v>231</v>
      </c>
      <c r="E23" s="182" t="s">
        <v>169</v>
      </c>
      <c r="F23" s="188" t="s">
        <v>178</v>
      </c>
      <c r="G23" s="189" t="s">
        <v>112</v>
      </c>
      <c r="H23" s="190" t="s">
        <v>69</v>
      </c>
      <c r="I23" s="46">
        <v>3</v>
      </c>
      <c r="J23" s="171" t="s">
        <v>135</v>
      </c>
      <c r="K23" s="46">
        <v>0</v>
      </c>
      <c r="L23" s="46">
        <v>0</v>
      </c>
      <c r="M23" s="47">
        <v>249.6</v>
      </c>
      <c r="N23" s="47">
        <v>249.6</v>
      </c>
      <c r="O23" s="47">
        <v>0</v>
      </c>
      <c r="P23" s="47">
        <v>0</v>
      </c>
    </row>
    <row r="24" spans="3:22" s="85" customFormat="1" ht="72" customHeight="1" x14ac:dyDescent="0.25">
      <c r="C24" s="195" t="s">
        <v>59</v>
      </c>
      <c r="D24" s="195" t="s">
        <v>359</v>
      </c>
      <c r="E24" s="290" t="s">
        <v>13</v>
      </c>
      <c r="F24" s="196" t="s">
        <v>358</v>
      </c>
      <c r="G24" s="195" t="s">
        <v>85</v>
      </c>
      <c r="H24" s="195" t="s">
        <v>85</v>
      </c>
      <c r="I24" s="195" t="s">
        <v>85</v>
      </c>
      <c r="J24" s="195" t="s">
        <v>85</v>
      </c>
      <c r="K24" s="195" t="s">
        <v>85</v>
      </c>
      <c r="L24" s="195" t="s">
        <v>85</v>
      </c>
      <c r="M24" s="197">
        <f>M25</f>
        <v>200</v>
      </c>
      <c r="N24" s="197">
        <f>N25</f>
        <v>200</v>
      </c>
      <c r="O24" s="197">
        <f>O25</f>
        <v>0</v>
      </c>
      <c r="P24" s="197">
        <f>P25</f>
        <v>0</v>
      </c>
      <c r="V24" s="85">
        <v>5</v>
      </c>
    </row>
    <row r="25" spans="3:22" s="85" customFormat="1" ht="30" customHeight="1" outlineLevel="1" x14ac:dyDescent="0.25">
      <c r="C25" s="123" t="s">
        <v>59</v>
      </c>
      <c r="D25" s="172" t="s">
        <v>359</v>
      </c>
      <c r="E25" s="182" t="s">
        <v>169</v>
      </c>
      <c r="F25" s="188" t="s">
        <v>178</v>
      </c>
      <c r="G25" s="189" t="s">
        <v>112</v>
      </c>
      <c r="H25" s="190" t="s">
        <v>69</v>
      </c>
      <c r="I25" s="46">
        <v>1</v>
      </c>
      <c r="J25" s="171" t="s">
        <v>135</v>
      </c>
      <c r="K25" s="46">
        <v>0</v>
      </c>
      <c r="L25" s="46">
        <v>0</v>
      </c>
      <c r="M25" s="47">
        <v>200</v>
      </c>
      <c r="N25" s="47">
        <v>200</v>
      </c>
      <c r="O25" s="47">
        <v>0</v>
      </c>
      <c r="P25" s="47">
        <v>0</v>
      </c>
    </row>
    <row r="26" spans="3:22" s="85" customFormat="1" ht="87" customHeight="1" x14ac:dyDescent="0.25">
      <c r="C26" s="195" t="s">
        <v>59</v>
      </c>
      <c r="D26" s="195" t="s">
        <v>360</v>
      </c>
      <c r="E26" s="290" t="s">
        <v>13</v>
      </c>
      <c r="F26" s="196" t="s">
        <v>361</v>
      </c>
      <c r="G26" s="195" t="s">
        <v>85</v>
      </c>
      <c r="H26" s="195" t="s">
        <v>85</v>
      </c>
      <c r="I26" s="195" t="s">
        <v>85</v>
      </c>
      <c r="J26" s="195" t="s">
        <v>85</v>
      </c>
      <c r="K26" s="195" t="s">
        <v>85</v>
      </c>
      <c r="L26" s="195" t="s">
        <v>85</v>
      </c>
      <c r="M26" s="197">
        <f>M27</f>
        <v>20</v>
      </c>
      <c r="N26" s="197">
        <f>N27</f>
        <v>0</v>
      </c>
      <c r="O26" s="197">
        <f>O27</f>
        <v>20</v>
      </c>
      <c r="P26" s="197">
        <f>P27</f>
        <v>20</v>
      </c>
      <c r="V26" s="85">
        <v>6</v>
      </c>
    </row>
    <row r="27" spans="3:22" s="85" customFormat="1" ht="30" customHeight="1" outlineLevel="1" x14ac:dyDescent="0.25">
      <c r="C27" s="123" t="s">
        <v>59</v>
      </c>
      <c r="D27" s="172" t="s">
        <v>360</v>
      </c>
      <c r="E27" s="182" t="s">
        <v>169</v>
      </c>
      <c r="F27" s="188" t="s">
        <v>178</v>
      </c>
      <c r="G27" s="189" t="s">
        <v>112</v>
      </c>
      <c r="H27" s="190" t="s">
        <v>69</v>
      </c>
      <c r="I27" s="46">
        <v>2</v>
      </c>
      <c r="J27" s="171" t="s">
        <v>135</v>
      </c>
      <c r="K27" s="46">
        <v>2</v>
      </c>
      <c r="L27" s="46">
        <v>2</v>
      </c>
      <c r="M27" s="47">
        <v>20</v>
      </c>
      <c r="N27" s="47">
        <v>0</v>
      </c>
      <c r="O27" s="47">
        <v>20</v>
      </c>
      <c r="P27" s="47">
        <v>20</v>
      </c>
    </row>
    <row r="28" spans="3:22" s="85" customFormat="1" ht="104.25" customHeight="1" x14ac:dyDescent="0.25">
      <c r="C28" s="195" t="s">
        <v>59</v>
      </c>
      <c r="D28" s="195" t="s">
        <v>127</v>
      </c>
      <c r="E28" s="290" t="s">
        <v>13</v>
      </c>
      <c r="F28" s="196" t="s">
        <v>191</v>
      </c>
      <c r="G28" s="195" t="s">
        <v>85</v>
      </c>
      <c r="H28" s="195" t="s">
        <v>85</v>
      </c>
      <c r="I28" s="195" t="s">
        <v>85</v>
      </c>
      <c r="J28" s="195" t="s">
        <v>85</v>
      </c>
      <c r="K28" s="195" t="s">
        <v>85</v>
      </c>
      <c r="L28" s="195" t="s">
        <v>85</v>
      </c>
      <c r="M28" s="197">
        <f>M29+M30+M31</f>
        <v>1426.63</v>
      </c>
      <c r="N28" s="197">
        <f t="shared" ref="N28" si="7">N29+N30+N31</f>
        <v>1426.63</v>
      </c>
      <c r="O28" s="197">
        <f t="shared" ref="O28" si="8">O29+O30+O31</f>
        <v>0</v>
      </c>
      <c r="P28" s="197">
        <f t="shared" ref="P28" si="9">P29+P30+P31</f>
        <v>0</v>
      </c>
      <c r="V28" s="85">
        <v>8</v>
      </c>
    </row>
    <row r="29" spans="3:22" s="85" customFormat="1" ht="30" customHeight="1" outlineLevel="1" x14ac:dyDescent="0.25">
      <c r="C29" s="123" t="s">
        <v>59</v>
      </c>
      <c r="D29" s="172" t="s">
        <v>127</v>
      </c>
      <c r="E29" s="182" t="s">
        <v>169</v>
      </c>
      <c r="F29" s="262" t="s">
        <v>129</v>
      </c>
      <c r="G29" s="271" t="s">
        <v>102</v>
      </c>
      <c r="H29" s="273" t="s">
        <v>97</v>
      </c>
      <c r="I29" s="46">
        <v>1</v>
      </c>
      <c r="J29" s="238" t="s">
        <v>135</v>
      </c>
      <c r="K29" s="46">
        <v>0</v>
      </c>
      <c r="L29" s="46">
        <v>0</v>
      </c>
      <c r="M29" s="47">
        <f>N29</f>
        <v>1118.9880000000001</v>
      </c>
      <c r="N29" s="47">
        <v>1118.9880000000001</v>
      </c>
      <c r="O29" s="47">
        <v>0</v>
      </c>
      <c r="P29" s="47">
        <v>0</v>
      </c>
    </row>
    <row r="30" spans="3:22" s="85" customFormat="1" ht="30" customHeight="1" outlineLevel="1" x14ac:dyDescent="0.25">
      <c r="C30" s="123" t="s">
        <v>59</v>
      </c>
      <c r="D30" s="172" t="s">
        <v>127</v>
      </c>
      <c r="E30" s="182" t="s">
        <v>170</v>
      </c>
      <c r="F30" s="263"/>
      <c r="G30" s="272"/>
      <c r="H30" s="274"/>
      <c r="I30" s="46">
        <v>1</v>
      </c>
      <c r="J30" s="269"/>
      <c r="K30" s="46">
        <v>0</v>
      </c>
      <c r="L30" s="46">
        <v>0</v>
      </c>
      <c r="M30" s="164">
        <f>N30</f>
        <v>215.98699999999999</v>
      </c>
      <c r="N30" s="164">
        <v>215.98699999999999</v>
      </c>
      <c r="O30" s="47">
        <v>0</v>
      </c>
      <c r="P30" s="47">
        <v>0</v>
      </c>
    </row>
    <row r="31" spans="3:22" s="85" customFormat="1" ht="30" customHeight="1" outlineLevel="1" x14ac:dyDescent="0.25">
      <c r="C31" s="123" t="s">
        <v>59</v>
      </c>
      <c r="D31" s="172" t="s">
        <v>127</v>
      </c>
      <c r="E31" s="182" t="s">
        <v>172</v>
      </c>
      <c r="F31" s="263"/>
      <c r="G31" s="272"/>
      <c r="H31" s="274"/>
      <c r="I31" s="46">
        <v>1</v>
      </c>
      <c r="J31" s="269"/>
      <c r="K31" s="46">
        <v>0</v>
      </c>
      <c r="L31" s="46">
        <v>0</v>
      </c>
      <c r="M31" s="164">
        <f>N31</f>
        <v>91.655000000000001</v>
      </c>
      <c r="N31" s="164">
        <v>91.655000000000001</v>
      </c>
      <c r="O31" s="47">
        <v>0</v>
      </c>
      <c r="P31" s="47">
        <v>0</v>
      </c>
    </row>
    <row r="32" spans="3:22" s="85" customFormat="1" ht="104.25" customHeight="1" x14ac:dyDescent="0.25">
      <c r="C32" s="195" t="s">
        <v>59</v>
      </c>
      <c r="D32" s="195" t="s">
        <v>123</v>
      </c>
      <c r="E32" s="290" t="s">
        <v>13</v>
      </c>
      <c r="F32" s="196" t="s">
        <v>179</v>
      </c>
      <c r="G32" s="195" t="s">
        <v>85</v>
      </c>
      <c r="H32" s="195" t="s">
        <v>85</v>
      </c>
      <c r="I32" s="195" t="s">
        <v>85</v>
      </c>
      <c r="J32" s="195" t="s">
        <v>85</v>
      </c>
      <c r="K32" s="195" t="s">
        <v>85</v>
      </c>
      <c r="L32" s="195" t="s">
        <v>85</v>
      </c>
      <c r="M32" s="197">
        <f>M33+M34+M35</f>
        <v>10958.578</v>
      </c>
      <c r="N32" s="197">
        <f t="shared" ref="N32:P32" si="10">N33+N34+N35</f>
        <v>10947.619999999999</v>
      </c>
      <c r="O32" s="197">
        <f>O33+O34+O35</f>
        <v>10916.24567</v>
      </c>
      <c r="P32" s="197">
        <f t="shared" si="10"/>
        <v>11376.708000000001</v>
      </c>
      <c r="V32" s="85">
        <v>9</v>
      </c>
    </row>
    <row r="33" spans="3:22" s="85" customFormat="1" ht="30" customHeight="1" outlineLevel="1" x14ac:dyDescent="0.25">
      <c r="C33" s="123" t="s">
        <v>59</v>
      </c>
      <c r="D33" s="172" t="s">
        <v>123</v>
      </c>
      <c r="E33" s="182" t="s">
        <v>169</v>
      </c>
      <c r="F33" s="262" t="s">
        <v>122</v>
      </c>
      <c r="G33" s="271" t="s">
        <v>98</v>
      </c>
      <c r="H33" s="190" t="s">
        <v>69</v>
      </c>
      <c r="I33" s="46">
        <v>605</v>
      </c>
      <c r="J33" s="171" t="s">
        <v>135</v>
      </c>
      <c r="K33" s="46">
        <v>605</v>
      </c>
      <c r="L33" s="46">
        <v>605</v>
      </c>
      <c r="M33" s="47">
        <v>8689.3050000000003</v>
      </c>
      <c r="N33" s="47">
        <v>8680.616</v>
      </c>
      <c r="O33" s="47">
        <v>8655.7389600000006</v>
      </c>
      <c r="P33" s="47">
        <v>9020.85</v>
      </c>
      <c r="R33" s="91" t="s">
        <v>384</v>
      </c>
      <c r="S33" s="85" t="s">
        <v>412</v>
      </c>
    </row>
    <row r="34" spans="3:22" s="85" customFormat="1" ht="30" customHeight="1" outlineLevel="1" x14ac:dyDescent="0.25">
      <c r="C34" s="123" t="s">
        <v>59</v>
      </c>
      <c r="D34" s="172" t="s">
        <v>123</v>
      </c>
      <c r="E34" s="182" t="s">
        <v>170</v>
      </c>
      <c r="F34" s="263"/>
      <c r="G34" s="272"/>
      <c r="H34" s="191"/>
      <c r="I34" s="46">
        <v>108</v>
      </c>
      <c r="J34" s="192"/>
      <c r="K34" s="46">
        <v>108</v>
      </c>
      <c r="L34" s="46">
        <v>108</v>
      </c>
      <c r="M34" s="47">
        <v>1551.1489999999999</v>
      </c>
      <c r="N34" s="47">
        <v>1549.598</v>
      </c>
      <c r="O34" s="47">
        <v>1545.15671</v>
      </c>
      <c r="P34" s="47">
        <v>1610.3330000000001</v>
      </c>
    </row>
    <row r="35" spans="3:22" s="85" customFormat="1" ht="30" customHeight="1" outlineLevel="1" x14ac:dyDescent="0.25">
      <c r="C35" s="123" t="s">
        <v>59</v>
      </c>
      <c r="D35" s="172" t="s">
        <v>123</v>
      </c>
      <c r="E35" s="182" t="s">
        <v>172</v>
      </c>
      <c r="F35" s="264"/>
      <c r="G35" s="313"/>
      <c r="H35" s="191"/>
      <c r="I35" s="46">
        <v>50</v>
      </c>
      <c r="J35" s="192"/>
      <c r="K35" s="46">
        <v>50</v>
      </c>
      <c r="L35" s="46">
        <v>50</v>
      </c>
      <c r="M35" s="47">
        <v>718.12400000000002</v>
      </c>
      <c r="N35" s="47">
        <v>717.40599999999995</v>
      </c>
      <c r="O35" s="47">
        <v>715.35</v>
      </c>
      <c r="P35" s="47">
        <v>745.52499999999998</v>
      </c>
    </row>
    <row r="36" spans="3:22" s="85" customFormat="1" ht="104.25" customHeight="1" x14ac:dyDescent="0.25">
      <c r="C36" s="195" t="s">
        <v>59</v>
      </c>
      <c r="D36" s="195" t="s">
        <v>180</v>
      </c>
      <c r="E36" s="290" t="s">
        <v>13</v>
      </c>
      <c r="F36" s="196" t="s">
        <v>181</v>
      </c>
      <c r="G36" s="195" t="s">
        <v>85</v>
      </c>
      <c r="H36" s="195" t="s">
        <v>85</v>
      </c>
      <c r="I36" s="195" t="s">
        <v>85</v>
      </c>
      <c r="J36" s="195" t="s">
        <v>85</v>
      </c>
      <c r="K36" s="195" t="s">
        <v>85</v>
      </c>
      <c r="L36" s="195" t="s">
        <v>85</v>
      </c>
      <c r="M36" s="197">
        <f>M37+M38+M39</f>
        <v>2109.5729999999999</v>
      </c>
      <c r="N36" s="197">
        <f t="shared" ref="N36:P36" si="11">N37+N38+N39</f>
        <v>2109.5729999999999</v>
      </c>
      <c r="O36" s="197">
        <f t="shared" si="11"/>
        <v>1209.4590000000001</v>
      </c>
      <c r="P36" s="197">
        <f t="shared" si="11"/>
        <v>1246.1989999999998</v>
      </c>
      <c r="V36" s="85">
        <v>10</v>
      </c>
    </row>
    <row r="37" spans="3:22" s="85" customFormat="1" ht="30" customHeight="1" outlineLevel="1" x14ac:dyDescent="0.25">
      <c r="C37" s="123" t="s">
        <v>59</v>
      </c>
      <c r="D37" s="172" t="s">
        <v>180</v>
      </c>
      <c r="E37" s="182" t="s">
        <v>169</v>
      </c>
      <c r="F37" s="262" t="s">
        <v>465</v>
      </c>
      <c r="G37" s="271" t="s">
        <v>98</v>
      </c>
      <c r="H37" s="273" t="s">
        <v>69</v>
      </c>
      <c r="I37" s="46">
        <v>40</v>
      </c>
      <c r="J37" s="238" t="s">
        <v>135</v>
      </c>
      <c r="K37" s="46">
        <v>30</v>
      </c>
      <c r="L37" s="46">
        <v>30</v>
      </c>
      <c r="M37" s="47">
        <f>N37</f>
        <v>1506.838</v>
      </c>
      <c r="N37" s="47">
        <v>1506.838</v>
      </c>
      <c r="O37" s="47">
        <v>864.25</v>
      </c>
      <c r="P37" s="47">
        <v>883.42</v>
      </c>
    </row>
    <row r="38" spans="3:22" s="85" customFormat="1" ht="30" customHeight="1" outlineLevel="1" x14ac:dyDescent="0.25">
      <c r="C38" s="123" t="s">
        <v>59</v>
      </c>
      <c r="D38" s="172" t="s">
        <v>180</v>
      </c>
      <c r="E38" s="182" t="s">
        <v>170</v>
      </c>
      <c r="F38" s="263"/>
      <c r="G38" s="272"/>
      <c r="H38" s="274"/>
      <c r="I38" s="46">
        <v>9</v>
      </c>
      <c r="J38" s="269"/>
      <c r="K38" s="46">
        <v>10</v>
      </c>
      <c r="L38" s="46">
        <v>10</v>
      </c>
      <c r="M38" s="47">
        <f>N38</f>
        <v>339.03800000000001</v>
      </c>
      <c r="N38" s="47">
        <v>339.03800000000001</v>
      </c>
      <c r="O38" s="47">
        <v>299.18099999999998</v>
      </c>
      <c r="P38" s="47">
        <v>152.13399999999999</v>
      </c>
    </row>
    <row r="39" spans="3:22" s="85" customFormat="1" ht="30" customHeight="1" outlineLevel="1" x14ac:dyDescent="0.25">
      <c r="C39" s="123" t="s">
        <v>59</v>
      </c>
      <c r="D39" s="172" t="s">
        <v>180</v>
      </c>
      <c r="E39" s="182" t="s">
        <v>172</v>
      </c>
      <c r="F39" s="264"/>
      <c r="G39" s="313"/>
      <c r="H39" s="314"/>
      <c r="I39" s="46">
        <v>7</v>
      </c>
      <c r="J39" s="270"/>
      <c r="K39" s="46">
        <v>14</v>
      </c>
      <c r="L39" s="46">
        <v>14</v>
      </c>
      <c r="M39" s="47">
        <f>N39</f>
        <v>263.697</v>
      </c>
      <c r="N39" s="47">
        <v>263.697</v>
      </c>
      <c r="O39" s="47">
        <v>46.027999999999999</v>
      </c>
      <c r="P39" s="47">
        <v>210.64500000000001</v>
      </c>
    </row>
    <row r="40" spans="3:22" s="85" customFormat="1" ht="104.25" customHeight="1" x14ac:dyDescent="0.25">
      <c r="C40" s="195" t="s">
        <v>59</v>
      </c>
      <c r="D40" s="195" t="s">
        <v>124</v>
      </c>
      <c r="E40" s="290" t="s">
        <v>13</v>
      </c>
      <c r="F40" s="196" t="s">
        <v>179</v>
      </c>
      <c r="G40" s="195" t="s">
        <v>85</v>
      </c>
      <c r="H40" s="195" t="s">
        <v>85</v>
      </c>
      <c r="I40" s="195" t="s">
        <v>85</v>
      </c>
      <c r="J40" s="195" t="s">
        <v>85</v>
      </c>
      <c r="K40" s="195" t="s">
        <v>85</v>
      </c>
      <c r="L40" s="195" t="s">
        <v>85</v>
      </c>
      <c r="M40" s="197">
        <f>M41+M42+M43</f>
        <v>794.35400000000004</v>
      </c>
      <c r="N40" s="197">
        <f t="shared" ref="N40:P40" si="12">N41+N42+N43</f>
        <v>793.56</v>
      </c>
      <c r="O40" s="197">
        <f t="shared" si="12"/>
        <v>849.31700000000012</v>
      </c>
      <c r="P40" s="197">
        <f t="shared" si="12"/>
        <v>939.16000000000008</v>
      </c>
      <c r="R40" s="91" t="s">
        <v>385</v>
      </c>
      <c r="S40" s="91" t="s">
        <v>386</v>
      </c>
      <c r="V40" s="85">
        <v>11</v>
      </c>
    </row>
    <row r="41" spans="3:22" s="85" customFormat="1" ht="30" customHeight="1" outlineLevel="1" x14ac:dyDescent="0.25">
      <c r="C41" s="123" t="s">
        <v>59</v>
      </c>
      <c r="D41" s="172" t="s">
        <v>124</v>
      </c>
      <c r="E41" s="182" t="s">
        <v>169</v>
      </c>
      <c r="F41" s="262" t="s">
        <v>125</v>
      </c>
      <c r="G41" s="271" t="s">
        <v>98</v>
      </c>
      <c r="H41" s="273" t="s">
        <v>69</v>
      </c>
      <c r="I41" s="46">
        <v>24</v>
      </c>
      <c r="J41" s="238" t="s">
        <v>135</v>
      </c>
      <c r="K41" s="46">
        <v>24</v>
      </c>
      <c r="L41" s="46">
        <v>24</v>
      </c>
      <c r="M41" s="47">
        <v>518.05700000000002</v>
      </c>
      <c r="N41" s="47">
        <v>517.53899999999999</v>
      </c>
      <c r="O41" s="47">
        <v>593.94000000000005</v>
      </c>
      <c r="P41" s="47">
        <v>684.03</v>
      </c>
      <c r="T41" s="114"/>
      <c r="U41" s="115"/>
    </row>
    <row r="42" spans="3:22" s="85" customFormat="1" ht="30" customHeight="1" outlineLevel="1" x14ac:dyDescent="0.25">
      <c r="C42" s="123" t="s">
        <v>59</v>
      </c>
      <c r="D42" s="172" t="s">
        <v>124</v>
      </c>
      <c r="E42" s="182" t="s">
        <v>170</v>
      </c>
      <c r="F42" s="263"/>
      <c r="G42" s="272"/>
      <c r="H42" s="274"/>
      <c r="I42" s="46">
        <v>6</v>
      </c>
      <c r="J42" s="269"/>
      <c r="K42" s="46">
        <v>6</v>
      </c>
      <c r="L42" s="46">
        <v>6</v>
      </c>
      <c r="M42" s="47">
        <v>69.073999999999998</v>
      </c>
      <c r="N42" s="47">
        <v>69.004999999999995</v>
      </c>
      <c r="O42" s="47">
        <v>63.844000000000001</v>
      </c>
      <c r="P42" s="47">
        <v>63.781999999999996</v>
      </c>
    </row>
    <row r="43" spans="3:22" s="85" customFormat="1" ht="30" customHeight="1" outlineLevel="1" x14ac:dyDescent="0.25">
      <c r="C43" s="123" t="s">
        <v>59</v>
      </c>
      <c r="D43" s="172" t="s">
        <v>124</v>
      </c>
      <c r="E43" s="182" t="s">
        <v>172</v>
      </c>
      <c r="F43" s="263"/>
      <c r="G43" s="272"/>
      <c r="H43" s="274"/>
      <c r="I43" s="46">
        <v>17</v>
      </c>
      <c r="J43" s="269"/>
      <c r="K43" s="46">
        <v>17</v>
      </c>
      <c r="L43" s="46">
        <v>17</v>
      </c>
      <c r="M43" s="47">
        <v>207.22300000000001</v>
      </c>
      <c r="N43" s="47">
        <v>207.01599999999999</v>
      </c>
      <c r="O43" s="47">
        <v>191.53299999999999</v>
      </c>
      <c r="P43" s="47">
        <v>191.34800000000001</v>
      </c>
    </row>
    <row r="44" spans="3:22" s="85" customFormat="1" ht="104.25" customHeight="1" x14ac:dyDescent="0.25">
      <c r="C44" s="195" t="s">
        <v>59</v>
      </c>
      <c r="D44" s="195" t="s">
        <v>126</v>
      </c>
      <c r="E44" s="290" t="s">
        <v>13</v>
      </c>
      <c r="F44" s="196" t="s">
        <v>133</v>
      </c>
      <c r="G44" s="195" t="s">
        <v>85</v>
      </c>
      <c r="H44" s="195" t="s">
        <v>85</v>
      </c>
      <c r="I44" s="195" t="s">
        <v>85</v>
      </c>
      <c r="J44" s="195" t="s">
        <v>85</v>
      </c>
      <c r="K44" s="195" t="s">
        <v>85</v>
      </c>
      <c r="L44" s="195" t="s">
        <v>85</v>
      </c>
      <c r="M44" s="197">
        <f>M45+M46+M47</f>
        <v>1846.3319999999999</v>
      </c>
      <c r="N44" s="197">
        <f t="shared" ref="N44:P44" si="13">N45+N46+N47</f>
        <v>1844.4859999999999</v>
      </c>
      <c r="O44" s="197">
        <f t="shared" si="13"/>
        <v>1917.6889999999999</v>
      </c>
      <c r="P44" s="197">
        <f t="shared" si="13"/>
        <v>1993.92</v>
      </c>
      <c r="V44" s="85">
        <v>12</v>
      </c>
    </row>
    <row r="45" spans="3:22" s="85" customFormat="1" ht="30" customHeight="1" outlineLevel="1" x14ac:dyDescent="0.25">
      <c r="C45" s="123" t="s">
        <v>59</v>
      </c>
      <c r="D45" s="172" t="s">
        <v>126</v>
      </c>
      <c r="E45" s="182" t="s">
        <v>169</v>
      </c>
      <c r="F45" s="262" t="s">
        <v>134</v>
      </c>
      <c r="G45" s="271" t="s">
        <v>98</v>
      </c>
      <c r="H45" s="273" t="s">
        <v>69</v>
      </c>
      <c r="I45" s="46">
        <v>22</v>
      </c>
      <c r="J45" s="238" t="s">
        <v>135</v>
      </c>
      <c r="K45" s="46">
        <v>22</v>
      </c>
      <c r="L45" s="46">
        <v>22</v>
      </c>
      <c r="M45" s="47">
        <v>1033.9459999999999</v>
      </c>
      <c r="N45" s="47">
        <v>1032.912</v>
      </c>
      <c r="O45" s="47">
        <v>1180.116</v>
      </c>
      <c r="P45" s="47">
        <v>1227.028</v>
      </c>
    </row>
    <row r="46" spans="3:22" s="85" customFormat="1" ht="30" customHeight="1" outlineLevel="1" x14ac:dyDescent="0.25">
      <c r="C46" s="123" t="s">
        <v>59</v>
      </c>
      <c r="D46" s="172" t="s">
        <v>126</v>
      </c>
      <c r="E46" s="182" t="s">
        <v>170</v>
      </c>
      <c r="F46" s="263"/>
      <c r="G46" s="272"/>
      <c r="H46" s="274"/>
      <c r="I46" s="46">
        <v>4</v>
      </c>
      <c r="J46" s="269"/>
      <c r="K46" s="46">
        <v>4</v>
      </c>
      <c r="L46" s="46">
        <v>4</v>
      </c>
      <c r="M46" s="47">
        <v>295.41300000000001</v>
      </c>
      <c r="N46" s="47">
        <v>295.11799999999999</v>
      </c>
      <c r="O46" s="47">
        <v>221.27199999999999</v>
      </c>
      <c r="P46" s="47">
        <v>230.06700000000001</v>
      </c>
    </row>
    <row r="47" spans="3:22" s="85" customFormat="1" ht="30" customHeight="1" outlineLevel="1" x14ac:dyDescent="0.25">
      <c r="C47" s="123" t="s">
        <v>59</v>
      </c>
      <c r="D47" s="172" t="s">
        <v>126</v>
      </c>
      <c r="E47" s="182" t="s">
        <v>172</v>
      </c>
      <c r="F47" s="263"/>
      <c r="G47" s="272"/>
      <c r="H47" s="274"/>
      <c r="I47" s="46">
        <v>10</v>
      </c>
      <c r="J47" s="269"/>
      <c r="K47" s="46">
        <v>10</v>
      </c>
      <c r="L47" s="46">
        <v>10</v>
      </c>
      <c r="M47" s="47">
        <v>516.97299999999996</v>
      </c>
      <c r="N47" s="47">
        <v>516.45600000000002</v>
      </c>
      <c r="O47" s="47">
        <v>516.30100000000004</v>
      </c>
      <c r="P47" s="47">
        <v>536.82500000000005</v>
      </c>
    </row>
    <row r="48" spans="3:22" s="85" customFormat="1" ht="104.25" customHeight="1" x14ac:dyDescent="0.25">
      <c r="C48" s="195" t="s">
        <v>59</v>
      </c>
      <c r="D48" s="195" t="s">
        <v>288</v>
      </c>
      <c r="E48" s="290" t="s">
        <v>13</v>
      </c>
      <c r="F48" s="196" t="s">
        <v>192</v>
      </c>
      <c r="G48" s="195" t="s">
        <v>85</v>
      </c>
      <c r="H48" s="195" t="s">
        <v>85</v>
      </c>
      <c r="I48" s="195" t="s">
        <v>85</v>
      </c>
      <c r="J48" s="195" t="s">
        <v>85</v>
      </c>
      <c r="K48" s="195" t="s">
        <v>85</v>
      </c>
      <c r="L48" s="195" t="s">
        <v>85</v>
      </c>
      <c r="M48" s="197">
        <f>M49+M50+M51</f>
        <v>4021.75</v>
      </c>
      <c r="N48" s="197">
        <f t="shared" ref="N48:P48" si="14">N49+N50+N51</f>
        <v>0</v>
      </c>
      <c r="O48" s="197">
        <f t="shared" si="14"/>
        <v>4035.3519999999999</v>
      </c>
      <c r="P48" s="197">
        <f t="shared" si="14"/>
        <v>4035.3519999999999</v>
      </c>
      <c r="V48" s="85">
        <v>13</v>
      </c>
    </row>
    <row r="49" spans="2:26" s="85" customFormat="1" ht="30" customHeight="1" outlineLevel="1" x14ac:dyDescent="0.25">
      <c r="C49" s="123" t="s">
        <v>59</v>
      </c>
      <c r="D49" s="172" t="s">
        <v>288</v>
      </c>
      <c r="E49" s="182" t="s">
        <v>169</v>
      </c>
      <c r="F49" s="262" t="s">
        <v>193</v>
      </c>
      <c r="G49" s="271" t="s">
        <v>98</v>
      </c>
      <c r="H49" s="273" t="s">
        <v>69</v>
      </c>
      <c r="I49" s="46">
        <v>50</v>
      </c>
      <c r="J49" s="238" t="s">
        <v>135</v>
      </c>
      <c r="K49" s="46">
        <v>50</v>
      </c>
      <c r="L49" s="46">
        <v>50</v>
      </c>
      <c r="M49" s="47">
        <v>2883.4780000000001</v>
      </c>
      <c r="N49" s="47">
        <v>0</v>
      </c>
      <c r="O49" s="47">
        <v>2893.72</v>
      </c>
      <c r="P49" s="47">
        <v>2893.72</v>
      </c>
    </row>
    <row r="50" spans="2:26" s="85" customFormat="1" ht="30" customHeight="1" outlineLevel="1" x14ac:dyDescent="0.25">
      <c r="C50" s="123" t="s">
        <v>59</v>
      </c>
      <c r="D50" s="172" t="s">
        <v>288</v>
      </c>
      <c r="E50" s="182" t="s">
        <v>170</v>
      </c>
      <c r="F50" s="263"/>
      <c r="G50" s="272"/>
      <c r="H50" s="274"/>
      <c r="I50" s="46">
        <v>50</v>
      </c>
      <c r="J50" s="269"/>
      <c r="K50" s="46">
        <v>50</v>
      </c>
      <c r="L50" s="46">
        <v>50</v>
      </c>
      <c r="M50" s="47">
        <v>820.11400000000003</v>
      </c>
      <c r="N50" s="47">
        <v>0</v>
      </c>
      <c r="O50" s="47">
        <v>822.03200000000004</v>
      </c>
      <c r="P50" s="47">
        <v>822.03200000000004</v>
      </c>
    </row>
    <row r="51" spans="2:26" s="85" customFormat="1" ht="30" customHeight="1" outlineLevel="1" x14ac:dyDescent="0.25">
      <c r="C51" s="123" t="s">
        <v>59</v>
      </c>
      <c r="D51" s="172" t="s">
        <v>288</v>
      </c>
      <c r="E51" s="182" t="s">
        <v>172</v>
      </c>
      <c r="F51" s="263"/>
      <c r="G51" s="272"/>
      <c r="H51" s="274"/>
      <c r="I51" s="46">
        <v>50</v>
      </c>
      <c r="J51" s="269"/>
      <c r="K51" s="46">
        <v>50</v>
      </c>
      <c r="L51" s="46">
        <v>50</v>
      </c>
      <c r="M51" s="47">
        <v>318.15800000000002</v>
      </c>
      <c r="N51" s="47">
        <v>0</v>
      </c>
      <c r="O51" s="47">
        <v>319.60000000000002</v>
      </c>
      <c r="P51" s="47">
        <v>319.60000000000002</v>
      </c>
    </row>
    <row r="52" spans="2:26" s="85" customFormat="1" ht="63.75" customHeight="1" x14ac:dyDescent="0.25">
      <c r="C52" s="195" t="s">
        <v>59</v>
      </c>
      <c r="D52" s="195" t="s">
        <v>183</v>
      </c>
      <c r="E52" s="290" t="s">
        <v>13</v>
      </c>
      <c r="F52" s="196" t="s">
        <v>184</v>
      </c>
      <c r="G52" s="195" t="s">
        <v>85</v>
      </c>
      <c r="H52" s="195" t="s">
        <v>85</v>
      </c>
      <c r="I52" s="195" t="s">
        <v>85</v>
      </c>
      <c r="J52" s="195" t="s">
        <v>85</v>
      </c>
      <c r="K52" s="195" t="s">
        <v>85</v>
      </c>
      <c r="L52" s="195" t="s">
        <v>85</v>
      </c>
      <c r="M52" s="197">
        <f>M53+M54</f>
        <v>1266.4580000000001</v>
      </c>
      <c r="N52" s="197">
        <f>N53+N54</f>
        <v>1253.7940000000001</v>
      </c>
      <c r="O52" s="197">
        <f t="shared" ref="O52:P52" si="15">O53</f>
        <v>1484.19</v>
      </c>
      <c r="P52" s="197">
        <f t="shared" si="15"/>
        <v>1543.03</v>
      </c>
      <c r="V52" s="85">
        <v>14</v>
      </c>
      <c r="Z52" s="198" t="s">
        <v>495</v>
      </c>
    </row>
    <row r="53" spans="2:26" s="85" customFormat="1" ht="30" customHeight="1" outlineLevel="1" x14ac:dyDescent="0.25">
      <c r="C53" s="123" t="s">
        <v>59</v>
      </c>
      <c r="D53" s="172" t="s">
        <v>183</v>
      </c>
      <c r="E53" s="182" t="s">
        <v>194</v>
      </c>
      <c r="F53" s="188" t="s">
        <v>182</v>
      </c>
      <c r="G53" s="189" t="s">
        <v>98</v>
      </c>
      <c r="H53" s="190" t="s">
        <v>69</v>
      </c>
      <c r="I53" s="46">
        <v>277</v>
      </c>
      <c r="J53" s="171" t="s">
        <v>135</v>
      </c>
      <c r="K53" s="46">
        <v>277</v>
      </c>
      <c r="L53" s="46">
        <v>277</v>
      </c>
      <c r="M53" s="47">
        <f>1266.458-7.94637-786.69022</f>
        <v>471.82141000000024</v>
      </c>
      <c r="N53" s="47">
        <f>1253.794-786.69022</f>
        <v>467.10378000000014</v>
      </c>
      <c r="O53" s="47">
        <v>1484.19</v>
      </c>
      <c r="P53" s="47">
        <v>1543.03</v>
      </c>
      <c r="Z53" s="198"/>
    </row>
    <row r="54" spans="2:26" s="85" customFormat="1" ht="23.25" customHeight="1" outlineLevel="1" x14ac:dyDescent="0.25">
      <c r="C54" s="123"/>
      <c r="D54" s="169"/>
      <c r="E54" s="182" t="s">
        <v>169</v>
      </c>
      <c r="F54" s="188"/>
      <c r="G54" s="189"/>
      <c r="H54" s="190"/>
      <c r="I54" s="46"/>
      <c r="J54" s="171"/>
      <c r="K54" s="46"/>
      <c r="L54" s="46"/>
      <c r="M54" s="47">
        <f>786.69022+7.94637</f>
        <v>794.63658999999996</v>
      </c>
      <c r="N54" s="47">
        <v>786.69021999999995</v>
      </c>
      <c r="O54" s="47"/>
      <c r="P54" s="47"/>
      <c r="Z54" s="198"/>
    </row>
    <row r="55" spans="2:26" s="85" customFormat="1" ht="52.5" customHeight="1" x14ac:dyDescent="0.25">
      <c r="C55" s="195" t="s">
        <v>59</v>
      </c>
      <c r="D55" s="195" t="s">
        <v>289</v>
      </c>
      <c r="E55" s="290" t="s">
        <v>13</v>
      </c>
      <c r="F55" s="196" t="s">
        <v>195</v>
      </c>
      <c r="G55" s="195" t="s">
        <v>85</v>
      </c>
      <c r="H55" s="195" t="s">
        <v>85</v>
      </c>
      <c r="I55" s="195" t="s">
        <v>85</v>
      </c>
      <c r="J55" s="195" t="s">
        <v>85</v>
      </c>
      <c r="K55" s="195" t="s">
        <v>85</v>
      </c>
      <c r="L55" s="195" t="s">
        <v>85</v>
      </c>
      <c r="M55" s="197">
        <f>M56+M57+M58+M59</f>
        <v>6589.4400000000005</v>
      </c>
      <c r="N55" s="197">
        <f t="shared" ref="N55:P55" si="16">N57+N58+N59</f>
        <v>0</v>
      </c>
      <c r="O55" s="197">
        <f t="shared" si="16"/>
        <v>6328.14</v>
      </c>
      <c r="P55" s="197">
        <f t="shared" si="16"/>
        <v>6328.14</v>
      </c>
      <c r="V55" s="85">
        <v>15</v>
      </c>
      <c r="Z55" s="198" t="s">
        <v>494</v>
      </c>
    </row>
    <row r="56" spans="2:26" s="85" customFormat="1" ht="32.25" customHeight="1" x14ac:dyDescent="0.25">
      <c r="C56" s="194"/>
      <c r="D56" s="195"/>
      <c r="E56" s="182" t="s">
        <v>194</v>
      </c>
      <c r="F56" s="196"/>
      <c r="G56" s="195"/>
      <c r="H56" s="195"/>
      <c r="I56" s="195"/>
      <c r="J56" s="195"/>
      <c r="K56" s="195"/>
      <c r="L56" s="195"/>
      <c r="M56" s="47">
        <v>794.63658999999996</v>
      </c>
      <c r="N56" s="197">
        <v>0</v>
      </c>
      <c r="O56" s="197"/>
      <c r="P56" s="197"/>
      <c r="Z56" s="198"/>
    </row>
    <row r="57" spans="2:26" s="85" customFormat="1" ht="30" customHeight="1" outlineLevel="1" x14ac:dyDescent="0.25">
      <c r="C57" s="123" t="s">
        <v>59</v>
      </c>
      <c r="D57" s="172" t="s">
        <v>289</v>
      </c>
      <c r="E57" s="182" t="s">
        <v>169</v>
      </c>
      <c r="F57" s="262" t="s">
        <v>182</v>
      </c>
      <c r="G57" s="271" t="s">
        <v>98</v>
      </c>
      <c r="H57" s="273" t="s">
        <v>69</v>
      </c>
      <c r="I57" s="46">
        <v>130</v>
      </c>
      <c r="J57" s="238" t="s">
        <v>135</v>
      </c>
      <c r="K57" s="46">
        <v>130</v>
      </c>
      <c r="L57" s="46">
        <v>130</v>
      </c>
      <c r="M57" s="47">
        <f>3954.09-794.63659</f>
        <v>3159.4534100000001</v>
      </c>
      <c r="N57" s="47">
        <v>0</v>
      </c>
      <c r="O57" s="47">
        <v>3847.73</v>
      </c>
      <c r="P57" s="47">
        <v>3847.73</v>
      </c>
    </row>
    <row r="58" spans="2:26" s="85" customFormat="1" ht="30" customHeight="1" outlineLevel="1" x14ac:dyDescent="0.25">
      <c r="C58" s="123" t="s">
        <v>59</v>
      </c>
      <c r="D58" s="172" t="s">
        <v>289</v>
      </c>
      <c r="E58" s="182" t="s">
        <v>170</v>
      </c>
      <c r="F58" s="263"/>
      <c r="G58" s="272"/>
      <c r="H58" s="274"/>
      <c r="I58" s="46">
        <v>37</v>
      </c>
      <c r="J58" s="269"/>
      <c r="K58" s="46">
        <v>37</v>
      </c>
      <c r="L58" s="46">
        <v>37</v>
      </c>
      <c r="M58" s="47">
        <f>998.38+155</f>
        <v>1153.3800000000001</v>
      </c>
      <c r="N58" s="47">
        <v>0</v>
      </c>
      <c r="O58" s="47">
        <v>998.45</v>
      </c>
      <c r="P58" s="47">
        <v>998.45</v>
      </c>
    </row>
    <row r="59" spans="2:26" s="85" customFormat="1" ht="30" customHeight="1" outlineLevel="1" x14ac:dyDescent="0.25">
      <c r="C59" s="123" t="s">
        <v>59</v>
      </c>
      <c r="D59" s="172" t="s">
        <v>289</v>
      </c>
      <c r="E59" s="182" t="s">
        <v>172</v>
      </c>
      <c r="F59" s="263"/>
      <c r="G59" s="272"/>
      <c r="H59" s="274"/>
      <c r="I59" s="46">
        <v>20</v>
      </c>
      <c r="J59" s="269"/>
      <c r="K59" s="46">
        <v>20</v>
      </c>
      <c r="L59" s="46">
        <v>20</v>
      </c>
      <c r="M59" s="47">
        <v>1481.97</v>
      </c>
      <c r="N59" s="47">
        <v>0</v>
      </c>
      <c r="O59" s="47">
        <v>1481.96</v>
      </c>
      <c r="P59" s="47">
        <v>1481.96</v>
      </c>
    </row>
    <row r="60" spans="2:26" s="85" customFormat="1" ht="70.5" customHeight="1" x14ac:dyDescent="0.25">
      <c r="C60" s="195" t="s">
        <v>59</v>
      </c>
      <c r="D60" s="195" t="s">
        <v>460</v>
      </c>
      <c r="E60" s="290" t="s">
        <v>13</v>
      </c>
      <c r="F60" s="196" t="s">
        <v>132</v>
      </c>
      <c r="G60" s="195" t="s">
        <v>85</v>
      </c>
      <c r="H60" s="195" t="s">
        <v>85</v>
      </c>
      <c r="I60" s="195" t="s">
        <v>85</v>
      </c>
      <c r="J60" s="195" t="s">
        <v>85</v>
      </c>
      <c r="K60" s="195" t="s">
        <v>85</v>
      </c>
      <c r="L60" s="195" t="s">
        <v>85</v>
      </c>
      <c r="M60" s="292">
        <f>SUM(M61:M68)</f>
        <v>1570.2959999999998</v>
      </c>
      <c r="N60" s="292">
        <f>SUM(N61:N68)</f>
        <v>1230.43625</v>
      </c>
      <c r="O60" s="292">
        <f>SUM(O61:O68)</f>
        <v>0</v>
      </c>
      <c r="P60" s="292">
        <f>SUM(P61:P68)</f>
        <v>0</v>
      </c>
      <c r="V60" s="85">
        <v>16</v>
      </c>
    </row>
    <row r="61" spans="2:26" s="86" customFormat="1" ht="30.75" customHeight="1" outlineLevel="1" x14ac:dyDescent="0.2">
      <c r="B61" s="86" t="s">
        <v>326</v>
      </c>
      <c r="C61" s="212" t="s">
        <v>59</v>
      </c>
      <c r="D61" s="212" t="s">
        <v>460</v>
      </c>
      <c r="E61" s="182" t="s">
        <v>169</v>
      </c>
      <c r="F61" s="117" t="s">
        <v>259</v>
      </c>
      <c r="G61" s="257" t="s">
        <v>102</v>
      </c>
      <c r="H61" s="216" t="s">
        <v>97</v>
      </c>
      <c r="I61" s="175">
        <v>1</v>
      </c>
      <c r="J61" s="173" t="s">
        <v>135</v>
      </c>
      <c r="K61" s="212" t="s">
        <v>104</v>
      </c>
      <c r="L61" s="212" t="s">
        <v>104</v>
      </c>
      <c r="M61" s="47">
        <v>232.76599999999999</v>
      </c>
      <c r="N61" s="47">
        <v>186.21299999999999</v>
      </c>
      <c r="O61" s="113">
        <v>0</v>
      </c>
      <c r="P61" s="113">
        <v>0</v>
      </c>
    </row>
    <row r="62" spans="2:26" s="86" customFormat="1" ht="43.5" customHeight="1" outlineLevel="1" x14ac:dyDescent="0.2">
      <c r="B62" s="86" t="s">
        <v>327</v>
      </c>
      <c r="C62" s="213"/>
      <c r="D62" s="213"/>
      <c r="E62" s="183"/>
      <c r="F62" s="117" t="s">
        <v>260</v>
      </c>
      <c r="G62" s="258"/>
      <c r="H62" s="217"/>
      <c r="I62" s="175">
        <v>1</v>
      </c>
      <c r="J62" s="173" t="s">
        <v>135</v>
      </c>
      <c r="K62" s="213"/>
      <c r="L62" s="213"/>
      <c r="M62" s="47">
        <v>350</v>
      </c>
      <c r="N62" s="47">
        <v>280</v>
      </c>
      <c r="O62" s="113">
        <v>0</v>
      </c>
      <c r="P62" s="113">
        <v>0</v>
      </c>
    </row>
    <row r="63" spans="2:26" s="86" customFormat="1" ht="19.5" customHeight="1" outlineLevel="1" x14ac:dyDescent="0.2">
      <c r="B63" s="86" t="s">
        <v>328</v>
      </c>
      <c r="C63" s="213"/>
      <c r="D63" s="213"/>
      <c r="E63" s="183"/>
      <c r="F63" s="117" t="s">
        <v>426</v>
      </c>
      <c r="G63" s="258"/>
      <c r="H63" s="217"/>
      <c r="I63" s="175">
        <v>0</v>
      </c>
      <c r="J63" s="175"/>
      <c r="K63" s="213"/>
      <c r="L63" s="213"/>
      <c r="M63" s="47">
        <v>0</v>
      </c>
      <c r="N63" s="47">
        <v>0</v>
      </c>
      <c r="O63" s="47">
        <v>0</v>
      </c>
      <c r="P63" s="47">
        <v>0</v>
      </c>
    </row>
    <row r="64" spans="2:26" s="86" customFormat="1" ht="25.5" customHeight="1" outlineLevel="1" x14ac:dyDescent="0.2">
      <c r="B64" s="86" t="s">
        <v>329</v>
      </c>
      <c r="C64" s="212" t="s">
        <v>59</v>
      </c>
      <c r="D64" s="212" t="s">
        <v>460</v>
      </c>
      <c r="E64" s="182" t="s">
        <v>170</v>
      </c>
      <c r="F64" s="117" t="s">
        <v>261</v>
      </c>
      <c r="G64" s="257" t="s">
        <v>102</v>
      </c>
      <c r="H64" s="216" t="s">
        <v>97</v>
      </c>
      <c r="I64" s="175">
        <v>1</v>
      </c>
      <c r="J64" s="175" t="s">
        <v>135</v>
      </c>
      <c r="K64" s="212" t="s">
        <v>104</v>
      </c>
      <c r="L64" s="212" t="s">
        <v>104</v>
      </c>
      <c r="M64" s="47">
        <v>987.53</v>
      </c>
      <c r="N64" s="47">
        <v>764.22325000000001</v>
      </c>
      <c r="O64" s="113">
        <v>0</v>
      </c>
      <c r="P64" s="113">
        <v>0</v>
      </c>
    </row>
    <row r="65" spans="2:22" s="86" customFormat="1" ht="17.25" customHeight="1" outlineLevel="1" x14ac:dyDescent="0.2">
      <c r="B65" s="86" t="s">
        <v>330</v>
      </c>
      <c r="C65" s="213"/>
      <c r="D65" s="213"/>
      <c r="E65" s="183"/>
      <c r="F65" s="117" t="s">
        <v>427</v>
      </c>
      <c r="G65" s="258"/>
      <c r="H65" s="217"/>
      <c r="I65" s="185">
        <v>0</v>
      </c>
      <c r="J65" s="185"/>
      <c r="K65" s="213"/>
      <c r="L65" s="213"/>
      <c r="M65" s="47">
        <v>0</v>
      </c>
      <c r="N65" s="47">
        <v>0</v>
      </c>
      <c r="O65" s="47">
        <v>0</v>
      </c>
      <c r="P65" s="47">
        <v>0</v>
      </c>
    </row>
    <row r="66" spans="2:22" s="86" customFormat="1" ht="22.5" customHeight="1" outlineLevel="1" x14ac:dyDescent="0.2">
      <c r="B66" s="86" t="s">
        <v>331</v>
      </c>
      <c r="C66" s="212" t="s">
        <v>59</v>
      </c>
      <c r="D66" s="212" t="s">
        <v>460</v>
      </c>
      <c r="E66" s="182" t="s">
        <v>172</v>
      </c>
      <c r="F66" s="117" t="s">
        <v>428</v>
      </c>
      <c r="G66" s="257" t="s">
        <v>102</v>
      </c>
      <c r="H66" s="216" t="s">
        <v>97</v>
      </c>
      <c r="I66" s="175">
        <v>0</v>
      </c>
      <c r="J66" s="210"/>
      <c r="K66" s="212" t="s">
        <v>104</v>
      </c>
      <c r="L66" s="212" t="s">
        <v>104</v>
      </c>
      <c r="M66" s="47">
        <v>0</v>
      </c>
      <c r="N66" s="47">
        <v>0</v>
      </c>
      <c r="O66" s="47">
        <v>0</v>
      </c>
      <c r="P66" s="47">
        <v>0</v>
      </c>
    </row>
    <row r="67" spans="2:22" s="86" customFormat="1" ht="15" customHeight="1" outlineLevel="1" x14ac:dyDescent="0.2">
      <c r="C67" s="213"/>
      <c r="D67" s="213"/>
      <c r="E67" s="183"/>
      <c r="F67" s="117" t="s">
        <v>429</v>
      </c>
      <c r="G67" s="258"/>
      <c r="H67" s="217"/>
      <c r="I67" s="175">
        <v>0</v>
      </c>
      <c r="J67" s="211"/>
      <c r="K67" s="213"/>
      <c r="L67" s="213"/>
      <c r="M67" s="47">
        <v>0</v>
      </c>
      <c r="N67" s="47">
        <v>0</v>
      </c>
      <c r="O67" s="47">
        <v>0</v>
      </c>
      <c r="P67" s="47">
        <v>0</v>
      </c>
    </row>
    <row r="68" spans="2:22" s="86" customFormat="1" ht="15.75" customHeight="1" outlineLevel="1" x14ac:dyDescent="0.2">
      <c r="B68" s="86" t="s">
        <v>332</v>
      </c>
      <c r="C68" s="213"/>
      <c r="D68" s="213"/>
      <c r="E68" s="183"/>
      <c r="F68" s="117" t="s">
        <v>430</v>
      </c>
      <c r="G68" s="258"/>
      <c r="H68" s="217"/>
      <c r="I68" s="175">
        <v>0</v>
      </c>
      <c r="J68" s="211"/>
      <c r="K68" s="213"/>
      <c r="L68" s="213"/>
      <c r="M68" s="47">
        <v>0</v>
      </c>
      <c r="N68" s="47">
        <v>0</v>
      </c>
      <c r="O68" s="47">
        <v>0</v>
      </c>
      <c r="P68" s="47">
        <v>0</v>
      </c>
    </row>
    <row r="69" spans="2:22" s="85" customFormat="1" ht="51" customHeight="1" x14ac:dyDescent="0.25">
      <c r="C69" s="195" t="s">
        <v>59</v>
      </c>
      <c r="D69" s="195" t="s">
        <v>290</v>
      </c>
      <c r="E69" s="195" t="s">
        <v>13</v>
      </c>
      <c r="F69" s="298" t="s">
        <v>365</v>
      </c>
      <c r="G69" s="195" t="s">
        <v>85</v>
      </c>
      <c r="H69" s="195" t="s">
        <v>85</v>
      </c>
      <c r="I69" s="195" t="s">
        <v>85</v>
      </c>
      <c r="J69" s="195" t="s">
        <v>85</v>
      </c>
      <c r="K69" s="195" t="s">
        <v>85</v>
      </c>
      <c r="L69" s="195" t="s">
        <v>85</v>
      </c>
      <c r="M69" s="292">
        <f>SUM(M70:M97)</f>
        <v>18345.739000000001</v>
      </c>
      <c r="N69" s="292">
        <f>SUM(N70:N97)</f>
        <v>0</v>
      </c>
      <c r="O69" s="292">
        <f>SUM(O70:O97)</f>
        <v>0</v>
      </c>
      <c r="P69" s="292">
        <f>SUM(P70:P97)</f>
        <v>0</v>
      </c>
      <c r="V69" s="85">
        <v>17</v>
      </c>
    </row>
    <row r="70" spans="2:22" s="86" customFormat="1" ht="21" customHeight="1" outlineLevel="1" x14ac:dyDescent="0.2">
      <c r="B70" s="86" t="s">
        <v>333</v>
      </c>
      <c r="C70" s="212" t="s">
        <v>59</v>
      </c>
      <c r="D70" s="212" t="s">
        <v>290</v>
      </c>
      <c r="E70" s="228" t="s">
        <v>169</v>
      </c>
      <c r="F70" s="117" t="s">
        <v>262</v>
      </c>
      <c r="G70" s="228" t="s">
        <v>102</v>
      </c>
      <c r="H70" s="257" t="s">
        <v>97</v>
      </c>
      <c r="I70" s="167">
        <v>1</v>
      </c>
      <c r="J70" s="228" t="s">
        <v>135</v>
      </c>
      <c r="K70" s="228" t="s">
        <v>104</v>
      </c>
      <c r="L70" s="228" t="s">
        <v>104</v>
      </c>
      <c r="M70" s="47">
        <v>1552.97</v>
      </c>
      <c r="N70" s="47">
        <v>0</v>
      </c>
      <c r="O70" s="113">
        <v>0</v>
      </c>
      <c r="P70" s="113">
        <v>0</v>
      </c>
    </row>
    <row r="71" spans="2:22" s="86" customFormat="1" ht="22.5" customHeight="1" outlineLevel="1" x14ac:dyDescent="0.2">
      <c r="B71" s="86" t="s">
        <v>334</v>
      </c>
      <c r="C71" s="213"/>
      <c r="D71" s="213"/>
      <c r="E71" s="229"/>
      <c r="F71" s="117" t="s">
        <v>263</v>
      </c>
      <c r="G71" s="229"/>
      <c r="H71" s="258"/>
      <c r="I71" s="167">
        <v>1</v>
      </c>
      <c r="J71" s="229"/>
      <c r="K71" s="229"/>
      <c r="L71" s="229"/>
      <c r="M71" s="47">
        <v>2004.6089999999999</v>
      </c>
      <c r="N71" s="47">
        <v>0</v>
      </c>
      <c r="O71" s="47">
        <v>0</v>
      </c>
      <c r="P71" s="47">
        <v>0</v>
      </c>
    </row>
    <row r="72" spans="2:22" s="86" customFormat="1" ht="18.75" customHeight="1" outlineLevel="1" x14ac:dyDescent="0.2">
      <c r="B72" s="86" t="s">
        <v>335</v>
      </c>
      <c r="C72" s="213"/>
      <c r="D72" s="213"/>
      <c r="E72" s="229"/>
      <c r="F72" s="117" t="s">
        <v>264</v>
      </c>
      <c r="G72" s="229"/>
      <c r="H72" s="258"/>
      <c r="I72" s="167">
        <v>1</v>
      </c>
      <c r="J72" s="229"/>
      <c r="K72" s="229"/>
      <c r="L72" s="229"/>
      <c r="M72" s="47">
        <v>587</v>
      </c>
      <c r="N72" s="47">
        <v>0</v>
      </c>
      <c r="O72" s="47">
        <v>0</v>
      </c>
      <c r="P72" s="47">
        <v>0</v>
      </c>
    </row>
    <row r="73" spans="2:22" s="86" customFormat="1" ht="23.25" customHeight="1" outlineLevel="1" x14ac:dyDescent="0.2">
      <c r="B73" s="86" t="s">
        <v>336</v>
      </c>
      <c r="C73" s="213"/>
      <c r="D73" s="213"/>
      <c r="E73" s="229"/>
      <c r="F73" s="117" t="s">
        <v>265</v>
      </c>
      <c r="G73" s="229"/>
      <c r="H73" s="258"/>
      <c r="I73" s="167">
        <v>1</v>
      </c>
      <c r="J73" s="229"/>
      <c r="K73" s="229"/>
      <c r="L73" s="229"/>
      <c r="M73" s="47">
        <v>255</v>
      </c>
      <c r="N73" s="47">
        <v>0</v>
      </c>
      <c r="O73" s="47">
        <v>0</v>
      </c>
      <c r="P73" s="47">
        <v>0</v>
      </c>
    </row>
    <row r="74" spans="2:22" s="86" customFormat="1" ht="18.75" customHeight="1" outlineLevel="1" x14ac:dyDescent="0.2">
      <c r="B74" s="86" t="s">
        <v>337</v>
      </c>
      <c r="C74" s="213"/>
      <c r="D74" s="213"/>
      <c r="E74" s="229"/>
      <c r="F74" s="117" t="s">
        <v>266</v>
      </c>
      <c r="G74" s="229"/>
      <c r="H74" s="258"/>
      <c r="I74" s="167">
        <v>1</v>
      </c>
      <c r="J74" s="229"/>
      <c r="K74" s="229"/>
      <c r="L74" s="229"/>
      <c r="M74" s="47">
        <v>257.39999999999998</v>
      </c>
      <c r="N74" s="47">
        <v>0</v>
      </c>
      <c r="O74" s="47">
        <v>0</v>
      </c>
      <c r="P74" s="47">
        <v>0</v>
      </c>
    </row>
    <row r="75" spans="2:22" s="86" customFormat="1" ht="21" customHeight="1" outlineLevel="1" x14ac:dyDescent="0.2">
      <c r="B75" s="86" t="s">
        <v>338</v>
      </c>
      <c r="C75" s="213"/>
      <c r="D75" s="213"/>
      <c r="E75" s="229"/>
      <c r="F75" s="117" t="s">
        <v>267</v>
      </c>
      <c r="G75" s="229"/>
      <c r="H75" s="258"/>
      <c r="I75" s="167">
        <v>1</v>
      </c>
      <c r="J75" s="229"/>
      <c r="K75" s="229"/>
      <c r="L75" s="229"/>
      <c r="M75" s="47">
        <v>868.54600000000005</v>
      </c>
      <c r="N75" s="47">
        <v>0</v>
      </c>
      <c r="O75" s="47">
        <v>0</v>
      </c>
      <c r="P75" s="47">
        <v>0</v>
      </c>
    </row>
    <row r="76" spans="2:22" s="86" customFormat="1" ht="18" customHeight="1" outlineLevel="1" x14ac:dyDescent="0.2">
      <c r="B76" s="86" t="s">
        <v>339</v>
      </c>
      <c r="C76" s="213"/>
      <c r="D76" s="213"/>
      <c r="E76" s="229"/>
      <c r="F76" s="117" t="s">
        <v>268</v>
      </c>
      <c r="G76" s="229"/>
      <c r="H76" s="258"/>
      <c r="I76" s="167">
        <v>1</v>
      </c>
      <c r="J76" s="229"/>
      <c r="K76" s="229"/>
      <c r="L76" s="229"/>
      <c r="M76" s="47">
        <v>99</v>
      </c>
      <c r="N76" s="47">
        <v>0</v>
      </c>
      <c r="O76" s="113">
        <v>0</v>
      </c>
      <c r="P76" s="113">
        <v>0</v>
      </c>
    </row>
    <row r="77" spans="2:22" s="86" customFormat="1" ht="23.25" customHeight="1" outlineLevel="1" x14ac:dyDescent="0.2">
      <c r="B77" s="86" t="s">
        <v>340</v>
      </c>
      <c r="C77" s="213"/>
      <c r="D77" s="213"/>
      <c r="E77" s="229"/>
      <c r="F77" s="126" t="s">
        <v>270</v>
      </c>
      <c r="G77" s="229"/>
      <c r="H77" s="258"/>
      <c r="I77" s="167">
        <v>1</v>
      </c>
      <c r="J77" s="229"/>
      <c r="K77" s="229"/>
      <c r="L77" s="229"/>
      <c r="M77" s="47">
        <v>1094.1400000000001</v>
      </c>
      <c r="N77" s="47">
        <v>0</v>
      </c>
      <c r="O77" s="113">
        <v>0</v>
      </c>
      <c r="P77" s="113">
        <v>0</v>
      </c>
    </row>
    <row r="78" spans="2:22" s="86" customFormat="1" ht="18" customHeight="1" outlineLevel="1" x14ac:dyDescent="0.2">
      <c r="B78" s="86" t="s">
        <v>341</v>
      </c>
      <c r="C78" s="213"/>
      <c r="D78" s="213"/>
      <c r="E78" s="229"/>
      <c r="F78" s="117" t="s">
        <v>269</v>
      </c>
      <c r="G78" s="229"/>
      <c r="H78" s="258"/>
      <c r="I78" s="167">
        <v>1</v>
      </c>
      <c r="J78" s="229"/>
      <c r="K78" s="229"/>
      <c r="L78" s="229"/>
      <c r="M78" s="47">
        <v>380</v>
      </c>
      <c r="N78" s="47">
        <v>0</v>
      </c>
      <c r="O78" s="113">
        <v>0</v>
      </c>
      <c r="P78" s="113">
        <v>0</v>
      </c>
    </row>
    <row r="79" spans="2:22" s="86" customFormat="1" ht="24.75" customHeight="1" outlineLevel="1" x14ac:dyDescent="0.2">
      <c r="B79" s="86" t="s">
        <v>342</v>
      </c>
      <c r="C79" s="213"/>
      <c r="D79" s="213"/>
      <c r="E79" s="229"/>
      <c r="F79" s="117" t="s">
        <v>417</v>
      </c>
      <c r="G79" s="229"/>
      <c r="H79" s="258"/>
      <c r="I79" s="167">
        <v>1</v>
      </c>
      <c r="J79" s="229"/>
      <c r="K79" s="229"/>
      <c r="L79" s="229"/>
      <c r="M79" s="47">
        <v>821.01300000000003</v>
      </c>
      <c r="N79" s="47">
        <v>0</v>
      </c>
      <c r="O79" s="113">
        <v>0</v>
      </c>
      <c r="P79" s="113">
        <v>0</v>
      </c>
    </row>
    <row r="80" spans="2:22" s="86" customFormat="1" ht="24.75" customHeight="1" outlineLevel="1" x14ac:dyDescent="0.2">
      <c r="C80" s="170"/>
      <c r="D80" s="170"/>
      <c r="E80" s="232"/>
      <c r="F80" s="117" t="s">
        <v>477</v>
      </c>
      <c r="G80" s="232"/>
      <c r="H80" s="187"/>
      <c r="I80" s="167">
        <v>1</v>
      </c>
      <c r="J80" s="232"/>
      <c r="K80" s="232"/>
      <c r="L80" s="232"/>
      <c r="M80" s="47">
        <v>460</v>
      </c>
      <c r="N80" s="47">
        <v>0</v>
      </c>
      <c r="O80" s="47">
        <v>0</v>
      </c>
      <c r="P80" s="47">
        <v>0</v>
      </c>
    </row>
    <row r="81" spans="2:18" s="86" customFormat="1" ht="24.75" customHeight="1" outlineLevel="1" x14ac:dyDescent="0.2">
      <c r="C81" s="170"/>
      <c r="D81" s="170"/>
      <c r="E81" s="232"/>
      <c r="F81" s="117" t="s">
        <v>478</v>
      </c>
      <c r="G81" s="232"/>
      <c r="H81" s="187"/>
      <c r="I81" s="167">
        <v>1</v>
      </c>
      <c r="J81" s="232"/>
      <c r="K81" s="232"/>
      <c r="L81" s="232"/>
      <c r="M81" s="47">
        <v>90.34</v>
      </c>
      <c r="N81" s="47">
        <v>0</v>
      </c>
      <c r="O81" s="47">
        <v>0</v>
      </c>
      <c r="P81" s="47">
        <v>0</v>
      </c>
    </row>
    <row r="82" spans="2:18" s="86" customFormat="1" ht="36" customHeight="1" outlineLevel="1" x14ac:dyDescent="0.2">
      <c r="B82" s="86" t="s">
        <v>343</v>
      </c>
      <c r="C82" s="212" t="s">
        <v>59</v>
      </c>
      <c r="D82" s="212" t="s">
        <v>290</v>
      </c>
      <c r="E82" s="212" t="s">
        <v>170</v>
      </c>
      <c r="F82" s="117" t="s">
        <v>271</v>
      </c>
      <c r="G82" s="257" t="s">
        <v>102</v>
      </c>
      <c r="H82" s="257" t="s">
        <v>97</v>
      </c>
      <c r="I82" s="117">
        <v>1</v>
      </c>
      <c r="J82" s="257" t="s">
        <v>135</v>
      </c>
      <c r="K82" s="257" t="s">
        <v>104</v>
      </c>
      <c r="L82" s="257" t="s">
        <v>104</v>
      </c>
      <c r="M82" s="47">
        <v>259.67599999999999</v>
      </c>
      <c r="N82" s="47">
        <v>0</v>
      </c>
      <c r="O82" s="113">
        <v>0</v>
      </c>
      <c r="P82" s="113">
        <v>0</v>
      </c>
    </row>
    <row r="83" spans="2:18" s="86" customFormat="1" ht="21" customHeight="1" outlineLevel="1" x14ac:dyDescent="0.2">
      <c r="B83" s="86" t="s">
        <v>344</v>
      </c>
      <c r="C83" s="213"/>
      <c r="D83" s="213"/>
      <c r="E83" s="213"/>
      <c r="F83" s="117" t="s">
        <v>272</v>
      </c>
      <c r="G83" s="258"/>
      <c r="H83" s="258"/>
      <c r="I83" s="117">
        <v>1</v>
      </c>
      <c r="J83" s="258"/>
      <c r="K83" s="258"/>
      <c r="L83" s="258"/>
      <c r="M83" s="47">
        <v>750.78599999999994</v>
      </c>
      <c r="N83" s="47">
        <v>0</v>
      </c>
      <c r="O83" s="113">
        <v>0</v>
      </c>
      <c r="P83" s="113">
        <v>0</v>
      </c>
    </row>
    <row r="84" spans="2:18" s="86" customFormat="1" ht="25.5" customHeight="1" outlineLevel="1" x14ac:dyDescent="0.2">
      <c r="B84" s="86" t="s">
        <v>345</v>
      </c>
      <c r="C84" s="213"/>
      <c r="D84" s="213"/>
      <c r="E84" s="213"/>
      <c r="F84" s="117" t="s">
        <v>273</v>
      </c>
      <c r="G84" s="258"/>
      <c r="H84" s="258"/>
      <c r="I84" s="117">
        <v>1</v>
      </c>
      <c r="J84" s="258"/>
      <c r="K84" s="258"/>
      <c r="L84" s="258"/>
      <c r="M84" s="47">
        <v>150</v>
      </c>
      <c r="N84" s="47">
        <v>0</v>
      </c>
      <c r="O84" s="113">
        <v>0</v>
      </c>
      <c r="P84" s="113">
        <v>0</v>
      </c>
    </row>
    <row r="85" spans="2:18" s="86" customFormat="1" ht="32.25" customHeight="1" outlineLevel="1" x14ac:dyDescent="0.2">
      <c r="B85" s="86" t="s">
        <v>346</v>
      </c>
      <c r="C85" s="213"/>
      <c r="D85" s="213"/>
      <c r="E85" s="213"/>
      <c r="F85" s="117" t="s">
        <v>274</v>
      </c>
      <c r="G85" s="258"/>
      <c r="H85" s="258"/>
      <c r="I85" s="117">
        <v>1</v>
      </c>
      <c r="J85" s="258"/>
      <c r="K85" s="258"/>
      <c r="L85" s="258"/>
      <c r="M85" s="47">
        <v>724.404</v>
      </c>
      <c r="N85" s="47">
        <v>0</v>
      </c>
      <c r="O85" s="113">
        <v>0</v>
      </c>
      <c r="P85" s="113">
        <v>0</v>
      </c>
    </row>
    <row r="86" spans="2:18" s="86" customFormat="1" ht="32.25" customHeight="1" outlineLevel="1" x14ac:dyDescent="0.3">
      <c r="B86" s="86" t="s">
        <v>347</v>
      </c>
      <c r="C86" s="213"/>
      <c r="D86" s="213"/>
      <c r="E86" s="213"/>
      <c r="F86" s="117" t="s">
        <v>275</v>
      </c>
      <c r="G86" s="258"/>
      <c r="H86" s="258"/>
      <c r="I86" s="117">
        <v>0</v>
      </c>
      <c r="J86" s="258"/>
      <c r="K86" s="258"/>
      <c r="L86" s="258"/>
      <c r="M86" s="47">
        <v>0</v>
      </c>
      <c r="N86" s="47">
        <v>0</v>
      </c>
      <c r="O86" s="113">
        <v>0</v>
      </c>
      <c r="P86" s="113">
        <v>0</v>
      </c>
      <c r="R86" s="93" t="s">
        <v>388</v>
      </c>
    </row>
    <row r="87" spans="2:18" s="86" customFormat="1" ht="32.25" customHeight="1" outlineLevel="1" x14ac:dyDescent="0.3">
      <c r="B87" s="86" t="s">
        <v>348</v>
      </c>
      <c r="C87" s="213"/>
      <c r="D87" s="213"/>
      <c r="E87" s="213"/>
      <c r="F87" s="117" t="s">
        <v>276</v>
      </c>
      <c r="G87" s="258"/>
      <c r="H87" s="258"/>
      <c r="I87" s="117">
        <v>1</v>
      </c>
      <c r="J87" s="258"/>
      <c r="K87" s="258"/>
      <c r="L87" s="258"/>
      <c r="M87" s="47">
        <v>824.51</v>
      </c>
      <c r="N87" s="47">
        <v>0</v>
      </c>
      <c r="O87" s="113">
        <v>0</v>
      </c>
      <c r="P87" s="113">
        <v>0</v>
      </c>
      <c r="R87" s="93" t="s">
        <v>388</v>
      </c>
    </row>
    <row r="88" spans="2:18" s="86" customFormat="1" ht="36.75" customHeight="1" outlineLevel="1" x14ac:dyDescent="0.2">
      <c r="B88" s="86" t="s">
        <v>349</v>
      </c>
      <c r="C88" s="213"/>
      <c r="D88" s="213"/>
      <c r="E88" s="213"/>
      <c r="F88" s="117" t="s">
        <v>277</v>
      </c>
      <c r="G88" s="258"/>
      <c r="H88" s="258"/>
      <c r="I88" s="117">
        <v>1</v>
      </c>
      <c r="J88" s="258"/>
      <c r="K88" s="258"/>
      <c r="L88" s="258"/>
      <c r="M88" s="47">
        <v>571.6</v>
      </c>
      <c r="N88" s="47">
        <v>0</v>
      </c>
      <c r="O88" s="113">
        <v>0</v>
      </c>
      <c r="P88" s="113">
        <v>0</v>
      </c>
    </row>
    <row r="89" spans="2:18" s="86" customFormat="1" ht="20.25" customHeight="1" outlineLevel="1" x14ac:dyDescent="0.2">
      <c r="B89" s="86" t="s">
        <v>350</v>
      </c>
      <c r="C89" s="213"/>
      <c r="D89" s="213"/>
      <c r="E89" s="213"/>
      <c r="F89" s="117" t="s">
        <v>427</v>
      </c>
      <c r="G89" s="258"/>
      <c r="H89" s="258"/>
      <c r="I89" s="117">
        <v>1</v>
      </c>
      <c r="J89" s="258"/>
      <c r="K89" s="258"/>
      <c r="L89" s="258"/>
      <c r="M89" s="47">
        <v>851.75</v>
      </c>
      <c r="N89" s="47">
        <v>0</v>
      </c>
      <c r="O89" s="113">
        <v>0</v>
      </c>
      <c r="P89" s="113">
        <v>0</v>
      </c>
    </row>
    <row r="90" spans="2:18" s="86" customFormat="1" ht="20.25" customHeight="1" outlineLevel="1" x14ac:dyDescent="0.2">
      <c r="C90" s="233"/>
      <c r="D90" s="233"/>
      <c r="E90" s="233"/>
      <c r="F90" s="166" t="s">
        <v>466</v>
      </c>
      <c r="G90" s="233"/>
      <c r="H90" s="233"/>
      <c r="I90" s="166">
        <v>1</v>
      </c>
      <c r="J90" s="233"/>
      <c r="K90" s="233"/>
      <c r="L90" s="233"/>
      <c r="M90" s="47">
        <v>179.4</v>
      </c>
      <c r="N90" s="47">
        <v>0</v>
      </c>
      <c r="O90" s="113">
        <v>0</v>
      </c>
      <c r="P90" s="113">
        <v>0</v>
      </c>
    </row>
    <row r="91" spans="2:18" s="86" customFormat="1" ht="18" customHeight="1" outlineLevel="1" x14ac:dyDescent="0.2">
      <c r="B91" s="86" t="s">
        <v>343</v>
      </c>
      <c r="C91" s="212" t="s">
        <v>59</v>
      </c>
      <c r="D91" s="212" t="s">
        <v>290</v>
      </c>
      <c r="E91" s="228" t="s">
        <v>409</v>
      </c>
      <c r="F91" s="118" t="s">
        <v>453</v>
      </c>
      <c r="G91" s="228" t="s">
        <v>102</v>
      </c>
      <c r="H91" s="228" t="s">
        <v>97</v>
      </c>
      <c r="I91" s="118">
        <v>1</v>
      </c>
      <c r="J91" s="228" t="s">
        <v>135</v>
      </c>
      <c r="K91" s="228" t="s">
        <v>104</v>
      </c>
      <c r="L91" s="228" t="s">
        <v>104</v>
      </c>
      <c r="M91" s="47">
        <v>89</v>
      </c>
      <c r="N91" s="47">
        <v>0</v>
      </c>
      <c r="O91" s="113">
        <v>0</v>
      </c>
      <c r="P91" s="113">
        <v>0</v>
      </c>
    </row>
    <row r="92" spans="2:18" s="86" customFormat="1" ht="16.5" customHeight="1" outlineLevel="1" x14ac:dyDescent="0.2">
      <c r="C92" s="213"/>
      <c r="D92" s="213"/>
      <c r="E92" s="229"/>
      <c r="F92" s="117" t="s">
        <v>410</v>
      </c>
      <c r="G92" s="229"/>
      <c r="H92" s="229"/>
      <c r="I92" s="118">
        <v>1</v>
      </c>
      <c r="J92" s="229"/>
      <c r="K92" s="229"/>
      <c r="L92" s="229"/>
      <c r="M92" s="47">
        <v>2613.8209999999999</v>
      </c>
      <c r="N92" s="47">
        <v>0</v>
      </c>
      <c r="O92" s="113">
        <v>0</v>
      </c>
      <c r="P92" s="113">
        <v>0</v>
      </c>
    </row>
    <row r="93" spans="2:18" s="86" customFormat="1" ht="30" customHeight="1" outlineLevel="1" x14ac:dyDescent="0.2">
      <c r="B93" s="86" t="s">
        <v>344</v>
      </c>
      <c r="C93" s="213"/>
      <c r="D93" s="213"/>
      <c r="E93" s="229"/>
      <c r="F93" s="138" t="s">
        <v>443</v>
      </c>
      <c r="G93" s="229"/>
      <c r="H93" s="229"/>
      <c r="I93" s="118">
        <v>1</v>
      </c>
      <c r="J93" s="229"/>
      <c r="K93" s="229"/>
      <c r="L93" s="229"/>
      <c r="M93" s="47">
        <v>2000</v>
      </c>
      <c r="N93" s="47">
        <v>0</v>
      </c>
      <c r="O93" s="113">
        <v>0</v>
      </c>
      <c r="P93" s="113">
        <v>0</v>
      </c>
    </row>
    <row r="94" spans="2:18" s="86" customFormat="1" ht="16.5" customHeight="1" outlineLevel="1" x14ac:dyDescent="0.2">
      <c r="B94" s="86" t="s">
        <v>345</v>
      </c>
      <c r="C94" s="213"/>
      <c r="D94" s="213"/>
      <c r="E94" s="229"/>
      <c r="F94" s="117" t="s">
        <v>456</v>
      </c>
      <c r="G94" s="229"/>
      <c r="H94" s="229"/>
      <c r="I94" s="117">
        <v>1</v>
      </c>
      <c r="J94" s="229"/>
      <c r="K94" s="229"/>
      <c r="L94" s="229"/>
      <c r="M94" s="47">
        <v>248.4</v>
      </c>
      <c r="N94" s="47">
        <v>0</v>
      </c>
      <c r="O94" s="113">
        <v>0</v>
      </c>
      <c r="P94" s="113">
        <v>0</v>
      </c>
    </row>
    <row r="95" spans="2:18" s="86" customFormat="1" ht="29.25" customHeight="1" outlineLevel="1" x14ac:dyDescent="0.2">
      <c r="B95" s="86" t="s">
        <v>351</v>
      </c>
      <c r="C95" s="212" t="s">
        <v>59</v>
      </c>
      <c r="D95" s="212" t="s">
        <v>290</v>
      </c>
      <c r="E95" s="228" t="s">
        <v>186</v>
      </c>
      <c r="F95" s="117" t="s">
        <v>443</v>
      </c>
      <c r="G95" s="257" t="s">
        <v>187</v>
      </c>
      <c r="H95" s="257" t="s">
        <v>97</v>
      </c>
      <c r="I95" s="117">
        <v>0</v>
      </c>
      <c r="J95" s="228" t="s">
        <v>135</v>
      </c>
      <c r="K95" s="228" t="s">
        <v>104</v>
      </c>
      <c r="L95" s="228" t="s">
        <v>104</v>
      </c>
      <c r="M95" s="47">
        <v>0</v>
      </c>
      <c r="N95" s="47">
        <v>0</v>
      </c>
      <c r="O95" s="47">
        <v>0</v>
      </c>
      <c r="P95" s="47">
        <v>0</v>
      </c>
    </row>
    <row r="96" spans="2:18" s="86" customFormat="1" ht="29.25" customHeight="1" outlineLevel="1" x14ac:dyDescent="0.2">
      <c r="C96" s="213"/>
      <c r="D96" s="213"/>
      <c r="E96" s="229"/>
      <c r="F96" s="117" t="s">
        <v>476</v>
      </c>
      <c r="G96" s="258"/>
      <c r="H96" s="258"/>
      <c r="I96" s="117">
        <v>1</v>
      </c>
      <c r="J96" s="229" t="s">
        <v>135</v>
      </c>
      <c r="K96" s="229"/>
      <c r="L96" s="229"/>
      <c r="M96" s="47">
        <v>580.56399999999996</v>
      </c>
      <c r="N96" s="47">
        <v>0</v>
      </c>
      <c r="O96" s="47">
        <v>0</v>
      </c>
      <c r="P96" s="47">
        <v>0</v>
      </c>
    </row>
    <row r="97" spans="3:22" s="86" customFormat="1" ht="29.25" customHeight="1" outlineLevel="1" x14ac:dyDescent="0.2">
      <c r="C97" s="169" t="s">
        <v>59</v>
      </c>
      <c r="D97" s="169" t="s">
        <v>290</v>
      </c>
      <c r="E97" s="176" t="s">
        <v>432</v>
      </c>
      <c r="F97" s="138" t="s">
        <v>433</v>
      </c>
      <c r="G97" s="176" t="s">
        <v>102</v>
      </c>
      <c r="H97" s="176" t="s">
        <v>97</v>
      </c>
      <c r="I97" s="139" t="s">
        <v>451</v>
      </c>
      <c r="J97" s="177" t="s">
        <v>135</v>
      </c>
      <c r="K97" s="176" t="s">
        <v>104</v>
      </c>
      <c r="L97" s="176" t="s">
        <v>104</v>
      </c>
      <c r="M97" s="163">
        <v>31.81</v>
      </c>
      <c r="N97" s="47">
        <v>0</v>
      </c>
      <c r="O97" s="47">
        <v>0</v>
      </c>
      <c r="P97" s="47">
        <v>0</v>
      </c>
    </row>
    <row r="98" spans="3:22" s="82" customFormat="1" ht="150.75" customHeight="1" x14ac:dyDescent="0.25">
      <c r="C98" s="289" t="s">
        <v>59</v>
      </c>
      <c r="D98" s="289" t="s">
        <v>416</v>
      </c>
      <c r="E98" s="315" t="s">
        <v>13</v>
      </c>
      <c r="F98" s="291" t="s">
        <v>446</v>
      </c>
      <c r="G98" s="289" t="s">
        <v>85</v>
      </c>
      <c r="H98" s="289" t="s">
        <v>85</v>
      </c>
      <c r="I98" s="289" t="s">
        <v>85</v>
      </c>
      <c r="J98" s="289" t="s">
        <v>85</v>
      </c>
      <c r="K98" s="289" t="s">
        <v>85</v>
      </c>
      <c r="L98" s="289" t="s">
        <v>85</v>
      </c>
      <c r="M98" s="292">
        <f t="shared" ref="M98:P98" si="17">SUM(M99:M101)</f>
        <v>64.456000000000003</v>
      </c>
      <c r="N98" s="292">
        <f t="shared" si="17"/>
        <v>64.456999999999994</v>
      </c>
      <c r="O98" s="292">
        <f t="shared" si="17"/>
        <v>0</v>
      </c>
      <c r="P98" s="292">
        <f t="shared" si="17"/>
        <v>0</v>
      </c>
      <c r="V98" s="82">
        <v>19</v>
      </c>
    </row>
    <row r="99" spans="3:22" s="82" customFormat="1" outlineLevel="1" x14ac:dyDescent="0.25">
      <c r="C99" s="259"/>
      <c r="D99" s="218" t="s">
        <v>416</v>
      </c>
      <c r="E99" s="174" t="s">
        <v>169</v>
      </c>
      <c r="F99" s="262" t="s">
        <v>450</v>
      </c>
      <c r="G99" s="257" t="s">
        <v>448</v>
      </c>
      <c r="H99" s="162" t="s">
        <v>447</v>
      </c>
      <c r="I99" s="175">
        <v>100</v>
      </c>
      <c r="J99" s="176" t="s">
        <v>135</v>
      </c>
      <c r="K99" s="176" t="s">
        <v>104</v>
      </c>
      <c r="L99" s="176" t="s">
        <v>104</v>
      </c>
      <c r="M99" s="47">
        <v>28.018999999999998</v>
      </c>
      <c r="N99" s="47">
        <v>28.02</v>
      </c>
      <c r="O99" s="113">
        <v>0</v>
      </c>
      <c r="P99" s="113">
        <v>0</v>
      </c>
    </row>
    <row r="100" spans="3:22" s="82" customFormat="1" outlineLevel="1" x14ac:dyDescent="0.25">
      <c r="C100" s="260"/>
      <c r="D100" s="261"/>
      <c r="E100" s="174" t="s">
        <v>170</v>
      </c>
      <c r="F100" s="263"/>
      <c r="G100" s="232"/>
      <c r="H100" s="162" t="s">
        <v>447</v>
      </c>
      <c r="I100" s="175">
        <v>100</v>
      </c>
      <c r="J100" s="176" t="s">
        <v>135</v>
      </c>
      <c r="K100" s="176" t="s">
        <v>104</v>
      </c>
      <c r="L100" s="176" t="s">
        <v>104</v>
      </c>
      <c r="M100" s="113">
        <v>8</v>
      </c>
      <c r="N100" s="113">
        <v>8</v>
      </c>
      <c r="O100" s="113">
        <v>0</v>
      </c>
      <c r="P100" s="113">
        <v>0</v>
      </c>
    </row>
    <row r="101" spans="3:22" s="82" customFormat="1" outlineLevel="1" x14ac:dyDescent="0.25">
      <c r="C101" s="260"/>
      <c r="D101" s="261"/>
      <c r="E101" s="174" t="s">
        <v>172</v>
      </c>
      <c r="F101" s="264"/>
      <c r="G101" s="233"/>
      <c r="H101" s="162" t="s">
        <v>447</v>
      </c>
      <c r="I101" s="175">
        <v>100</v>
      </c>
      <c r="J101" s="140" t="s">
        <v>135</v>
      </c>
      <c r="K101" s="140" t="s">
        <v>104</v>
      </c>
      <c r="L101" s="140" t="s">
        <v>104</v>
      </c>
      <c r="M101" s="47">
        <v>28.437000000000001</v>
      </c>
      <c r="N101" s="47">
        <v>28.437000000000001</v>
      </c>
      <c r="O101" s="113">
        <v>0</v>
      </c>
      <c r="P101" s="113">
        <v>0</v>
      </c>
    </row>
    <row r="102" spans="3:22" s="82" customFormat="1" ht="84" customHeight="1" x14ac:dyDescent="0.25">
      <c r="C102" s="289" t="s">
        <v>59</v>
      </c>
      <c r="D102" s="289" t="s">
        <v>461</v>
      </c>
      <c r="E102" s="315" t="s">
        <v>13</v>
      </c>
      <c r="F102" s="291" t="s">
        <v>462</v>
      </c>
      <c r="G102" s="289" t="s">
        <v>85</v>
      </c>
      <c r="H102" s="289" t="s">
        <v>85</v>
      </c>
      <c r="I102" s="289" t="s">
        <v>85</v>
      </c>
      <c r="J102" s="289" t="s">
        <v>85</v>
      </c>
      <c r="K102" s="289" t="s">
        <v>85</v>
      </c>
      <c r="L102" s="289" t="s">
        <v>85</v>
      </c>
      <c r="M102" s="292">
        <f>SUM(M103:M103)</f>
        <v>0</v>
      </c>
      <c r="N102" s="292">
        <f>SUM(N103:N103)</f>
        <v>0</v>
      </c>
      <c r="O102" s="292">
        <f>SUM(O103:O103)</f>
        <v>0</v>
      </c>
      <c r="P102" s="292">
        <f>SUM(P103:P103)</f>
        <v>0</v>
      </c>
      <c r="V102" s="82">
        <v>19</v>
      </c>
    </row>
    <row r="103" spans="3:22" s="82" customFormat="1" ht="71.25" customHeight="1" outlineLevel="1" x14ac:dyDescent="0.25">
      <c r="C103" s="173" t="s">
        <v>59</v>
      </c>
      <c r="D103" s="172" t="s">
        <v>461</v>
      </c>
      <c r="E103" s="174" t="s">
        <v>169</v>
      </c>
      <c r="F103" s="174" t="s">
        <v>463</v>
      </c>
      <c r="G103" s="162" t="s">
        <v>464</v>
      </c>
      <c r="H103" s="162" t="s">
        <v>97</v>
      </c>
      <c r="I103" s="175">
        <v>624</v>
      </c>
      <c r="J103" s="140" t="s">
        <v>135</v>
      </c>
      <c r="K103" s="140" t="s">
        <v>104</v>
      </c>
      <c r="L103" s="140" t="s">
        <v>104</v>
      </c>
      <c r="M103" s="47">
        <f>8843.952-8843.952</f>
        <v>0</v>
      </c>
      <c r="N103" s="47">
        <f>8843.952-8843.952</f>
        <v>0</v>
      </c>
      <c r="O103" s="113">
        <v>0</v>
      </c>
      <c r="P103" s="113">
        <v>0</v>
      </c>
    </row>
    <row r="104" spans="3:22" s="82" customFormat="1" ht="37.5" customHeight="1" x14ac:dyDescent="0.25">
      <c r="C104" s="289" t="s">
        <v>59</v>
      </c>
      <c r="D104" s="289" t="s">
        <v>470</v>
      </c>
      <c r="E104" s="315" t="s">
        <v>13</v>
      </c>
      <c r="F104" s="291" t="s">
        <v>234</v>
      </c>
      <c r="G104" s="289" t="s">
        <v>85</v>
      </c>
      <c r="H104" s="289" t="s">
        <v>85</v>
      </c>
      <c r="I104" s="289" t="s">
        <v>85</v>
      </c>
      <c r="J104" s="289" t="s">
        <v>85</v>
      </c>
      <c r="K104" s="289" t="s">
        <v>85</v>
      </c>
      <c r="L104" s="289" t="s">
        <v>85</v>
      </c>
      <c r="M104" s="292">
        <f>SUM(M105:M111)</f>
        <v>138514.13282999999</v>
      </c>
      <c r="N104" s="292">
        <f>SUM(N105:N108)</f>
        <v>0</v>
      </c>
      <c r="O104" s="292">
        <f>SUM(O105:O108)</f>
        <v>0</v>
      </c>
      <c r="P104" s="292">
        <f>SUM(P105:P108)</f>
        <v>0</v>
      </c>
    </row>
    <row r="105" spans="3:22" s="82" customFormat="1" ht="37.5" customHeight="1" x14ac:dyDescent="0.25">
      <c r="C105" s="265" t="s">
        <v>59</v>
      </c>
      <c r="D105" s="265" t="s">
        <v>470</v>
      </c>
      <c r="E105" s="265" t="s">
        <v>164</v>
      </c>
      <c r="F105" s="117" t="s">
        <v>468</v>
      </c>
      <c r="G105" s="257" t="s">
        <v>102</v>
      </c>
      <c r="H105" s="128" t="s">
        <v>97</v>
      </c>
      <c r="I105" s="175">
        <v>1</v>
      </c>
      <c r="J105" s="172" t="s">
        <v>135</v>
      </c>
      <c r="K105" s="175">
        <v>0</v>
      </c>
      <c r="L105" s="175">
        <v>0</v>
      </c>
      <c r="M105" s="47">
        <v>382.46199999999999</v>
      </c>
      <c r="N105" s="47">
        <v>0</v>
      </c>
      <c r="O105" s="47">
        <v>0</v>
      </c>
      <c r="P105" s="47">
        <v>0</v>
      </c>
    </row>
    <row r="106" spans="3:22" s="82" customFormat="1" ht="37.5" customHeight="1" x14ac:dyDescent="0.25">
      <c r="C106" s="279"/>
      <c r="D106" s="279"/>
      <c r="E106" s="279"/>
      <c r="F106" s="117" t="s">
        <v>469</v>
      </c>
      <c r="G106" s="316"/>
      <c r="H106" s="128" t="s">
        <v>97</v>
      </c>
      <c r="I106" s="175">
        <v>1</v>
      </c>
      <c r="J106" s="172" t="s">
        <v>135</v>
      </c>
      <c r="K106" s="175">
        <v>0</v>
      </c>
      <c r="L106" s="175">
        <v>0</v>
      </c>
      <c r="M106" s="47">
        <v>11629.9761</v>
      </c>
      <c r="N106" s="47">
        <v>0</v>
      </c>
      <c r="O106" s="47">
        <v>0</v>
      </c>
      <c r="P106" s="47">
        <v>0</v>
      </c>
    </row>
    <row r="107" spans="3:22" s="82" customFormat="1" ht="45.75" customHeight="1" x14ac:dyDescent="0.25">
      <c r="C107" s="279"/>
      <c r="D107" s="279"/>
      <c r="E107" s="279"/>
      <c r="F107" s="117" t="s">
        <v>471</v>
      </c>
      <c r="G107" s="316"/>
      <c r="H107" s="128" t="s">
        <v>97</v>
      </c>
      <c r="I107" s="175">
        <v>1</v>
      </c>
      <c r="J107" s="172" t="s">
        <v>135</v>
      </c>
      <c r="K107" s="175">
        <v>0</v>
      </c>
      <c r="L107" s="175">
        <v>0</v>
      </c>
      <c r="M107" s="47">
        <v>33797.597829999999</v>
      </c>
      <c r="N107" s="47">
        <v>0</v>
      </c>
      <c r="O107" s="47">
        <v>0</v>
      </c>
      <c r="P107" s="47">
        <v>0</v>
      </c>
    </row>
    <row r="108" spans="3:22" s="82" customFormat="1" ht="30" customHeight="1" x14ac:dyDescent="0.25">
      <c r="C108" s="279" t="s">
        <v>59</v>
      </c>
      <c r="D108" s="279" t="s">
        <v>470</v>
      </c>
      <c r="E108" s="279"/>
      <c r="F108" s="117" t="s">
        <v>490</v>
      </c>
      <c r="G108" s="316"/>
      <c r="H108" s="128" t="s">
        <v>97</v>
      </c>
      <c r="I108" s="175">
        <v>1</v>
      </c>
      <c r="J108" s="172" t="s">
        <v>135</v>
      </c>
      <c r="K108" s="175">
        <v>0</v>
      </c>
      <c r="L108" s="175">
        <v>0</v>
      </c>
      <c r="M108" s="47">
        <v>235.41612000000001</v>
      </c>
      <c r="N108" s="47">
        <v>0</v>
      </c>
      <c r="O108" s="47">
        <v>0</v>
      </c>
      <c r="P108" s="47">
        <v>0</v>
      </c>
    </row>
    <row r="109" spans="3:22" s="82" customFormat="1" ht="25.5" x14ac:dyDescent="0.25">
      <c r="C109" s="317"/>
      <c r="D109" s="317"/>
      <c r="E109" s="317"/>
      <c r="F109" s="117" t="s">
        <v>491</v>
      </c>
      <c r="G109" s="318"/>
      <c r="H109" s="128" t="s">
        <v>97</v>
      </c>
      <c r="I109" s="175">
        <v>1</v>
      </c>
      <c r="J109" s="172" t="s">
        <v>135</v>
      </c>
      <c r="K109" s="175">
        <v>0</v>
      </c>
      <c r="L109" s="175">
        <v>0</v>
      </c>
      <c r="M109" s="137">
        <v>2509.2296900000001</v>
      </c>
      <c r="N109" s="47">
        <v>0</v>
      </c>
      <c r="O109" s="47">
        <v>0</v>
      </c>
      <c r="P109" s="47">
        <v>0</v>
      </c>
    </row>
    <row r="110" spans="3:22" s="82" customFormat="1" x14ac:dyDescent="0.25">
      <c r="C110" s="317"/>
      <c r="D110" s="317"/>
      <c r="E110" s="317"/>
      <c r="F110" s="117" t="s">
        <v>492</v>
      </c>
      <c r="G110" s="318"/>
      <c r="H110" s="128" t="s">
        <v>97</v>
      </c>
      <c r="I110" s="175">
        <v>1</v>
      </c>
      <c r="J110" s="172" t="s">
        <v>135</v>
      </c>
      <c r="K110" s="175">
        <v>0</v>
      </c>
      <c r="L110" s="175">
        <v>0</v>
      </c>
      <c r="M110" s="137">
        <v>2100.3988300000001</v>
      </c>
      <c r="N110" s="47">
        <v>0</v>
      </c>
      <c r="O110" s="47">
        <v>0</v>
      </c>
      <c r="P110" s="47">
        <v>0</v>
      </c>
    </row>
    <row r="111" spans="3:22" s="82" customFormat="1" ht="25.5" x14ac:dyDescent="0.25">
      <c r="C111" s="319"/>
      <c r="D111" s="319"/>
      <c r="E111" s="319"/>
      <c r="F111" s="117" t="s">
        <v>493</v>
      </c>
      <c r="G111" s="320"/>
      <c r="H111" s="128" t="s">
        <v>97</v>
      </c>
      <c r="I111" s="175">
        <v>1</v>
      </c>
      <c r="J111" s="172" t="s">
        <v>135</v>
      </c>
      <c r="K111" s="175">
        <v>0</v>
      </c>
      <c r="L111" s="175">
        <v>0</v>
      </c>
      <c r="M111" s="137">
        <v>87859.052259999997</v>
      </c>
      <c r="N111" s="47">
        <v>0</v>
      </c>
      <c r="O111" s="47">
        <v>0</v>
      </c>
      <c r="P111" s="47">
        <v>0</v>
      </c>
    </row>
  </sheetData>
  <mergeCells count="114">
    <mergeCell ref="E70:E81"/>
    <mergeCell ref="D64:D65"/>
    <mergeCell ref="G64:G65"/>
    <mergeCell ref="H64:H65"/>
    <mergeCell ref="C66:C68"/>
    <mergeCell ref="D66:D68"/>
    <mergeCell ref="K61:K63"/>
    <mergeCell ref="H70:H79"/>
    <mergeCell ref="G66:G68"/>
    <mergeCell ref="H66:H68"/>
    <mergeCell ref="G61:G63"/>
    <mergeCell ref="H61:H63"/>
    <mergeCell ref="J66:J68"/>
    <mergeCell ref="J70:J81"/>
    <mergeCell ref="K70:K81"/>
    <mergeCell ref="C2:P2"/>
    <mergeCell ref="C70:C79"/>
    <mergeCell ref="D70:D79"/>
    <mergeCell ref="K64:K65"/>
    <mergeCell ref="F57:F59"/>
    <mergeCell ref="G57:G59"/>
    <mergeCell ref="L66:L68"/>
    <mergeCell ref="L61:L63"/>
    <mergeCell ref="K66:K68"/>
    <mergeCell ref="L64:L65"/>
    <mergeCell ref="C61:C63"/>
    <mergeCell ref="D61:D63"/>
    <mergeCell ref="C64:C65"/>
    <mergeCell ref="F15:F17"/>
    <mergeCell ref="G15:G17"/>
    <mergeCell ref="H15:H17"/>
    <mergeCell ref="J15:J17"/>
    <mergeCell ref="J45:J47"/>
    <mergeCell ref="M4:P4"/>
    <mergeCell ref="G5:G7"/>
    <mergeCell ref="H5:H7"/>
    <mergeCell ref="G19:G21"/>
    <mergeCell ref="H19:H21"/>
    <mergeCell ref="J19:J21"/>
    <mergeCell ref="H57:H59"/>
    <mergeCell ref="J57:J59"/>
    <mergeCell ref="J82:J90"/>
    <mergeCell ref="I5:L5"/>
    <mergeCell ref="O5:O7"/>
    <mergeCell ref="F11:F13"/>
    <mergeCell ref="G11:G13"/>
    <mergeCell ref="H11:H13"/>
    <mergeCell ref="J11:J13"/>
    <mergeCell ref="F37:F39"/>
    <mergeCell ref="G37:G39"/>
    <mergeCell ref="H37:H39"/>
    <mergeCell ref="J37:J39"/>
    <mergeCell ref="F49:F51"/>
    <mergeCell ref="G49:G51"/>
    <mergeCell ref="H49:H51"/>
    <mergeCell ref="J49:J51"/>
    <mergeCell ref="F41:F43"/>
    <mergeCell ref="G41:G43"/>
    <mergeCell ref="H41:H43"/>
    <mergeCell ref="L70:L81"/>
    <mergeCell ref="G70:G81"/>
    <mergeCell ref="J41:J43"/>
    <mergeCell ref="F45:F47"/>
    <mergeCell ref="P5:P7"/>
    <mergeCell ref="I6:J6"/>
    <mergeCell ref="K6:K7"/>
    <mergeCell ref="L6:L7"/>
    <mergeCell ref="M5:N5"/>
    <mergeCell ref="M6:M7"/>
    <mergeCell ref="C4:C7"/>
    <mergeCell ref="D4:D7"/>
    <mergeCell ref="E4:E7"/>
    <mergeCell ref="F4:F7"/>
    <mergeCell ref="G4:L4"/>
    <mergeCell ref="G45:G47"/>
    <mergeCell ref="H45:H47"/>
    <mergeCell ref="F29:F31"/>
    <mergeCell ref="G29:G31"/>
    <mergeCell ref="H29:H31"/>
    <mergeCell ref="J29:J31"/>
    <mergeCell ref="F19:F21"/>
    <mergeCell ref="F33:F35"/>
    <mergeCell ref="G33:G35"/>
    <mergeCell ref="C105:C111"/>
    <mergeCell ref="D105:D111"/>
    <mergeCell ref="E105:E111"/>
    <mergeCell ref="G105:G111"/>
    <mergeCell ref="J95:J96"/>
    <mergeCell ref="K82:K90"/>
    <mergeCell ref="L82:L90"/>
    <mergeCell ref="K95:K96"/>
    <mergeCell ref="L95:L96"/>
    <mergeCell ref="C91:C94"/>
    <mergeCell ref="D91:D94"/>
    <mergeCell ref="E91:E94"/>
    <mergeCell ref="G91:G94"/>
    <mergeCell ref="H91:H94"/>
    <mergeCell ref="J91:J94"/>
    <mergeCell ref="K91:K94"/>
    <mergeCell ref="L91:L94"/>
    <mergeCell ref="C82:C90"/>
    <mergeCell ref="D82:D90"/>
    <mergeCell ref="E82:E90"/>
    <mergeCell ref="G82:G90"/>
    <mergeCell ref="H82:H90"/>
    <mergeCell ref="C99:C101"/>
    <mergeCell ref="D99:D101"/>
    <mergeCell ref="F99:F101"/>
    <mergeCell ref="G99:G101"/>
    <mergeCell ref="C95:C96"/>
    <mergeCell ref="D95:D96"/>
    <mergeCell ref="E95:E96"/>
    <mergeCell ref="G95:G96"/>
    <mergeCell ref="H95:H96"/>
  </mergeCells>
  <phoneticPr fontId="19" type="noConversion"/>
  <pageMargins left="0.31496062992125984" right="0" top="0.74803149606299213" bottom="0.35433070866141736" header="0.31496062992125984" footer="0.31496062992125984"/>
  <pageSetup paperSize="9" scale="4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  <pageSetUpPr fitToPage="1"/>
  </sheetPr>
  <dimension ref="A2:R37"/>
  <sheetViews>
    <sheetView topLeftCell="C1" zoomScale="70" zoomScaleNormal="70" workbookViewId="0">
      <pane ySplit="8" topLeftCell="A9" activePane="bottomLeft" state="frozen"/>
      <selection pane="bottomLeft" activeCell="C9" sqref="C9"/>
    </sheetView>
  </sheetViews>
  <sheetFormatPr defaultColWidth="8.85546875" defaultRowHeight="15.75" outlineLevelRow="1" outlineLevelCol="1" x14ac:dyDescent="0.25"/>
  <cols>
    <col min="1" max="1" width="6.85546875" style="23" hidden="1" customWidth="1" outlineLevel="1"/>
    <col min="2" max="2" width="14.42578125" style="23" hidden="1" customWidth="1" outlineLevel="1"/>
    <col min="3" max="3" width="12.85546875" style="23" customWidth="1" collapsed="1"/>
    <col min="4" max="4" width="15.140625" style="23" customWidth="1"/>
    <col min="5" max="5" width="31.28515625" style="23" customWidth="1"/>
    <col min="6" max="6" width="53.85546875" style="23" customWidth="1"/>
    <col min="7" max="7" width="51.42578125" style="24" customWidth="1"/>
    <col min="8" max="8" width="11.140625" style="27" customWidth="1"/>
    <col min="9" max="9" width="14.28515625" style="27" customWidth="1"/>
    <col min="10" max="12" width="14.85546875" style="27" customWidth="1"/>
    <col min="13" max="13" width="19.5703125" style="29" customWidth="1"/>
    <col min="14" max="16" width="18.42578125" style="29" customWidth="1"/>
    <col min="17" max="18" width="8.85546875" style="82"/>
    <col min="19" max="16384" width="8.85546875" style="23"/>
  </cols>
  <sheetData>
    <row r="2" spans="2:16" ht="18.75" customHeight="1" x14ac:dyDescent="0.25">
      <c r="C2" s="246" t="s">
        <v>403</v>
      </c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spans="2:16" ht="15.75" customHeight="1" x14ac:dyDescent="0.25"/>
    <row r="4" spans="2:16" ht="30" customHeight="1" x14ac:dyDescent="0.25">
      <c r="C4" s="199" t="s">
        <v>91</v>
      </c>
      <c r="D4" s="199" t="s">
        <v>4</v>
      </c>
      <c r="E4" s="201" t="s">
        <v>50</v>
      </c>
      <c r="F4" s="201" t="s">
        <v>89</v>
      </c>
      <c r="G4" s="241" t="s">
        <v>17</v>
      </c>
      <c r="H4" s="256"/>
      <c r="I4" s="256"/>
      <c r="J4" s="256"/>
      <c r="K4" s="242"/>
      <c r="L4" s="243"/>
      <c r="M4" s="275" t="s">
        <v>103</v>
      </c>
      <c r="N4" s="276"/>
      <c r="O4" s="276"/>
      <c r="P4" s="277"/>
    </row>
    <row r="5" spans="2:16" ht="30" customHeight="1" x14ac:dyDescent="0.25">
      <c r="C5" s="199"/>
      <c r="D5" s="199"/>
      <c r="E5" s="255"/>
      <c r="F5" s="255"/>
      <c r="G5" s="201" t="s">
        <v>18</v>
      </c>
      <c r="H5" s="201" t="s">
        <v>88</v>
      </c>
      <c r="I5" s="241" t="s">
        <v>90</v>
      </c>
      <c r="J5" s="242"/>
      <c r="K5" s="242"/>
      <c r="L5" s="243"/>
      <c r="M5" s="267" t="s">
        <v>105</v>
      </c>
      <c r="N5" s="268"/>
      <c r="O5" s="248" t="s">
        <v>118</v>
      </c>
      <c r="P5" s="248" t="s">
        <v>168</v>
      </c>
    </row>
    <row r="6" spans="2:16" ht="30" customHeight="1" x14ac:dyDescent="0.25">
      <c r="C6" s="199"/>
      <c r="D6" s="199"/>
      <c r="E6" s="255"/>
      <c r="F6" s="255"/>
      <c r="G6" s="236"/>
      <c r="H6" s="236"/>
      <c r="I6" s="241" t="s">
        <v>105</v>
      </c>
      <c r="J6" s="243"/>
      <c r="K6" s="201" t="s">
        <v>118</v>
      </c>
      <c r="L6" s="201" t="s">
        <v>168</v>
      </c>
      <c r="M6" s="236" t="s">
        <v>167</v>
      </c>
      <c r="N6" s="50" t="s">
        <v>166</v>
      </c>
      <c r="O6" s="249"/>
      <c r="P6" s="249"/>
    </row>
    <row r="7" spans="2:16" ht="42" customHeight="1" x14ac:dyDescent="0.25">
      <c r="C7" s="199"/>
      <c r="D7" s="199"/>
      <c r="E7" s="237"/>
      <c r="F7" s="202"/>
      <c r="G7" s="237"/>
      <c r="H7" s="237"/>
      <c r="I7" s="52"/>
      <c r="J7" s="49" t="s">
        <v>54</v>
      </c>
      <c r="K7" s="266"/>
      <c r="L7" s="266"/>
      <c r="M7" s="237"/>
      <c r="N7" s="51" t="s">
        <v>150</v>
      </c>
      <c r="O7" s="250"/>
      <c r="P7" s="250"/>
    </row>
    <row r="8" spans="2:16" x14ac:dyDescent="0.25"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52">
        <v>6</v>
      </c>
      <c r="I8" s="52">
        <v>7</v>
      </c>
      <c r="J8" s="52">
        <v>8</v>
      </c>
      <c r="K8" s="52">
        <v>9</v>
      </c>
      <c r="L8" s="52">
        <v>10</v>
      </c>
      <c r="M8" s="30">
        <v>11</v>
      </c>
      <c r="N8" s="30">
        <v>12</v>
      </c>
      <c r="O8" s="30">
        <v>13</v>
      </c>
      <c r="P8" s="30">
        <v>14</v>
      </c>
    </row>
    <row r="9" spans="2:16" ht="63.75" customHeight="1" x14ac:dyDescent="0.25">
      <c r="C9" s="75" t="s">
        <v>93</v>
      </c>
      <c r="D9" s="75" t="s">
        <v>13</v>
      </c>
      <c r="E9" s="76" t="s">
        <v>13</v>
      </c>
      <c r="F9" s="45" t="s">
        <v>94</v>
      </c>
      <c r="G9" s="119" t="s">
        <v>198</v>
      </c>
      <c r="H9" s="78" t="s">
        <v>69</v>
      </c>
      <c r="I9" s="78">
        <v>1100</v>
      </c>
      <c r="J9" s="78" t="s">
        <v>13</v>
      </c>
      <c r="K9" s="78">
        <v>1100</v>
      </c>
      <c r="L9" s="78">
        <v>1100</v>
      </c>
      <c r="M9" s="48">
        <f>M10+M13+M17+M19+M21+M33</f>
        <v>36694.804400000001</v>
      </c>
      <c r="N9" s="48">
        <f>N10+N13+N17+N21+N33</f>
        <v>2897.3990000000003</v>
      </c>
      <c r="O9" s="48">
        <f>O10+O13+O17+O19+O21+O33</f>
        <v>34272.129999999997</v>
      </c>
      <c r="P9" s="48">
        <f>P10+P13+P17+P19+P21+P33</f>
        <v>34272.129999999997</v>
      </c>
    </row>
    <row r="10" spans="2:16" s="85" customFormat="1" ht="37.5" customHeight="1" x14ac:dyDescent="0.25">
      <c r="C10" s="195" t="s">
        <v>93</v>
      </c>
      <c r="D10" s="195" t="s">
        <v>160</v>
      </c>
      <c r="E10" s="290" t="s">
        <v>13</v>
      </c>
      <c r="F10" s="196" t="s">
        <v>235</v>
      </c>
      <c r="G10" s="195" t="s">
        <v>85</v>
      </c>
      <c r="H10" s="195" t="s">
        <v>85</v>
      </c>
      <c r="I10" s="195" t="s">
        <v>85</v>
      </c>
      <c r="J10" s="195" t="s">
        <v>85</v>
      </c>
      <c r="K10" s="195" t="s">
        <v>85</v>
      </c>
      <c r="L10" s="195" t="s">
        <v>85</v>
      </c>
      <c r="M10" s="197">
        <f>M11+M12</f>
        <v>31114.54</v>
      </c>
      <c r="N10" s="197">
        <f t="shared" ref="N10:P10" si="0">N11+N12</f>
        <v>0</v>
      </c>
      <c r="O10" s="197">
        <f>O11+O12</f>
        <v>30984.73</v>
      </c>
      <c r="P10" s="197">
        <f t="shared" si="0"/>
        <v>30984.73</v>
      </c>
    </row>
    <row r="11" spans="2:16" s="85" customFormat="1" ht="30" customHeight="1" outlineLevel="1" x14ac:dyDescent="0.25">
      <c r="C11" s="123" t="s">
        <v>93</v>
      </c>
      <c r="D11" s="172" t="s">
        <v>160</v>
      </c>
      <c r="E11" s="182" t="s">
        <v>196</v>
      </c>
      <c r="F11" s="262" t="s">
        <v>199</v>
      </c>
      <c r="G11" s="271" t="s">
        <v>198</v>
      </c>
      <c r="H11" s="273" t="s">
        <v>69</v>
      </c>
      <c r="I11" s="46">
        <v>550</v>
      </c>
      <c r="J11" s="238" t="s">
        <v>135</v>
      </c>
      <c r="K11" s="46">
        <v>550</v>
      </c>
      <c r="L11" s="46">
        <v>550</v>
      </c>
      <c r="M11" s="47">
        <v>14934.761</v>
      </c>
      <c r="N11" s="47">
        <v>0</v>
      </c>
      <c r="O11" s="47">
        <v>15045.88</v>
      </c>
      <c r="P11" s="47">
        <v>15045.88</v>
      </c>
    </row>
    <row r="12" spans="2:16" s="85" customFormat="1" ht="30" customHeight="1" outlineLevel="1" x14ac:dyDescent="0.25">
      <c r="C12" s="123" t="s">
        <v>93</v>
      </c>
      <c r="D12" s="172" t="s">
        <v>160</v>
      </c>
      <c r="E12" s="182" t="s">
        <v>197</v>
      </c>
      <c r="F12" s="263"/>
      <c r="G12" s="272"/>
      <c r="H12" s="274"/>
      <c r="I12" s="46">
        <v>550</v>
      </c>
      <c r="J12" s="269"/>
      <c r="K12" s="46">
        <v>550</v>
      </c>
      <c r="L12" s="46">
        <v>550</v>
      </c>
      <c r="M12" s="47">
        <f>16119.233+60.546</f>
        <v>16179.779</v>
      </c>
      <c r="N12" s="47">
        <v>0</v>
      </c>
      <c r="O12" s="47">
        <v>15938.85</v>
      </c>
      <c r="P12" s="47">
        <v>15938.85</v>
      </c>
    </row>
    <row r="13" spans="2:16" s="85" customFormat="1" ht="147.75" customHeight="1" x14ac:dyDescent="0.25">
      <c r="C13" s="195" t="s">
        <v>93</v>
      </c>
      <c r="D13" s="195" t="s">
        <v>130</v>
      </c>
      <c r="E13" s="290" t="s">
        <v>13</v>
      </c>
      <c r="F13" s="196" t="s">
        <v>136</v>
      </c>
      <c r="G13" s="195" t="s">
        <v>85</v>
      </c>
      <c r="H13" s="195" t="s">
        <v>85</v>
      </c>
      <c r="I13" s="195" t="s">
        <v>85</v>
      </c>
      <c r="J13" s="195" t="s">
        <v>85</v>
      </c>
      <c r="K13" s="195" t="s">
        <v>85</v>
      </c>
      <c r="L13" s="195" t="s">
        <v>85</v>
      </c>
      <c r="M13" s="197">
        <f>M14+M15+M16</f>
        <v>2926.6669999999999</v>
      </c>
      <c r="N13" s="197">
        <f t="shared" ref="N13:P13" si="1">N14+N15+N16</f>
        <v>2897.3990000000003</v>
      </c>
      <c r="O13" s="197">
        <f t="shared" si="1"/>
        <v>2927.4</v>
      </c>
      <c r="P13" s="197">
        <f t="shared" si="1"/>
        <v>2927.4</v>
      </c>
    </row>
    <row r="14" spans="2:16" s="85" customFormat="1" ht="30" customHeight="1" outlineLevel="1" x14ac:dyDescent="0.25">
      <c r="B14" s="86"/>
      <c r="C14" s="123" t="s">
        <v>93</v>
      </c>
      <c r="D14" s="172" t="s">
        <v>130</v>
      </c>
      <c r="E14" s="182" t="s">
        <v>169</v>
      </c>
      <c r="F14" s="262" t="s">
        <v>107</v>
      </c>
      <c r="G14" s="271" t="s">
        <v>113</v>
      </c>
      <c r="H14" s="273" t="s">
        <v>69</v>
      </c>
      <c r="I14" s="46">
        <v>355</v>
      </c>
      <c r="J14" s="238" t="s">
        <v>135</v>
      </c>
      <c r="K14" s="46">
        <v>355</v>
      </c>
      <c r="L14" s="46">
        <v>355</v>
      </c>
      <c r="M14" s="47">
        <v>2175.143</v>
      </c>
      <c r="N14" s="47">
        <v>2153.3910000000001</v>
      </c>
      <c r="O14" s="47">
        <v>2297.94</v>
      </c>
      <c r="P14" s="47">
        <v>2297.94</v>
      </c>
    </row>
    <row r="15" spans="2:16" s="85" customFormat="1" ht="30" customHeight="1" outlineLevel="1" x14ac:dyDescent="0.25">
      <c r="C15" s="123" t="s">
        <v>93</v>
      </c>
      <c r="D15" s="172" t="s">
        <v>130</v>
      </c>
      <c r="E15" s="182" t="s">
        <v>170</v>
      </c>
      <c r="F15" s="263"/>
      <c r="G15" s="272"/>
      <c r="H15" s="274"/>
      <c r="I15" s="46">
        <v>67</v>
      </c>
      <c r="J15" s="269"/>
      <c r="K15" s="46">
        <v>67</v>
      </c>
      <c r="L15" s="46">
        <v>67</v>
      </c>
      <c r="M15" s="47">
        <v>568.22500000000002</v>
      </c>
      <c r="N15" s="47">
        <v>562.54300000000001</v>
      </c>
      <c r="O15" s="47">
        <v>434.69799999999998</v>
      </c>
      <c r="P15" s="47">
        <v>434.69799999999998</v>
      </c>
    </row>
    <row r="16" spans="2:16" s="85" customFormat="1" ht="30" customHeight="1" outlineLevel="1" x14ac:dyDescent="0.25">
      <c r="C16" s="123" t="s">
        <v>93</v>
      </c>
      <c r="D16" s="172" t="s">
        <v>130</v>
      </c>
      <c r="E16" s="182" t="s">
        <v>172</v>
      </c>
      <c r="F16" s="263"/>
      <c r="G16" s="272"/>
      <c r="H16" s="274"/>
      <c r="I16" s="46">
        <v>30</v>
      </c>
      <c r="J16" s="269"/>
      <c r="K16" s="46">
        <v>30</v>
      </c>
      <c r="L16" s="46">
        <v>30</v>
      </c>
      <c r="M16" s="47">
        <v>183.29900000000001</v>
      </c>
      <c r="N16" s="47">
        <v>181.465</v>
      </c>
      <c r="O16" s="47">
        <v>194.762</v>
      </c>
      <c r="P16" s="47">
        <v>194.762</v>
      </c>
    </row>
    <row r="17" spans="2:16" s="85" customFormat="1" ht="66.75" customHeight="1" x14ac:dyDescent="0.25">
      <c r="C17" s="195" t="s">
        <v>93</v>
      </c>
      <c r="D17" s="195" t="s">
        <v>131</v>
      </c>
      <c r="E17" s="290" t="s">
        <v>13</v>
      </c>
      <c r="F17" s="196" t="s">
        <v>137</v>
      </c>
      <c r="G17" s="195" t="s">
        <v>85</v>
      </c>
      <c r="H17" s="195" t="s">
        <v>85</v>
      </c>
      <c r="I17" s="195" t="s">
        <v>85</v>
      </c>
      <c r="J17" s="195" t="s">
        <v>85</v>
      </c>
      <c r="K17" s="195" t="s">
        <v>85</v>
      </c>
      <c r="L17" s="195" t="s">
        <v>85</v>
      </c>
      <c r="M17" s="197">
        <f t="shared" ref="M17:P17" si="2">M18</f>
        <v>0</v>
      </c>
      <c r="N17" s="197">
        <f t="shared" si="2"/>
        <v>0</v>
      </c>
      <c r="O17" s="197">
        <f t="shared" si="2"/>
        <v>0</v>
      </c>
      <c r="P17" s="197">
        <f t="shared" si="2"/>
        <v>0</v>
      </c>
    </row>
    <row r="18" spans="2:16" s="85" customFormat="1" ht="30" customHeight="1" outlineLevel="1" x14ac:dyDescent="0.25">
      <c r="C18" s="123" t="s">
        <v>93</v>
      </c>
      <c r="D18" s="172" t="s">
        <v>131</v>
      </c>
      <c r="E18" s="182" t="s">
        <v>196</v>
      </c>
      <c r="F18" s="188" t="s">
        <v>106</v>
      </c>
      <c r="G18" s="189" t="s">
        <v>113</v>
      </c>
      <c r="H18" s="190" t="s">
        <v>97</v>
      </c>
      <c r="I18" s="46">
        <v>0</v>
      </c>
      <c r="J18" s="171"/>
      <c r="K18" s="46">
        <v>0</v>
      </c>
      <c r="L18" s="46">
        <v>0</v>
      </c>
      <c r="M18" s="47">
        <v>0</v>
      </c>
      <c r="N18" s="47"/>
      <c r="O18" s="47">
        <v>0</v>
      </c>
      <c r="P18" s="47">
        <v>0</v>
      </c>
    </row>
    <row r="19" spans="2:16" s="85" customFormat="1" ht="50.25" customHeight="1" x14ac:dyDescent="0.25">
      <c r="C19" s="195" t="s">
        <v>93</v>
      </c>
      <c r="D19" s="195" t="s">
        <v>128</v>
      </c>
      <c r="E19" s="290" t="s">
        <v>13</v>
      </c>
      <c r="F19" s="196" t="s">
        <v>132</v>
      </c>
      <c r="G19" s="195" t="s">
        <v>85</v>
      </c>
      <c r="H19" s="195" t="s">
        <v>85</v>
      </c>
      <c r="I19" s="195" t="s">
        <v>85</v>
      </c>
      <c r="J19" s="195" t="s">
        <v>85</v>
      </c>
      <c r="K19" s="195" t="s">
        <v>85</v>
      </c>
      <c r="L19" s="195" t="s">
        <v>85</v>
      </c>
      <c r="M19" s="292">
        <f>M20</f>
        <v>0</v>
      </c>
      <c r="N19" s="292">
        <f>N20</f>
        <v>0</v>
      </c>
      <c r="O19" s="292">
        <f>O20</f>
        <v>0</v>
      </c>
      <c r="P19" s="292">
        <f>P20</f>
        <v>0</v>
      </c>
    </row>
    <row r="20" spans="2:16" s="85" customFormat="1" ht="30" customHeight="1" outlineLevel="1" x14ac:dyDescent="0.25">
      <c r="C20" s="123" t="s">
        <v>93</v>
      </c>
      <c r="D20" s="169" t="s">
        <v>128</v>
      </c>
      <c r="E20" s="182" t="s">
        <v>197</v>
      </c>
      <c r="F20" s="182" t="s">
        <v>278</v>
      </c>
      <c r="G20" s="186" t="s">
        <v>102</v>
      </c>
      <c r="H20" s="190" t="s">
        <v>97</v>
      </c>
      <c r="I20" s="46">
        <v>0</v>
      </c>
      <c r="J20" s="171"/>
      <c r="K20" s="46">
        <v>0</v>
      </c>
      <c r="L20" s="46">
        <v>0</v>
      </c>
      <c r="M20" s="47">
        <v>0</v>
      </c>
      <c r="N20" s="47">
        <v>0</v>
      </c>
      <c r="O20" s="47">
        <v>0</v>
      </c>
      <c r="P20" s="47">
        <v>0</v>
      </c>
    </row>
    <row r="21" spans="2:16" s="85" customFormat="1" ht="57.75" customHeight="1" x14ac:dyDescent="0.25">
      <c r="C21" s="195" t="s">
        <v>93</v>
      </c>
      <c r="D21" s="195" t="s">
        <v>173</v>
      </c>
      <c r="E21" s="195" t="s">
        <v>13</v>
      </c>
      <c r="F21" s="298" t="s">
        <v>364</v>
      </c>
      <c r="G21" s="195" t="s">
        <v>85</v>
      </c>
      <c r="H21" s="195" t="s">
        <v>85</v>
      </c>
      <c r="I21" s="195" t="s">
        <v>85</v>
      </c>
      <c r="J21" s="195" t="s">
        <v>85</v>
      </c>
      <c r="K21" s="195" t="s">
        <v>85</v>
      </c>
      <c r="L21" s="195" t="s">
        <v>85</v>
      </c>
      <c r="M21" s="292">
        <f>SUM(M22:M32)</f>
        <v>2019.7550000000001</v>
      </c>
      <c r="N21" s="292">
        <f>SUM(N22:N32)</f>
        <v>0</v>
      </c>
      <c r="O21" s="292">
        <f>SUM(O22:O32)</f>
        <v>0</v>
      </c>
      <c r="P21" s="292">
        <f>SUM(P22:P32)</f>
        <v>0</v>
      </c>
    </row>
    <row r="22" spans="2:16" s="86" customFormat="1" ht="30.75" customHeight="1" outlineLevel="1" x14ac:dyDescent="0.2">
      <c r="B22" s="86" t="s">
        <v>352</v>
      </c>
      <c r="C22" s="212" t="s">
        <v>93</v>
      </c>
      <c r="D22" s="212" t="s">
        <v>173</v>
      </c>
      <c r="E22" s="214" t="s">
        <v>196</v>
      </c>
      <c r="F22" s="117" t="s">
        <v>368</v>
      </c>
      <c r="G22" s="257" t="s">
        <v>102</v>
      </c>
      <c r="H22" s="216" t="s">
        <v>97</v>
      </c>
      <c r="I22" s="162">
        <v>1</v>
      </c>
      <c r="J22" s="210" t="s">
        <v>135</v>
      </c>
      <c r="K22" s="212" t="s">
        <v>104</v>
      </c>
      <c r="L22" s="212" t="s">
        <v>104</v>
      </c>
      <c r="M22" s="47">
        <v>192.4</v>
      </c>
      <c r="N22" s="47">
        <v>0</v>
      </c>
      <c r="O22" s="113">
        <v>0</v>
      </c>
      <c r="P22" s="113">
        <v>0</v>
      </c>
    </row>
    <row r="23" spans="2:16" s="86" customFormat="1" ht="30.75" customHeight="1" outlineLevel="1" x14ac:dyDescent="0.2">
      <c r="B23" s="86" t="s">
        <v>353</v>
      </c>
      <c r="C23" s="213"/>
      <c r="D23" s="213"/>
      <c r="E23" s="215"/>
      <c r="F23" s="117" t="s">
        <v>369</v>
      </c>
      <c r="G23" s="258"/>
      <c r="H23" s="217"/>
      <c r="I23" s="162">
        <v>1</v>
      </c>
      <c r="J23" s="211"/>
      <c r="K23" s="213"/>
      <c r="L23" s="213"/>
      <c r="M23" s="47">
        <v>94.498999999999995</v>
      </c>
      <c r="N23" s="47">
        <v>0</v>
      </c>
      <c r="O23" s="113">
        <v>0</v>
      </c>
      <c r="P23" s="113">
        <v>0</v>
      </c>
    </row>
    <row r="24" spans="2:16" s="86" customFormat="1" ht="30.75" customHeight="1" outlineLevel="1" x14ac:dyDescent="0.2">
      <c r="B24" s="86" t="s">
        <v>354</v>
      </c>
      <c r="C24" s="213"/>
      <c r="D24" s="213"/>
      <c r="E24" s="215"/>
      <c r="F24" s="117" t="s">
        <v>370</v>
      </c>
      <c r="G24" s="258"/>
      <c r="H24" s="217"/>
      <c r="I24" s="162">
        <v>1</v>
      </c>
      <c r="J24" s="211"/>
      <c r="K24" s="213"/>
      <c r="L24" s="213"/>
      <c r="M24" s="47">
        <v>90</v>
      </c>
      <c r="N24" s="47">
        <v>0</v>
      </c>
      <c r="O24" s="113">
        <v>0</v>
      </c>
      <c r="P24" s="113">
        <v>0</v>
      </c>
    </row>
    <row r="25" spans="2:16" s="86" customFormat="1" ht="30.75" customHeight="1" outlineLevel="1" x14ac:dyDescent="0.2">
      <c r="B25" s="86" t="s">
        <v>355</v>
      </c>
      <c r="C25" s="213"/>
      <c r="D25" s="213"/>
      <c r="E25" s="215"/>
      <c r="F25" s="117" t="s">
        <v>371</v>
      </c>
      <c r="G25" s="258"/>
      <c r="H25" s="217"/>
      <c r="I25" s="162">
        <v>1</v>
      </c>
      <c r="J25" s="211"/>
      <c r="K25" s="213"/>
      <c r="L25" s="213"/>
      <c r="M25" s="47">
        <v>49.999000000000002</v>
      </c>
      <c r="N25" s="47">
        <v>0</v>
      </c>
      <c r="O25" s="113">
        <v>0</v>
      </c>
      <c r="P25" s="113">
        <v>0</v>
      </c>
    </row>
    <row r="26" spans="2:16" s="86" customFormat="1" ht="30.75" customHeight="1" outlineLevel="1" x14ac:dyDescent="0.2">
      <c r="C26" s="233"/>
      <c r="D26" s="170"/>
      <c r="E26" s="183"/>
      <c r="F26" s="117" t="s">
        <v>472</v>
      </c>
      <c r="G26" s="187"/>
      <c r="H26" s="185"/>
      <c r="I26" s="162">
        <v>1</v>
      </c>
      <c r="J26" s="179"/>
      <c r="K26" s="170"/>
      <c r="L26" s="170"/>
      <c r="M26" s="47">
        <v>1363.06</v>
      </c>
      <c r="N26" s="47">
        <v>0</v>
      </c>
      <c r="O26" s="113">
        <v>0</v>
      </c>
      <c r="P26" s="113">
        <v>0</v>
      </c>
    </row>
    <row r="27" spans="2:16" s="86" customFormat="1" ht="36" customHeight="1" outlineLevel="1" x14ac:dyDescent="0.2">
      <c r="B27" s="86" t="s">
        <v>356</v>
      </c>
      <c r="C27" s="212" t="s">
        <v>93</v>
      </c>
      <c r="D27" s="212" t="s">
        <v>173</v>
      </c>
      <c r="E27" s="182" t="s">
        <v>197</v>
      </c>
      <c r="F27" s="117" t="s">
        <v>372</v>
      </c>
      <c r="G27" s="257" t="s">
        <v>102</v>
      </c>
      <c r="H27" s="216" t="s">
        <v>97</v>
      </c>
      <c r="I27" s="162">
        <v>1</v>
      </c>
      <c r="J27" s="210" t="s">
        <v>135</v>
      </c>
      <c r="K27" s="212" t="s">
        <v>104</v>
      </c>
      <c r="L27" s="212" t="s">
        <v>104</v>
      </c>
      <c r="M27" s="47">
        <v>44.997999999999998</v>
      </c>
      <c r="N27" s="47">
        <v>0</v>
      </c>
      <c r="O27" s="113">
        <v>0</v>
      </c>
      <c r="P27" s="113">
        <v>0</v>
      </c>
    </row>
    <row r="28" spans="2:16" s="86" customFormat="1" ht="36" customHeight="1" outlineLevel="1" x14ac:dyDescent="0.2">
      <c r="B28" s="86" t="s">
        <v>357</v>
      </c>
      <c r="C28" s="213"/>
      <c r="D28" s="213"/>
      <c r="E28" s="183"/>
      <c r="F28" s="117" t="s">
        <v>371</v>
      </c>
      <c r="G28" s="258"/>
      <c r="H28" s="217"/>
      <c r="I28" s="162">
        <v>1</v>
      </c>
      <c r="J28" s="211"/>
      <c r="K28" s="213"/>
      <c r="L28" s="213"/>
      <c r="M28" s="47">
        <v>55.99</v>
      </c>
      <c r="N28" s="47">
        <v>0</v>
      </c>
      <c r="O28" s="113">
        <v>0</v>
      </c>
      <c r="P28" s="113">
        <v>0</v>
      </c>
    </row>
    <row r="29" spans="2:16" s="86" customFormat="1" ht="36" customHeight="1" outlineLevel="1" x14ac:dyDescent="0.2">
      <c r="B29" s="86" t="s">
        <v>377</v>
      </c>
      <c r="C29" s="213"/>
      <c r="D29" s="213"/>
      <c r="E29" s="183"/>
      <c r="F29" s="117" t="s">
        <v>373</v>
      </c>
      <c r="G29" s="258"/>
      <c r="H29" s="217"/>
      <c r="I29" s="162">
        <v>1</v>
      </c>
      <c r="J29" s="211"/>
      <c r="K29" s="213"/>
      <c r="L29" s="213"/>
      <c r="M29" s="47">
        <v>21.940999999999999</v>
      </c>
      <c r="N29" s="47">
        <v>0</v>
      </c>
      <c r="O29" s="113">
        <v>0</v>
      </c>
      <c r="P29" s="113">
        <v>0</v>
      </c>
    </row>
    <row r="30" spans="2:16" s="86" customFormat="1" ht="36" customHeight="1" outlineLevel="1" x14ac:dyDescent="0.2">
      <c r="B30" s="86" t="s">
        <v>378</v>
      </c>
      <c r="C30" s="213"/>
      <c r="D30" s="213"/>
      <c r="E30" s="183"/>
      <c r="F30" s="117" t="s">
        <v>374</v>
      </c>
      <c r="G30" s="258"/>
      <c r="H30" s="217"/>
      <c r="I30" s="162">
        <v>1</v>
      </c>
      <c r="J30" s="211"/>
      <c r="K30" s="213"/>
      <c r="L30" s="213"/>
      <c r="M30" s="47">
        <v>23.835999999999999</v>
      </c>
      <c r="N30" s="47">
        <v>0</v>
      </c>
      <c r="O30" s="113">
        <v>0</v>
      </c>
      <c r="P30" s="113">
        <v>0</v>
      </c>
    </row>
    <row r="31" spans="2:16" s="86" customFormat="1" ht="36" customHeight="1" outlineLevel="1" x14ac:dyDescent="0.2">
      <c r="B31" s="86" t="s">
        <v>379</v>
      </c>
      <c r="C31" s="213"/>
      <c r="D31" s="213"/>
      <c r="E31" s="183"/>
      <c r="F31" s="117" t="s">
        <v>375</v>
      </c>
      <c r="G31" s="258"/>
      <c r="H31" s="217"/>
      <c r="I31" s="162">
        <v>1</v>
      </c>
      <c r="J31" s="211"/>
      <c r="K31" s="213"/>
      <c r="L31" s="213"/>
      <c r="M31" s="47">
        <v>13.032</v>
      </c>
      <c r="N31" s="47">
        <v>0</v>
      </c>
      <c r="O31" s="113">
        <v>0</v>
      </c>
      <c r="P31" s="113">
        <v>0</v>
      </c>
    </row>
    <row r="32" spans="2:16" s="86" customFormat="1" ht="36" customHeight="1" outlineLevel="1" x14ac:dyDescent="0.2">
      <c r="B32" s="86" t="s">
        <v>380</v>
      </c>
      <c r="C32" s="213"/>
      <c r="D32" s="213"/>
      <c r="E32" s="183"/>
      <c r="F32" s="117" t="s">
        <v>376</v>
      </c>
      <c r="G32" s="258"/>
      <c r="H32" s="217"/>
      <c r="I32" s="162">
        <v>1</v>
      </c>
      <c r="J32" s="211"/>
      <c r="K32" s="213"/>
      <c r="L32" s="213"/>
      <c r="M32" s="47">
        <v>70</v>
      </c>
      <c r="N32" s="47">
        <v>0</v>
      </c>
      <c r="O32" s="113">
        <v>0</v>
      </c>
      <c r="P32" s="113">
        <v>0</v>
      </c>
    </row>
    <row r="33" spans="3:16" s="82" customFormat="1" ht="57" customHeight="1" x14ac:dyDescent="0.25">
      <c r="C33" s="289" t="s">
        <v>93</v>
      </c>
      <c r="D33" s="289" t="s">
        <v>434</v>
      </c>
      <c r="E33" s="195" t="s">
        <v>13</v>
      </c>
      <c r="F33" s="309" t="s">
        <v>442</v>
      </c>
      <c r="G33" s="289" t="s">
        <v>85</v>
      </c>
      <c r="H33" s="195" t="s">
        <v>85</v>
      </c>
      <c r="I33" s="195" t="s">
        <v>85</v>
      </c>
      <c r="J33" s="195" t="s">
        <v>85</v>
      </c>
      <c r="K33" s="195" t="s">
        <v>85</v>
      </c>
      <c r="L33" s="195" t="s">
        <v>85</v>
      </c>
      <c r="M33" s="292">
        <f>SUM(M34:M36)</f>
        <v>633.8424</v>
      </c>
      <c r="N33" s="292">
        <f>SUM(N34:N36)</f>
        <v>0</v>
      </c>
      <c r="O33" s="292">
        <f>SUM(O34:O36)</f>
        <v>360</v>
      </c>
      <c r="P33" s="292">
        <f>SUM(P34:P36)</f>
        <v>360</v>
      </c>
    </row>
    <row r="34" spans="3:16" s="82" customFormat="1" ht="27" customHeight="1" x14ac:dyDescent="0.25">
      <c r="C34" s="173" t="s">
        <v>93</v>
      </c>
      <c r="D34" s="173" t="s">
        <v>434</v>
      </c>
      <c r="E34" s="141" t="s">
        <v>196</v>
      </c>
      <c r="F34" s="278" t="s">
        <v>452</v>
      </c>
      <c r="G34" s="265" t="s">
        <v>102</v>
      </c>
      <c r="H34" s="210" t="s">
        <v>97</v>
      </c>
      <c r="I34" s="173" t="s">
        <v>451</v>
      </c>
      <c r="J34" s="173" t="s">
        <v>135</v>
      </c>
      <c r="K34" s="173" t="s">
        <v>104</v>
      </c>
      <c r="L34" s="173" t="s">
        <v>104</v>
      </c>
      <c r="M34" s="125">
        <v>111.1224</v>
      </c>
      <c r="N34" s="47">
        <v>0</v>
      </c>
      <c r="O34" s="113">
        <v>0</v>
      </c>
      <c r="P34" s="113">
        <v>0</v>
      </c>
    </row>
    <row r="35" spans="3:16" s="82" customFormat="1" ht="27" customHeight="1" x14ac:dyDescent="0.25">
      <c r="C35" s="173" t="s">
        <v>93</v>
      </c>
      <c r="D35" s="173" t="s">
        <v>434</v>
      </c>
      <c r="E35" s="141" t="s">
        <v>197</v>
      </c>
      <c r="F35" s="279"/>
      <c r="G35" s="232"/>
      <c r="H35" s="232"/>
      <c r="I35" s="173" t="s">
        <v>451</v>
      </c>
      <c r="J35" s="173" t="s">
        <v>135</v>
      </c>
      <c r="K35" s="173" t="s">
        <v>104</v>
      </c>
      <c r="L35" s="173" t="s">
        <v>104</v>
      </c>
      <c r="M35" s="125">
        <v>162.72</v>
      </c>
      <c r="N35" s="47">
        <v>0</v>
      </c>
      <c r="O35" s="113">
        <v>0</v>
      </c>
      <c r="P35" s="113">
        <v>0</v>
      </c>
    </row>
    <row r="36" spans="3:16" s="82" customFormat="1" ht="49.5" customHeight="1" x14ac:dyDescent="0.25">
      <c r="C36" s="173" t="s">
        <v>93</v>
      </c>
      <c r="D36" s="173" t="s">
        <v>434</v>
      </c>
      <c r="E36" s="142" t="s">
        <v>213</v>
      </c>
      <c r="F36" s="280"/>
      <c r="G36" s="233"/>
      <c r="H36" s="233"/>
      <c r="I36" s="175">
        <v>1</v>
      </c>
      <c r="J36" s="173" t="s">
        <v>135</v>
      </c>
      <c r="K36" s="175">
        <v>1</v>
      </c>
      <c r="L36" s="175">
        <v>1</v>
      </c>
      <c r="M36" s="125">
        <v>360</v>
      </c>
      <c r="N36" s="47">
        <v>0</v>
      </c>
      <c r="O36" s="113">
        <v>360</v>
      </c>
      <c r="P36" s="113">
        <v>360</v>
      </c>
    </row>
    <row r="37" spans="3:16" s="82" customFormat="1" x14ac:dyDescent="0.25">
      <c r="G37" s="86"/>
      <c r="H37" s="311"/>
      <c r="I37" s="311"/>
      <c r="J37" s="311"/>
      <c r="K37" s="311"/>
      <c r="L37" s="311"/>
      <c r="M37" s="321"/>
      <c r="N37" s="321"/>
      <c r="O37" s="321"/>
      <c r="P37" s="321"/>
    </row>
  </sheetData>
  <mergeCells count="43">
    <mergeCell ref="C22:C26"/>
    <mergeCell ref="G34:G36"/>
    <mergeCell ref="H34:H36"/>
    <mergeCell ref="C2:P2"/>
    <mergeCell ref="J27:J32"/>
    <mergeCell ref="K27:K32"/>
    <mergeCell ref="L27:L32"/>
    <mergeCell ref="C27:C32"/>
    <mergeCell ref="D27:D32"/>
    <mergeCell ref="G27:G32"/>
    <mergeCell ref="H27:H32"/>
    <mergeCell ref="D22:D25"/>
    <mergeCell ref="E22:E25"/>
    <mergeCell ref="G22:G25"/>
    <mergeCell ref="H22:H25"/>
    <mergeCell ref="J22:J25"/>
    <mergeCell ref="J11:J12"/>
    <mergeCell ref="F14:F16"/>
    <mergeCell ref="G14:G16"/>
    <mergeCell ref="H14:H16"/>
    <mergeCell ref="J14:J16"/>
    <mergeCell ref="C4:C7"/>
    <mergeCell ref="D4:D7"/>
    <mergeCell ref="E4:E7"/>
    <mergeCell ref="F4:F7"/>
    <mergeCell ref="G4:L4"/>
    <mergeCell ref="L6:L7"/>
    <mergeCell ref="F34:F36"/>
    <mergeCell ref="M4:P4"/>
    <mergeCell ref="G5:G7"/>
    <mergeCell ref="H5:H7"/>
    <mergeCell ref="I5:L5"/>
    <mergeCell ref="M5:N5"/>
    <mergeCell ref="O5:O7"/>
    <mergeCell ref="P5:P7"/>
    <mergeCell ref="I6:J6"/>
    <mergeCell ref="K6:K7"/>
    <mergeCell ref="M6:M7"/>
    <mergeCell ref="K22:K25"/>
    <mergeCell ref="L22:L25"/>
    <mergeCell ref="F11:F12"/>
    <mergeCell ref="G11:G12"/>
    <mergeCell ref="H11:H12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  <pageSetUpPr fitToPage="1"/>
  </sheetPr>
  <dimension ref="A2:O22"/>
  <sheetViews>
    <sheetView zoomScale="70" zoomScaleNormal="70" workbookViewId="0">
      <selection activeCell="A9" sqref="A9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82"/>
    <col min="16" max="16384" width="8.85546875" style="23"/>
  </cols>
  <sheetData>
    <row r="2" spans="1:14" ht="18.75" x14ac:dyDescent="0.25">
      <c r="A2" s="246" t="s">
        <v>404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</row>
    <row r="3" spans="1:14" ht="15.75" customHeight="1" x14ac:dyDescent="0.25"/>
    <row r="4" spans="1:14" ht="30" customHeight="1" x14ac:dyDescent="0.25">
      <c r="A4" s="199" t="s">
        <v>91</v>
      </c>
      <c r="B4" s="199" t="s">
        <v>4</v>
      </c>
      <c r="C4" s="201" t="s">
        <v>50</v>
      </c>
      <c r="D4" s="201" t="s">
        <v>89</v>
      </c>
      <c r="E4" s="241" t="s">
        <v>17</v>
      </c>
      <c r="F4" s="256"/>
      <c r="G4" s="256"/>
      <c r="H4" s="256"/>
      <c r="I4" s="242"/>
      <c r="J4" s="243"/>
      <c r="K4" s="275" t="s">
        <v>103</v>
      </c>
      <c r="L4" s="276"/>
      <c r="M4" s="276"/>
      <c r="N4" s="277"/>
    </row>
    <row r="5" spans="1:14" ht="30" customHeight="1" x14ac:dyDescent="0.25">
      <c r="A5" s="199"/>
      <c r="B5" s="199"/>
      <c r="C5" s="255"/>
      <c r="D5" s="255"/>
      <c r="E5" s="201" t="s">
        <v>18</v>
      </c>
      <c r="F5" s="201" t="s">
        <v>88</v>
      </c>
      <c r="G5" s="241" t="s">
        <v>90</v>
      </c>
      <c r="H5" s="242"/>
      <c r="I5" s="242"/>
      <c r="J5" s="243"/>
      <c r="K5" s="267" t="s">
        <v>105</v>
      </c>
      <c r="L5" s="268"/>
      <c r="M5" s="248" t="s">
        <v>118</v>
      </c>
      <c r="N5" s="248" t="s">
        <v>168</v>
      </c>
    </row>
    <row r="6" spans="1:14" ht="30" customHeight="1" x14ac:dyDescent="0.25">
      <c r="A6" s="199"/>
      <c r="B6" s="199"/>
      <c r="C6" s="255"/>
      <c r="D6" s="255"/>
      <c r="E6" s="236"/>
      <c r="F6" s="236"/>
      <c r="G6" s="241" t="s">
        <v>105</v>
      </c>
      <c r="H6" s="243"/>
      <c r="I6" s="201" t="s">
        <v>118</v>
      </c>
      <c r="J6" s="201" t="s">
        <v>168</v>
      </c>
      <c r="K6" s="236" t="s">
        <v>167</v>
      </c>
      <c r="L6" s="55" t="s">
        <v>166</v>
      </c>
      <c r="M6" s="249"/>
      <c r="N6" s="249"/>
    </row>
    <row r="7" spans="1:14" ht="42" customHeight="1" x14ac:dyDescent="0.25">
      <c r="A7" s="199"/>
      <c r="B7" s="199"/>
      <c r="C7" s="237"/>
      <c r="D7" s="202"/>
      <c r="E7" s="237"/>
      <c r="F7" s="237"/>
      <c r="G7" s="59"/>
      <c r="H7" s="53" t="s">
        <v>54</v>
      </c>
      <c r="I7" s="266"/>
      <c r="J7" s="266"/>
      <c r="K7" s="237"/>
      <c r="L7" s="56" t="s">
        <v>150</v>
      </c>
      <c r="M7" s="250"/>
      <c r="N7" s="250"/>
    </row>
    <row r="8" spans="1:14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4" ht="45" customHeight="1" x14ac:dyDescent="0.25">
      <c r="A9" s="75" t="s">
        <v>95</v>
      </c>
      <c r="B9" s="75" t="s">
        <v>13</v>
      </c>
      <c r="C9" s="76" t="s">
        <v>13</v>
      </c>
      <c r="D9" s="45" t="s">
        <v>205</v>
      </c>
      <c r="E9" s="41" t="s">
        <v>206</v>
      </c>
      <c r="F9" s="78" t="str">
        <f>F10</f>
        <v>х</v>
      </c>
      <c r="G9" s="78">
        <v>1074</v>
      </c>
      <c r="H9" s="78" t="s">
        <v>13</v>
      </c>
      <c r="I9" s="78">
        <v>1074</v>
      </c>
      <c r="J9" s="78">
        <v>1074</v>
      </c>
      <c r="K9" s="48">
        <f>K10+K17</f>
        <v>4405.5649000000003</v>
      </c>
      <c r="L9" s="48">
        <f t="shared" ref="L9" si="0">L10+L17</f>
        <v>2561.451</v>
      </c>
      <c r="M9" s="48">
        <f>M10+M17</f>
        <v>4528.473</v>
      </c>
      <c r="N9" s="48">
        <f>N10+N17</f>
        <v>4643.8860399999994</v>
      </c>
    </row>
    <row r="10" spans="1:14" s="85" customFormat="1" ht="42" customHeight="1" x14ac:dyDescent="0.25">
      <c r="A10" s="195" t="s">
        <v>95</v>
      </c>
      <c r="B10" s="195" t="s">
        <v>291</v>
      </c>
      <c r="C10" s="290" t="s">
        <v>13</v>
      </c>
      <c r="D10" s="196" t="s">
        <v>207</v>
      </c>
      <c r="E10" s="195" t="s">
        <v>85</v>
      </c>
      <c r="F10" s="195" t="s">
        <v>85</v>
      </c>
      <c r="G10" s="195" t="s">
        <v>85</v>
      </c>
      <c r="H10" s="195" t="s">
        <v>85</v>
      </c>
      <c r="I10" s="195" t="s">
        <v>85</v>
      </c>
      <c r="J10" s="195" t="s">
        <v>85</v>
      </c>
      <c r="K10" s="197">
        <f>K11+K12+K15+K13+K14+K16</f>
        <v>1844.1139000000001</v>
      </c>
      <c r="L10" s="197">
        <f t="shared" ref="L10:N10" si="1">L11+L12+L15+L13+L14</f>
        <v>0</v>
      </c>
      <c r="M10" s="197">
        <f t="shared" si="1"/>
        <v>1844.11</v>
      </c>
      <c r="N10" s="197">
        <f t="shared" si="1"/>
        <v>1844.11</v>
      </c>
    </row>
    <row r="11" spans="1:14" s="85" customFormat="1" ht="30" customHeight="1" outlineLevel="1" x14ac:dyDescent="0.25">
      <c r="A11" s="123" t="s">
        <v>95</v>
      </c>
      <c r="B11" s="172" t="s">
        <v>291</v>
      </c>
      <c r="C11" s="182" t="s">
        <v>169</v>
      </c>
      <c r="D11" s="262" t="s">
        <v>210</v>
      </c>
      <c r="E11" s="271" t="s">
        <v>208</v>
      </c>
      <c r="F11" s="271" t="s">
        <v>69</v>
      </c>
      <c r="G11" s="46">
        <v>337</v>
      </c>
      <c r="H11" s="273" t="s">
        <v>135</v>
      </c>
      <c r="I11" s="46">
        <v>337</v>
      </c>
      <c r="J11" s="46">
        <v>337</v>
      </c>
      <c r="K11" s="47">
        <v>587.94299999999998</v>
      </c>
      <c r="L11" s="47">
        <v>0</v>
      </c>
      <c r="M11" s="47">
        <f>790.24+0.17</f>
        <v>790.41</v>
      </c>
      <c r="N11" s="47">
        <f>790.24+0.17</f>
        <v>790.41</v>
      </c>
    </row>
    <row r="12" spans="1:14" s="85" customFormat="1" ht="30" customHeight="1" outlineLevel="1" x14ac:dyDescent="0.25">
      <c r="A12" s="123" t="s">
        <v>95</v>
      </c>
      <c r="B12" s="172" t="s">
        <v>291</v>
      </c>
      <c r="C12" s="182" t="s">
        <v>170</v>
      </c>
      <c r="D12" s="263"/>
      <c r="E12" s="239"/>
      <c r="F12" s="239"/>
      <c r="G12" s="46">
        <v>119</v>
      </c>
      <c r="H12" s="274"/>
      <c r="I12" s="46">
        <v>119</v>
      </c>
      <c r="J12" s="46">
        <v>119</v>
      </c>
      <c r="K12" s="47">
        <v>218.89599999999999</v>
      </c>
      <c r="L12" s="47">
        <v>0</v>
      </c>
      <c r="M12" s="47">
        <v>186.1</v>
      </c>
      <c r="N12" s="47">
        <v>186.1</v>
      </c>
    </row>
    <row r="13" spans="1:14" s="85" customFormat="1" ht="30" customHeight="1" outlineLevel="1" x14ac:dyDescent="0.25">
      <c r="A13" s="123" t="s">
        <v>95</v>
      </c>
      <c r="B13" s="172" t="s">
        <v>291</v>
      </c>
      <c r="C13" s="182" t="s">
        <v>172</v>
      </c>
      <c r="D13" s="263"/>
      <c r="E13" s="239"/>
      <c r="F13" s="239"/>
      <c r="G13" s="46">
        <v>120</v>
      </c>
      <c r="H13" s="274"/>
      <c r="I13" s="46">
        <v>120</v>
      </c>
      <c r="J13" s="46">
        <v>120</v>
      </c>
      <c r="K13" s="47">
        <v>202.68299999999999</v>
      </c>
      <c r="L13" s="47">
        <v>0</v>
      </c>
      <c r="M13" s="47">
        <v>182.83</v>
      </c>
      <c r="N13" s="47">
        <v>182.83</v>
      </c>
    </row>
    <row r="14" spans="1:14" s="85" customFormat="1" ht="30" customHeight="1" outlineLevel="1" x14ac:dyDescent="0.25">
      <c r="A14" s="123" t="s">
        <v>95</v>
      </c>
      <c r="B14" s="172" t="s">
        <v>291</v>
      </c>
      <c r="C14" s="182" t="s">
        <v>196</v>
      </c>
      <c r="D14" s="263"/>
      <c r="E14" s="239"/>
      <c r="F14" s="239"/>
      <c r="G14" s="46">
        <v>198</v>
      </c>
      <c r="H14" s="274"/>
      <c r="I14" s="46">
        <v>198</v>
      </c>
      <c r="J14" s="46">
        <v>198</v>
      </c>
      <c r="K14" s="47">
        <v>366.38200000000001</v>
      </c>
      <c r="L14" s="47">
        <v>0</v>
      </c>
      <c r="M14" s="47">
        <v>306.72000000000003</v>
      </c>
      <c r="N14" s="47">
        <v>306.72000000000003</v>
      </c>
    </row>
    <row r="15" spans="1:14" s="85" customFormat="1" ht="30" customHeight="1" outlineLevel="1" x14ac:dyDescent="0.25">
      <c r="A15" s="143" t="s">
        <v>95</v>
      </c>
      <c r="B15" s="172" t="s">
        <v>291</v>
      </c>
      <c r="C15" s="174" t="s">
        <v>209</v>
      </c>
      <c r="D15" s="263"/>
      <c r="E15" s="240"/>
      <c r="F15" s="240"/>
      <c r="G15" s="64">
        <v>300</v>
      </c>
      <c r="H15" s="274"/>
      <c r="I15" s="64">
        <v>300</v>
      </c>
      <c r="J15" s="64">
        <v>300</v>
      </c>
      <c r="K15" s="47">
        <v>467.29</v>
      </c>
      <c r="L15" s="47">
        <v>0</v>
      </c>
      <c r="M15" s="47">
        <v>378.05</v>
      </c>
      <c r="N15" s="47">
        <v>378.05</v>
      </c>
    </row>
    <row r="16" spans="1:14" s="85" customFormat="1" ht="30" customHeight="1" outlineLevel="1" x14ac:dyDescent="0.25">
      <c r="A16" s="123" t="s">
        <v>95</v>
      </c>
      <c r="B16" s="169" t="s">
        <v>291</v>
      </c>
      <c r="C16" s="182" t="s">
        <v>387</v>
      </c>
      <c r="D16" s="281"/>
      <c r="E16" s="144" t="s">
        <v>102</v>
      </c>
      <c r="F16" s="145" t="s">
        <v>455</v>
      </c>
      <c r="G16" s="64">
        <v>1</v>
      </c>
      <c r="H16" s="240"/>
      <c r="I16" s="64">
        <v>0</v>
      </c>
      <c r="J16" s="64">
        <v>0</v>
      </c>
      <c r="K16" s="47">
        <v>0.91990000000000005</v>
      </c>
      <c r="L16" s="47">
        <v>0</v>
      </c>
      <c r="M16" s="47">
        <v>0</v>
      </c>
      <c r="N16" s="47">
        <v>0</v>
      </c>
    </row>
    <row r="17" spans="1:14" s="85" customFormat="1" ht="67.5" customHeight="1" x14ac:dyDescent="0.25">
      <c r="A17" s="195" t="s">
        <v>95</v>
      </c>
      <c r="B17" s="195" t="s">
        <v>211</v>
      </c>
      <c r="C17" s="290" t="s">
        <v>13</v>
      </c>
      <c r="D17" s="196" t="s">
        <v>212</v>
      </c>
      <c r="E17" s="298" t="s">
        <v>208</v>
      </c>
      <c r="F17" s="195" t="s">
        <v>85</v>
      </c>
      <c r="G17" s="195" t="s">
        <v>85</v>
      </c>
      <c r="H17" s="195" t="s">
        <v>85</v>
      </c>
      <c r="I17" s="195" t="s">
        <v>85</v>
      </c>
      <c r="J17" s="195" t="s">
        <v>85</v>
      </c>
      <c r="K17" s="197">
        <f>K18+K19+K22+K20+K21</f>
        <v>2561.451</v>
      </c>
      <c r="L17" s="197">
        <f t="shared" ref="L17" si="2">L18+L19+L22+L20+L21</f>
        <v>2561.451</v>
      </c>
      <c r="M17" s="197">
        <f t="shared" ref="M17" si="3">M18+M19+M22+M20+M21</f>
        <v>2684.3629999999998</v>
      </c>
      <c r="N17" s="197">
        <f t="shared" ref="N17" si="4">N18+N19+N22+N20+N21</f>
        <v>2799.7760399999997</v>
      </c>
    </row>
    <row r="18" spans="1:14" s="85" customFormat="1" ht="30" customHeight="1" outlineLevel="1" x14ac:dyDescent="0.25">
      <c r="A18" s="123" t="s">
        <v>95</v>
      </c>
      <c r="B18" s="172" t="s">
        <v>211</v>
      </c>
      <c r="C18" s="182" t="s">
        <v>169</v>
      </c>
      <c r="D18" s="262" t="s">
        <v>212</v>
      </c>
      <c r="E18" s="271" t="s">
        <v>208</v>
      </c>
      <c r="F18" s="271" t="s">
        <v>69</v>
      </c>
      <c r="G18" s="46">
        <v>181</v>
      </c>
      <c r="H18" s="238" t="s">
        <v>135</v>
      </c>
      <c r="I18" s="46">
        <v>181</v>
      </c>
      <c r="J18" s="46">
        <v>181</v>
      </c>
      <c r="K18" s="47">
        <v>837.62636999999995</v>
      </c>
      <c r="L18" s="47">
        <v>837.62636999999995</v>
      </c>
      <c r="M18" s="47">
        <v>761.09</v>
      </c>
      <c r="N18" s="47">
        <v>876.5</v>
      </c>
    </row>
    <row r="19" spans="1:14" s="85" customFormat="1" ht="30" customHeight="1" outlineLevel="1" x14ac:dyDescent="0.25">
      <c r="A19" s="123" t="s">
        <v>95</v>
      </c>
      <c r="B19" s="172" t="s">
        <v>211</v>
      </c>
      <c r="C19" s="182" t="s">
        <v>170</v>
      </c>
      <c r="D19" s="263"/>
      <c r="E19" s="239"/>
      <c r="F19" s="239"/>
      <c r="G19" s="46">
        <v>119</v>
      </c>
      <c r="H19" s="269"/>
      <c r="I19" s="46">
        <v>119</v>
      </c>
      <c r="J19" s="46">
        <v>119</v>
      </c>
      <c r="K19" s="47">
        <v>550.70462999999995</v>
      </c>
      <c r="L19" s="47">
        <v>550.70462999999995</v>
      </c>
      <c r="M19" s="47">
        <v>639.11500000000001</v>
      </c>
      <c r="N19" s="47">
        <v>639.11500000000001</v>
      </c>
    </row>
    <row r="20" spans="1:14" s="85" customFormat="1" ht="30" customHeight="1" outlineLevel="1" x14ac:dyDescent="0.25">
      <c r="A20" s="123" t="s">
        <v>95</v>
      </c>
      <c r="B20" s="172" t="s">
        <v>211</v>
      </c>
      <c r="C20" s="182" t="s">
        <v>172</v>
      </c>
      <c r="D20" s="263"/>
      <c r="E20" s="239"/>
      <c r="F20" s="239"/>
      <c r="G20" s="46">
        <v>50</v>
      </c>
      <c r="H20" s="269"/>
      <c r="I20" s="46">
        <v>50</v>
      </c>
      <c r="J20" s="46">
        <v>50</v>
      </c>
      <c r="K20" s="47">
        <v>231.38849999999999</v>
      </c>
      <c r="L20" s="47">
        <v>231.38849999999999</v>
      </c>
      <c r="M20" s="47">
        <v>338.62599999999998</v>
      </c>
      <c r="N20" s="47">
        <v>338.62599999999998</v>
      </c>
    </row>
    <row r="21" spans="1:14" s="85" customFormat="1" ht="30" customHeight="1" outlineLevel="1" x14ac:dyDescent="0.25">
      <c r="A21" s="123" t="s">
        <v>95</v>
      </c>
      <c r="B21" s="172" t="s">
        <v>211</v>
      </c>
      <c r="C21" s="182" t="s">
        <v>196</v>
      </c>
      <c r="D21" s="263"/>
      <c r="E21" s="240"/>
      <c r="F21" s="240"/>
      <c r="G21" s="46">
        <v>198</v>
      </c>
      <c r="H21" s="269"/>
      <c r="I21" s="46">
        <v>198</v>
      </c>
      <c r="J21" s="46">
        <v>198</v>
      </c>
      <c r="K21" s="47">
        <v>916.29845999999998</v>
      </c>
      <c r="L21" s="47">
        <v>916.29845999999998</v>
      </c>
      <c r="M21" s="47">
        <v>920.10199999999998</v>
      </c>
      <c r="N21" s="47">
        <v>920.10199999999998</v>
      </c>
    </row>
    <row r="22" spans="1:14" s="85" customFormat="1" ht="30" customHeight="1" outlineLevel="1" x14ac:dyDescent="0.25">
      <c r="A22" s="143" t="s">
        <v>95</v>
      </c>
      <c r="B22" s="135" t="s">
        <v>211</v>
      </c>
      <c r="C22" s="132" t="s">
        <v>213</v>
      </c>
      <c r="D22" s="264"/>
      <c r="E22" s="144" t="s">
        <v>102</v>
      </c>
      <c r="F22" s="146" t="s">
        <v>455</v>
      </c>
      <c r="G22" s="64">
        <v>1</v>
      </c>
      <c r="H22" s="270"/>
      <c r="I22" s="64">
        <v>1</v>
      </c>
      <c r="J22" s="64">
        <v>1</v>
      </c>
      <c r="K22" s="47">
        <v>25.433039999999998</v>
      </c>
      <c r="L22" s="47">
        <v>25.433039999999998</v>
      </c>
      <c r="M22" s="47">
        <v>25.43</v>
      </c>
      <c r="N22" s="47">
        <v>25.433039999999998</v>
      </c>
    </row>
  </sheetData>
  <mergeCells count="25"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  <mergeCell ref="G6:H6"/>
    <mergeCell ref="I6:I7"/>
    <mergeCell ref="J6:J7"/>
    <mergeCell ref="K6:K7"/>
    <mergeCell ref="D18:D22"/>
    <mergeCell ref="H18:H22"/>
    <mergeCell ref="D11:D16"/>
    <mergeCell ref="H11:H16"/>
    <mergeCell ref="E18:E21"/>
    <mergeCell ref="E11:E15"/>
    <mergeCell ref="F18:F21"/>
    <mergeCell ref="F11:F15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8168889431442"/>
    <pageSetUpPr fitToPage="1"/>
  </sheetPr>
  <dimension ref="A2:O28"/>
  <sheetViews>
    <sheetView zoomScale="70" zoomScaleNormal="70" workbookViewId="0">
      <pane ySplit="9" topLeftCell="A10" activePane="bottomLeft" state="frozen"/>
      <selection pane="bottomLeft" activeCell="A11" sqref="A11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82"/>
    <col min="16" max="16384" width="8.85546875" style="23"/>
  </cols>
  <sheetData>
    <row r="2" spans="1:14" ht="20.25" customHeight="1" x14ac:dyDescent="0.25">
      <c r="M2" s="247"/>
      <c r="N2" s="282"/>
    </row>
    <row r="3" spans="1:14" ht="20.25" customHeight="1" x14ac:dyDescent="0.25">
      <c r="A3" s="246" t="s">
        <v>282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1:14" ht="15.75" customHeight="1" x14ac:dyDescent="0.25"/>
    <row r="5" spans="1:14" ht="30" customHeight="1" x14ac:dyDescent="0.25">
      <c r="A5" s="199" t="s">
        <v>91</v>
      </c>
      <c r="B5" s="199" t="s">
        <v>4</v>
      </c>
      <c r="C5" s="201" t="s">
        <v>50</v>
      </c>
      <c r="D5" s="201" t="s">
        <v>89</v>
      </c>
      <c r="E5" s="241" t="s">
        <v>17</v>
      </c>
      <c r="F5" s="256"/>
      <c r="G5" s="256"/>
      <c r="H5" s="256"/>
      <c r="I5" s="242"/>
      <c r="J5" s="243"/>
      <c r="K5" s="275" t="s">
        <v>103</v>
      </c>
      <c r="L5" s="276"/>
      <c r="M5" s="276"/>
      <c r="N5" s="277"/>
    </row>
    <row r="6" spans="1:14" ht="30" customHeight="1" x14ac:dyDescent="0.25">
      <c r="A6" s="199"/>
      <c r="B6" s="199"/>
      <c r="C6" s="255"/>
      <c r="D6" s="255"/>
      <c r="E6" s="201" t="s">
        <v>18</v>
      </c>
      <c r="F6" s="201" t="s">
        <v>88</v>
      </c>
      <c r="G6" s="241" t="s">
        <v>90</v>
      </c>
      <c r="H6" s="242"/>
      <c r="I6" s="242"/>
      <c r="J6" s="243"/>
      <c r="K6" s="267" t="s">
        <v>105</v>
      </c>
      <c r="L6" s="268"/>
      <c r="M6" s="248" t="s">
        <v>118</v>
      </c>
      <c r="N6" s="248" t="s">
        <v>168</v>
      </c>
    </row>
    <row r="7" spans="1:14" ht="30" customHeight="1" x14ac:dyDescent="0.25">
      <c r="A7" s="199"/>
      <c r="B7" s="199"/>
      <c r="C7" s="255"/>
      <c r="D7" s="255"/>
      <c r="E7" s="236"/>
      <c r="F7" s="236"/>
      <c r="G7" s="241" t="s">
        <v>105</v>
      </c>
      <c r="H7" s="243"/>
      <c r="I7" s="201" t="s">
        <v>118</v>
      </c>
      <c r="J7" s="201" t="s">
        <v>168</v>
      </c>
      <c r="K7" s="236" t="s">
        <v>167</v>
      </c>
      <c r="L7" s="73" t="s">
        <v>166</v>
      </c>
      <c r="M7" s="249"/>
      <c r="N7" s="249"/>
    </row>
    <row r="8" spans="1:14" ht="42" customHeight="1" x14ac:dyDescent="0.25">
      <c r="A8" s="199"/>
      <c r="B8" s="199"/>
      <c r="C8" s="237"/>
      <c r="D8" s="202"/>
      <c r="E8" s="237"/>
      <c r="F8" s="237"/>
      <c r="G8" s="77"/>
      <c r="H8" s="72" t="s">
        <v>54</v>
      </c>
      <c r="I8" s="266"/>
      <c r="J8" s="266"/>
      <c r="K8" s="237"/>
      <c r="L8" s="74" t="s">
        <v>150</v>
      </c>
      <c r="M8" s="250"/>
      <c r="N8" s="250"/>
    </row>
    <row r="9" spans="1:14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77">
        <v>6</v>
      </c>
      <c r="G9" s="77">
        <v>7</v>
      </c>
      <c r="H9" s="77">
        <v>8</v>
      </c>
      <c r="I9" s="77">
        <v>9</v>
      </c>
      <c r="J9" s="77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4" ht="31.5" customHeight="1" x14ac:dyDescent="0.25">
      <c r="A10" s="75" t="s">
        <v>228</v>
      </c>
      <c r="B10" s="75" t="s">
        <v>13</v>
      </c>
      <c r="C10" s="76" t="s">
        <v>13</v>
      </c>
      <c r="D10" s="45" t="s">
        <v>280</v>
      </c>
      <c r="E10" s="120" t="s">
        <v>100</v>
      </c>
      <c r="F10" s="78" t="str">
        <f>F11</f>
        <v>х</v>
      </c>
      <c r="G10" s="78">
        <v>13</v>
      </c>
      <c r="H10" s="78" t="s">
        <v>13</v>
      </c>
      <c r="I10" s="78">
        <v>13</v>
      </c>
      <c r="J10" s="78">
        <v>13</v>
      </c>
      <c r="K10" s="48">
        <f>K11+K19+K21+K23+K25</f>
        <v>2442</v>
      </c>
      <c r="L10" s="48">
        <f>L11+L19+L21+L23+L25</f>
        <v>0</v>
      </c>
      <c r="M10" s="48">
        <f>M11+M19+M21+M23+M25</f>
        <v>2344.8000000000002</v>
      </c>
      <c r="N10" s="48">
        <f>N11+N19+N21+N23+N25</f>
        <v>2344.8000000000002</v>
      </c>
    </row>
    <row r="11" spans="1:14" s="85" customFormat="1" ht="39" customHeight="1" x14ac:dyDescent="0.25">
      <c r="A11" s="195" t="s">
        <v>228</v>
      </c>
      <c r="B11" s="195" t="s">
        <v>292</v>
      </c>
      <c r="C11" s="290" t="s">
        <v>13</v>
      </c>
      <c r="D11" s="196" t="s">
        <v>229</v>
      </c>
      <c r="E11" s="195" t="s">
        <v>85</v>
      </c>
      <c r="F11" s="195" t="s">
        <v>85</v>
      </c>
      <c r="G11" s="195" t="s">
        <v>85</v>
      </c>
      <c r="H11" s="195" t="s">
        <v>85</v>
      </c>
      <c r="I11" s="195" t="s">
        <v>85</v>
      </c>
      <c r="J11" s="195" t="s">
        <v>85</v>
      </c>
      <c r="K11" s="197">
        <f>K12+K13+K14+K15+K16+K17+K18</f>
        <v>150.94999999999999</v>
      </c>
      <c r="L11" s="197">
        <f t="shared" ref="L11:N11" si="0">L12+L13+L14+L15+L16+L17+L18</f>
        <v>0</v>
      </c>
      <c r="M11" s="197">
        <f t="shared" si="0"/>
        <v>150.94999999999999</v>
      </c>
      <c r="N11" s="197">
        <f t="shared" si="0"/>
        <v>150.94999999999999</v>
      </c>
    </row>
    <row r="12" spans="1:14" s="85" customFormat="1" ht="30" customHeight="1" outlineLevel="1" x14ac:dyDescent="0.25">
      <c r="A12" s="123" t="s">
        <v>228</v>
      </c>
      <c r="B12" s="172" t="s">
        <v>292</v>
      </c>
      <c r="C12" s="182" t="s">
        <v>169</v>
      </c>
      <c r="D12" s="271" t="s">
        <v>230</v>
      </c>
      <c r="E12" s="271" t="s">
        <v>100</v>
      </c>
      <c r="F12" s="273" t="s">
        <v>97</v>
      </c>
      <c r="G12" s="46">
        <v>1</v>
      </c>
      <c r="H12" s="238" t="s">
        <v>135</v>
      </c>
      <c r="I12" s="46">
        <v>1</v>
      </c>
      <c r="J12" s="46">
        <v>1</v>
      </c>
      <c r="K12" s="47">
        <v>67</v>
      </c>
      <c r="L12" s="47">
        <v>0</v>
      </c>
      <c r="M12" s="47">
        <v>67</v>
      </c>
      <c r="N12" s="47">
        <v>67</v>
      </c>
    </row>
    <row r="13" spans="1:14" s="85" customFormat="1" ht="30" customHeight="1" outlineLevel="1" x14ac:dyDescent="0.25">
      <c r="A13" s="123" t="s">
        <v>228</v>
      </c>
      <c r="B13" s="172" t="s">
        <v>292</v>
      </c>
      <c r="C13" s="182" t="s">
        <v>170</v>
      </c>
      <c r="D13" s="272"/>
      <c r="E13" s="272"/>
      <c r="F13" s="274"/>
      <c r="G13" s="46">
        <v>1</v>
      </c>
      <c r="H13" s="269"/>
      <c r="I13" s="46">
        <v>1</v>
      </c>
      <c r="J13" s="46">
        <v>1</v>
      </c>
      <c r="K13" s="47">
        <v>6</v>
      </c>
      <c r="L13" s="47">
        <v>0</v>
      </c>
      <c r="M13" s="47">
        <v>6</v>
      </c>
      <c r="N13" s="47">
        <v>6</v>
      </c>
    </row>
    <row r="14" spans="1:14" s="85" customFormat="1" ht="30" customHeight="1" outlineLevel="1" x14ac:dyDescent="0.25">
      <c r="A14" s="123" t="s">
        <v>228</v>
      </c>
      <c r="B14" s="172" t="s">
        <v>292</v>
      </c>
      <c r="C14" s="182" t="s">
        <v>172</v>
      </c>
      <c r="D14" s="272"/>
      <c r="E14" s="272"/>
      <c r="F14" s="274"/>
      <c r="G14" s="46">
        <v>1</v>
      </c>
      <c r="H14" s="269"/>
      <c r="I14" s="46">
        <v>1</v>
      </c>
      <c r="J14" s="46">
        <v>1</v>
      </c>
      <c r="K14" s="47">
        <v>30</v>
      </c>
      <c r="L14" s="47">
        <v>0</v>
      </c>
      <c r="M14" s="47">
        <v>30</v>
      </c>
      <c r="N14" s="47">
        <v>30</v>
      </c>
    </row>
    <row r="15" spans="1:14" s="85" customFormat="1" ht="30" customHeight="1" outlineLevel="1" x14ac:dyDescent="0.25">
      <c r="A15" s="123" t="s">
        <v>228</v>
      </c>
      <c r="B15" s="172" t="s">
        <v>292</v>
      </c>
      <c r="C15" s="174" t="s">
        <v>156</v>
      </c>
      <c r="D15" s="272"/>
      <c r="E15" s="272"/>
      <c r="F15" s="274"/>
      <c r="G15" s="46">
        <v>1</v>
      </c>
      <c r="H15" s="269"/>
      <c r="I15" s="46">
        <v>1</v>
      </c>
      <c r="J15" s="46">
        <v>1</v>
      </c>
      <c r="K15" s="47">
        <v>0</v>
      </c>
      <c r="L15" s="47">
        <v>0</v>
      </c>
      <c r="M15" s="47">
        <v>0</v>
      </c>
      <c r="N15" s="47">
        <v>0</v>
      </c>
    </row>
    <row r="16" spans="1:14" s="85" customFormat="1" ht="30" customHeight="1" outlineLevel="1" x14ac:dyDescent="0.25">
      <c r="A16" s="123" t="s">
        <v>228</v>
      </c>
      <c r="B16" s="172" t="s">
        <v>292</v>
      </c>
      <c r="C16" s="174" t="s">
        <v>157</v>
      </c>
      <c r="D16" s="272"/>
      <c r="E16" s="272"/>
      <c r="F16" s="274"/>
      <c r="G16" s="46">
        <v>1</v>
      </c>
      <c r="H16" s="269"/>
      <c r="I16" s="46">
        <v>1</v>
      </c>
      <c r="J16" s="46">
        <v>1</v>
      </c>
      <c r="K16" s="47">
        <v>41.2</v>
      </c>
      <c r="L16" s="47">
        <v>0</v>
      </c>
      <c r="M16" s="47">
        <v>41.2</v>
      </c>
      <c r="N16" s="47">
        <v>41.2</v>
      </c>
    </row>
    <row r="17" spans="1:14" s="85" customFormat="1" ht="30" customHeight="1" outlineLevel="1" x14ac:dyDescent="0.25">
      <c r="A17" s="123" t="s">
        <v>228</v>
      </c>
      <c r="B17" s="172" t="s">
        <v>292</v>
      </c>
      <c r="C17" s="174" t="s">
        <v>158</v>
      </c>
      <c r="D17" s="272"/>
      <c r="E17" s="272"/>
      <c r="F17" s="274"/>
      <c r="G17" s="46">
        <v>1</v>
      </c>
      <c r="H17" s="269"/>
      <c r="I17" s="46">
        <v>1</v>
      </c>
      <c r="J17" s="46">
        <v>1</v>
      </c>
      <c r="K17" s="47">
        <v>0</v>
      </c>
      <c r="L17" s="47">
        <v>0</v>
      </c>
      <c r="M17" s="47">
        <v>0</v>
      </c>
      <c r="N17" s="47">
        <v>0</v>
      </c>
    </row>
    <row r="18" spans="1:14" s="85" customFormat="1" ht="30" customHeight="1" outlineLevel="1" x14ac:dyDescent="0.25">
      <c r="A18" s="143" t="s">
        <v>228</v>
      </c>
      <c r="B18" s="172" t="s">
        <v>292</v>
      </c>
      <c r="C18" s="174" t="s">
        <v>159</v>
      </c>
      <c r="D18" s="313"/>
      <c r="E18" s="313"/>
      <c r="F18" s="314"/>
      <c r="G18" s="64">
        <v>1</v>
      </c>
      <c r="H18" s="270"/>
      <c r="I18" s="64">
        <v>1</v>
      </c>
      <c r="J18" s="64">
        <v>1</v>
      </c>
      <c r="K18" s="47">
        <v>6.75</v>
      </c>
      <c r="L18" s="47">
        <v>0</v>
      </c>
      <c r="M18" s="47">
        <v>6.75</v>
      </c>
      <c r="N18" s="47">
        <v>6.75</v>
      </c>
    </row>
    <row r="19" spans="1:14" s="85" customFormat="1" ht="89.25" customHeight="1" x14ac:dyDescent="0.25">
      <c r="A19" s="195" t="s">
        <v>228</v>
      </c>
      <c r="B19" s="195" t="s">
        <v>293</v>
      </c>
      <c r="C19" s="290" t="s">
        <v>13</v>
      </c>
      <c r="D19" s="196" t="s">
        <v>236</v>
      </c>
      <c r="E19" s="195" t="s">
        <v>85</v>
      </c>
      <c r="F19" s="289" t="s">
        <v>85</v>
      </c>
      <c r="G19" s="289" t="s">
        <v>85</v>
      </c>
      <c r="H19" s="289" t="s">
        <v>85</v>
      </c>
      <c r="I19" s="289" t="s">
        <v>85</v>
      </c>
      <c r="J19" s="289" t="s">
        <v>85</v>
      </c>
      <c r="K19" s="322">
        <f t="shared" ref="K19" si="1">K20</f>
        <v>996</v>
      </c>
      <c r="L19" s="322">
        <f t="shared" ref="L19" si="2">L20</f>
        <v>0</v>
      </c>
      <c r="M19" s="322">
        <f t="shared" ref="M19" si="3">M20</f>
        <v>996</v>
      </c>
      <c r="N19" s="322">
        <f t="shared" ref="N19" si="4">N20</f>
        <v>996</v>
      </c>
    </row>
    <row r="20" spans="1:14" s="85" customFormat="1" ht="46.5" customHeight="1" outlineLevel="1" x14ac:dyDescent="0.25">
      <c r="A20" s="143" t="s">
        <v>228</v>
      </c>
      <c r="B20" s="172" t="s">
        <v>293</v>
      </c>
      <c r="C20" s="174" t="s">
        <v>213</v>
      </c>
      <c r="D20" s="180" t="s">
        <v>237</v>
      </c>
      <c r="E20" s="181" t="s">
        <v>431</v>
      </c>
      <c r="F20" s="323" t="s">
        <v>69</v>
      </c>
      <c r="G20" s="79">
        <v>1</v>
      </c>
      <c r="H20" s="324" t="s">
        <v>135</v>
      </c>
      <c r="I20" s="79">
        <v>1</v>
      </c>
      <c r="J20" s="79">
        <v>1</v>
      </c>
      <c r="K20" s="47">
        <v>996</v>
      </c>
      <c r="L20" s="47">
        <v>0</v>
      </c>
      <c r="M20" s="47">
        <v>996</v>
      </c>
      <c r="N20" s="47">
        <v>996</v>
      </c>
    </row>
    <row r="21" spans="1:14" s="85" customFormat="1" ht="34.5" customHeight="1" x14ac:dyDescent="0.25">
      <c r="A21" s="195" t="s">
        <v>228</v>
      </c>
      <c r="B21" s="195" t="s">
        <v>294</v>
      </c>
      <c r="C21" s="290" t="s">
        <v>13</v>
      </c>
      <c r="D21" s="196" t="s">
        <v>238</v>
      </c>
      <c r="E21" s="195" t="s">
        <v>85</v>
      </c>
      <c r="F21" s="289" t="s">
        <v>85</v>
      </c>
      <c r="G21" s="289" t="s">
        <v>85</v>
      </c>
      <c r="H21" s="289" t="s">
        <v>85</v>
      </c>
      <c r="I21" s="289" t="s">
        <v>85</v>
      </c>
      <c r="J21" s="289" t="s">
        <v>85</v>
      </c>
      <c r="K21" s="197">
        <f>K22</f>
        <v>540</v>
      </c>
      <c r="L21" s="197">
        <f>L22</f>
        <v>0</v>
      </c>
      <c r="M21" s="197">
        <f>M22</f>
        <v>540</v>
      </c>
      <c r="N21" s="197">
        <f>N22</f>
        <v>540</v>
      </c>
    </row>
    <row r="22" spans="1:14" s="85" customFormat="1" ht="42.75" customHeight="1" outlineLevel="1" x14ac:dyDescent="0.25">
      <c r="A22" s="123" t="s">
        <v>228</v>
      </c>
      <c r="B22" s="172" t="s">
        <v>294</v>
      </c>
      <c r="C22" s="182" t="s">
        <v>213</v>
      </c>
      <c r="D22" s="188" t="s">
        <v>218</v>
      </c>
      <c r="E22" s="189" t="s">
        <v>239</v>
      </c>
      <c r="F22" s="190" t="s">
        <v>69</v>
      </c>
      <c r="G22" s="46">
        <v>30</v>
      </c>
      <c r="H22" s="171" t="s">
        <v>135</v>
      </c>
      <c r="I22" s="46">
        <v>30</v>
      </c>
      <c r="J22" s="46">
        <v>30</v>
      </c>
      <c r="K22" s="47">
        <v>540</v>
      </c>
      <c r="L22" s="47">
        <v>0</v>
      </c>
      <c r="M22" s="47">
        <v>540</v>
      </c>
      <c r="N22" s="47">
        <v>540</v>
      </c>
    </row>
    <row r="23" spans="1:14" s="85" customFormat="1" ht="42.75" customHeight="1" x14ac:dyDescent="0.25">
      <c r="A23" s="195" t="s">
        <v>228</v>
      </c>
      <c r="B23" s="195" t="s">
        <v>295</v>
      </c>
      <c r="C23" s="290" t="s">
        <v>13</v>
      </c>
      <c r="D23" s="196" t="s">
        <v>220</v>
      </c>
      <c r="E23" s="195" t="s">
        <v>85</v>
      </c>
      <c r="F23" s="289" t="s">
        <v>85</v>
      </c>
      <c r="G23" s="289" t="s">
        <v>85</v>
      </c>
      <c r="H23" s="289" t="s">
        <v>85</v>
      </c>
      <c r="I23" s="289" t="s">
        <v>85</v>
      </c>
      <c r="J23" s="289" t="s">
        <v>85</v>
      </c>
      <c r="K23" s="197">
        <f>K24</f>
        <v>657.85</v>
      </c>
      <c r="L23" s="197">
        <f>L24</f>
        <v>0</v>
      </c>
      <c r="M23" s="197">
        <f>M24</f>
        <v>657.85</v>
      </c>
      <c r="N23" s="197">
        <f>N24</f>
        <v>657.85</v>
      </c>
    </row>
    <row r="24" spans="1:14" s="85" customFormat="1" ht="30" customHeight="1" outlineLevel="1" x14ac:dyDescent="0.25">
      <c r="A24" s="123" t="s">
        <v>228</v>
      </c>
      <c r="B24" s="172" t="s">
        <v>295</v>
      </c>
      <c r="C24" s="182" t="s">
        <v>213</v>
      </c>
      <c r="D24" s="188" t="s">
        <v>220</v>
      </c>
      <c r="E24" s="189" t="s">
        <v>219</v>
      </c>
      <c r="F24" s="190" t="s">
        <v>221</v>
      </c>
      <c r="G24" s="46">
        <v>3</v>
      </c>
      <c r="H24" s="171" t="s">
        <v>135</v>
      </c>
      <c r="I24" s="46">
        <v>3</v>
      </c>
      <c r="J24" s="46">
        <v>3</v>
      </c>
      <c r="K24" s="47">
        <v>657.85</v>
      </c>
      <c r="L24" s="47">
        <v>0</v>
      </c>
      <c r="M24" s="47">
        <v>657.85</v>
      </c>
      <c r="N24" s="47">
        <v>657.85</v>
      </c>
    </row>
    <row r="25" spans="1:14" s="85" customFormat="1" ht="42" customHeight="1" x14ac:dyDescent="0.25">
      <c r="A25" s="195" t="s">
        <v>228</v>
      </c>
      <c r="B25" s="195" t="s">
        <v>296</v>
      </c>
      <c r="C25" s="290" t="s">
        <v>13</v>
      </c>
      <c r="D25" s="196" t="s">
        <v>222</v>
      </c>
      <c r="E25" s="195" t="s">
        <v>85</v>
      </c>
      <c r="F25" s="290" t="s">
        <v>69</v>
      </c>
      <c r="G25" s="289" t="s">
        <v>85</v>
      </c>
      <c r="H25" s="289" t="s">
        <v>85</v>
      </c>
      <c r="I25" s="289" t="s">
        <v>85</v>
      </c>
      <c r="J25" s="289" t="s">
        <v>85</v>
      </c>
      <c r="K25" s="197">
        <f>K26+K27</f>
        <v>97.2</v>
      </c>
      <c r="L25" s="197">
        <f t="shared" ref="L25:N25" si="5">L26</f>
        <v>0</v>
      </c>
      <c r="M25" s="197">
        <f t="shared" si="5"/>
        <v>0</v>
      </c>
      <c r="N25" s="197">
        <f t="shared" si="5"/>
        <v>0</v>
      </c>
    </row>
    <row r="26" spans="1:14" s="85" customFormat="1" ht="30" customHeight="1" outlineLevel="1" x14ac:dyDescent="0.25">
      <c r="A26" s="212" t="s">
        <v>228</v>
      </c>
      <c r="B26" s="212" t="s">
        <v>296</v>
      </c>
      <c r="C26" s="174" t="s">
        <v>411</v>
      </c>
      <c r="D26" s="293" t="s">
        <v>457</v>
      </c>
      <c r="E26" s="293" t="s">
        <v>101</v>
      </c>
      <c r="F26" s="212" t="s">
        <v>69</v>
      </c>
      <c r="G26" s="64">
        <v>3</v>
      </c>
      <c r="H26" s="238" t="s">
        <v>135</v>
      </c>
      <c r="I26" s="64">
        <v>0</v>
      </c>
      <c r="J26" s="64">
        <v>0</v>
      </c>
      <c r="K26" s="47">
        <v>77.2</v>
      </c>
      <c r="L26" s="47">
        <v>0</v>
      </c>
      <c r="M26" s="47">
        <v>0</v>
      </c>
      <c r="N26" s="47">
        <v>0</v>
      </c>
    </row>
    <row r="27" spans="1:14" s="82" customFormat="1" ht="24" customHeight="1" x14ac:dyDescent="0.25">
      <c r="A27" s="319"/>
      <c r="B27" s="319"/>
      <c r="C27" s="174" t="s">
        <v>170</v>
      </c>
      <c r="D27" s="325"/>
      <c r="E27" s="325"/>
      <c r="F27" s="319"/>
      <c r="G27" s="175">
        <v>1</v>
      </c>
      <c r="H27" s="326"/>
      <c r="I27" s="175">
        <v>0</v>
      </c>
      <c r="J27" s="175">
        <v>0</v>
      </c>
      <c r="K27" s="47">
        <v>20</v>
      </c>
      <c r="L27" s="47">
        <v>0</v>
      </c>
      <c r="M27" s="47">
        <v>0</v>
      </c>
      <c r="N27" s="47">
        <v>0</v>
      </c>
    </row>
    <row r="28" spans="1:14" s="82" customFormat="1" x14ac:dyDescent="0.25">
      <c r="E28" s="86"/>
      <c r="F28" s="311"/>
      <c r="G28" s="311"/>
      <c r="H28" s="311"/>
      <c r="I28" s="311"/>
      <c r="J28" s="311"/>
      <c r="K28" s="321"/>
      <c r="L28" s="321"/>
      <c r="M28" s="321"/>
      <c r="N28" s="321"/>
    </row>
  </sheetData>
  <mergeCells count="28">
    <mergeCell ref="H26:H27"/>
    <mergeCell ref="A26:A27"/>
    <mergeCell ref="B26:B27"/>
    <mergeCell ref="D26:D27"/>
    <mergeCell ref="E26:E27"/>
    <mergeCell ref="F26:F27"/>
    <mergeCell ref="G6:J6"/>
    <mergeCell ref="K7:K8"/>
    <mergeCell ref="D12:D18"/>
    <mergeCell ref="E12:E18"/>
    <mergeCell ref="F12:F18"/>
    <mergeCell ref="H12:H1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</mergeCells>
  <pageMargins left="0.31496062992125984" right="0.31496062992125984" top="0.74803149606299213" bottom="0.35433070866141736" header="0.31496062992125984" footer="0.31496062992125984"/>
  <pageSetup paperSize="9" scale="46" fitToHeight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79998168889431442"/>
    <pageSetUpPr fitToPage="1"/>
  </sheetPr>
  <dimension ref="A2:O17"/>
  <sheetViews>
    <sheetView zoomScale="70" zoomScaleNormal="70" workbookViewId="0">
      <pane ySplit="9" topLeftCell="A10" activePane="bottomLeft" state="frozen"/>
      <selection pane="bottomLeft" activeCell="A10" sqref="A10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82"/>
    <col min="16" max="16384" width="8.85546875" style="23"/>
  </cols>
  <sheetData>
    <row r="2" spans="1:15" ht="15" customHeight="1" x14ac:dyDescent="0.25">
      <c r="M2" s="247"/>
      <c r="N2" s="282"/>
    </row>
    <row r="3" spans="1:15" ht="22.5" customHeight="1" x14ac:dyDescent="0.25">
      <c r="A3" s="246" t="s">
        <v>241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1:15" ht="15.75" customHeight="1" x14ac:dyDescent="0.25"/>
    <row r="5" spans="1:15" ht="30" customHeight="1" x14ac:dyDescent="0.25">
      <c r="A5" s="199" t="s">
        <v>91</v>
      </c>
      <c r="B5" s="199" t="s">
        <v>4</v>
      </c>
      <c r="C5" s="201" t="s">
        <v>50</v>
      </c>
      <c r="D5" s="201" t="s">
        <v>89</v>
      </c>
      <c r="E5" s="241" t="s">
        <v>17</v>
      </c>
      <c r="F5" s="256"/>
      <c r="G5" s="256"/>
      <c r="H5" s="256"/>
      <c r="I5" s="242"/>
      <c r="J5" s="243"/>
      <c r="K5" s="275" t="s">
        <v>103</v>
      </c>
      <c r="L5" s="276"/>
      <c r="M5" s="276"/>
      <c r="N5" s="277"/>
    </row>
    <row r="6" spans="1:15" ht="30" customHeight="1" x14ac:dyDescent="0.25">
      <c r="A6" s="199"/>
      <c r="B6" s="199"/>
      <c r="C6" s="255"/>
      <c r="D6" s="255"/>
      <c r="E6" s="201" t="s">
        <v>18</v>
      </c>
      <c r="F6" s="201" t="s">
        <v>88</v>
      </c>
      <c r="G6" s="241" t="s">
        <v>90</v>
      </c>
      <c r="H6" s="242"/>
      <c r="I6" s="242"/>
      <c r="J6" s="243"/>
      <c r="K6" s="267" t="s">
        <v>105</v>
      </c>
      <c r="L6" s="268"/>
      <c r="M6" s="248" t="s">
        <v>118</v>
      </c>
      <c r="N6" s="248" t="s">
        <v>168</v>
      </c>
    </row>
    <row r="7" spans="1:15" ht="30" customHeight="1" x14ac:dyDescent="0.25">
      <c r="A7" s="199"/>
      <c r="B7" s="199"/>
      <c r="C7" s="255"/>
      <c r="D7" s="255"/>
      <c r="E7" s="236"/>
      <c r="F7" s="236"/>
      <c r="G7" s="241" t="s">
        <v>105</v>
      </c>
      <c r="H7" s="243"/>
      <c r="I7" s="201" t="s">
        <v>118</v>
      </c>
      <c r="J7" s="201" t="s">
        <v>168</v>
      </c>
      <c r="K7" s="236" t="s">
        <v>167</v>
      </c>
      <c r="L7" s="66" t="s">
        <v>166</v>
      </c>
      <c r="M7" s="249"/>
      <c r="N7" s="249"/>
    </row>
    <row r="8" spans="1:15" ht="42" customHeight="1" x14ac:dyDescent="0.25">
      <c r="A8" s="199"/>
      <c r="B8" s="199"/>
      <c r="C8" s="237"/>
      <c r="D8" s="202"/>
      <c r="E8" s="237"/>
      <c r="F8" s="237"/>
      <c r="G8" s="70"/>
      <c r="H8" s="65" t="s">
        <v>54</v>
      </c>
      <c r="I8" s="266"/>
      <c r="J8" s="266"/>
      <c r="K8" s="237"/>
      <c r="L8" s="67" t="s">
        <v>150</v>
      </c>
      <c r="M8" s="250"/>
      <c r="N8" s="250"/>
    </row>
    <row r="9" spans="1:15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5" ht="107.25" customHeight="1" x14ac:dyDescent="0.25">
      <c r="A10" s="68" t="s">
        <v>217</v>
      </c>
      <c r="B10" s="68" t="s">
        <v>13</v>
      </c>
      <c r="C10" s="69" t="s">
        <v>13</v>
      </c>
      <c r="D10" s="45" t="s">
        <v>153</v>
      </c>
      <c r="E10" s="41" t="s">
        <v>408</v>
      </c>
      <c r="F10" s="71" t="s">
        <v>97</v>
      </c>
      <c r="G10" s="78">
        <v>1</v>
      </c>
      <c r="H10" s="71" t="s">
        <v>13</v>
      </c>
      <c r="I10" s="71">
        <v>1</v>
      </c>
      <c r="J10" s="71">
        <v>1</v>
      </c>
      <c r="K10" s="48">
        <f>K11</f>
        <v>170</v>
      </c>
      <c r="L10" s="48">
        <f t="shared" ref="L10:N10" si="0">L11</f>
        <v>0</v>
      </c>
      <c r="M10" s="48">
        <f t="shared" si="0"/>
        <v>170</v>
      </c>
      <c r="N10" s="48">
        <f t="shared" si="0"/>
        <v>170</v>
      </c>
    </row>
    <row r="11" spans="1:15" s="85" customFormat="1" ht="127.5" customHeight="1" x14ac:dyDescent="0.25">
      <c r="A11" s="195" t="s">
        <v>217</v>
      </c>
      <c r="B11" s="195" t="s">
        <v>393</v>
      </c>
      <c r="C11" s="290" t="s">
        <v>13</v>
      </c>
      <c r="D11" s="196" t="s">
        <v>367</v>
      </c>
      <c r="E11" s="195" t="s">
        <v>85</v>
      </c>
      <c r="F11" s="195" t="s">
        <v>85</v>
      </c>
      <c r="G11" s="195" t="s">
        <v>85</v>
      </c>
      <c r="H11" s="195" t="s">
        <v>85</v>
      </c>
      <c r="I11" s="195" t="s">
        <v>85</v>
      </c>
      <c r="J11" s="195" t="s">
        <v>85</v>
      </c>
      <c r="K11" s="197">
        <f>K12+K13</f>
        <v>170</v>
      </c>
      <c r="L11" s="197">
        <f>L12</f>
        <v>0</v>
      </c>
      <c r="M11" s="197">
        <f>M12</f>
        <v>170</v>
      </c>
      <c r="N11" s="197">
        <f>N12</f>
        <v>170</v>
      </c>
    </row>
    <row r="12" spans="1:15" s="28" customFormat="1" ht="30" customHeight="1" outlineLevel="1" x14ac:dyDescent="0.25">
      <c r="A12" s="131" t="s">
        <v>217</v>
      </c>
      <c r="B12" s="131" t="s">
        <v>393</v>
      </c>
      <c r="C12" s="149" t="s">
        <v>223</v>
      </c>
      <c r="D12" s="147" t="s">
        <v>232</v>
      </c>
      <c r="E12" s="122" t="s">
        <v>102</v>
      </c>
      <c r="F12" s="77" t="s">
        <v>221</v>
      </c>
      <c r="G12" s="148">
        <v>1</v>
      </c>
      <c r="H12" s="131" t="s">
        <v>135</v>
      </c>
      <c r="I12" s="148">
        <v>1</v>
      </c>
      <c r="J12" s="148">
        <v>1</v>
      </c>
      <c r="K12" s="47">
        <v>170</v>
      </c>
      <c r="L12" s="47">
        <v>0</v>
      </c>
      <c r="M12" s="47">
        <v>170</v>
      </c>
      <c r="N12" s="47">
        <v>170</v>
      </c>
      <c r="O12" s="85"/>
    </row>
    <row r="13" spans="1:15" s="85" customFormat="1" ht="30" customHeight="1" outlineLevel="1" x14ac:dyDescent="0.25">
      <c r="A13" s="150"/>
      <c r="B13" s="150"/>
      <c r="C13" s="151"/>
      <c r="D13" s="152"/>
      <c r="E13" s="153"/>
      <c r="F13" s="154"/>
      <c r="G13" s="155"/>
      <c r="H13" s="156"/>
      <c r="I13" s="155"/>
      <c r="J13" s="155"/>
      <c r="K13" s="157"/>
      <c r="L13" s="157"/>
      <c r="M13" s="157"/>
      <c r="N13" s="157"/>
    </row>
    <row r="14" spans="1:15" x14ac:dyDescent="0.25">
      <c r="A14" s="158"/>
      <c r="B14" s="158"/>
      <c r="C14" s="158"/>
      <c r="D14" s="158"/>
      <c r="E14" s="159"/>
      <c r="F14" s="160"/>
      <c r="G14" s="160"/>
      <c r="H14" s="160"/>
      <c r="I14" s="160"/>
      <c r="J14" s="160"/>
      <c r="K14" s="161"/>
      <c r="L14" s="161"/>
      <c r="M14" s="161"/>
      <c r="N14" s="161"/>
    </row>
    <row r="15" spans="1:15" x14ac:dyDescent="0.25">
      <c r="A15" s="158"/>
      <c r="B15" s="158"/>
      <c r="C15" s="158"/>
      <c r="D15" s="158"/>
      <c r="E15" s="159"/>
      <c r="F15" s="160"/>
      <c r="G15" s="160"/>
      <c r="H15" s="160"/>
      <c r="I15" s="160"/>
      <c r="J15" s="160"/>
      <c r="K15" s="161"/>
      <c r="L15" s="161"/>
      <c r="M15" s="161"/>
      <c r="N15" s="161"/>
    </row>
    <row r="16" spans="1:15" x14ac:dyDescent="0.25">
      <c r="A16" s="158"/>
      <c r="B16" s="158"/>
      <c r="C16" s="158"/>
      <c r="D16" s="158"/>
      <c r="E16" s="159"/>
      <c r="F16" s="160"/>
      <c r="G16" s="160"/>
      <c r="H16" s="160"/>
      <c r="I16" s="160"/>
      <c r="J16" s="160"/>
      <c r="K16" s="161"/>
      <c r="L16" s="161"/>
      <c r="M16" s="161"/>
      <c r="N16" s="161"/>
    </row>
    <row r="17" spans="1:14" x14ac:dyDescent="0.25">
      <c r="A17" s="158"/>
      <c r="B17" s="158"/>
      <c r="C17" s="158"/>
      <c r="D17" s="158"/>
      <c r="E17" s="159"/>
      <c r="F17" s="160"/>
      <c r="G17" s="160"/>
      <c r="H17" s="160"/>
      <c r="I17" s="160"/>
      <c r="J17" s="160"/>
      <c r="K17" s="161"/>
      <c r="L17" s="161"/>
      <c r="M17" s="161"/>
      <c r="N17" s="161"/>
    </row>
  </sheetData>
  <mergeCells count="18">
    <mergeCell ref="G7:H7"/>
    <mergeCell ref="I7:I8"/>
    <mergeCell ref="K7:K8"/>
    <mergeCell ref="J7:J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L6"/>
    <mergeCell ref="M6:M8"/>
    <mergeCell ref="N6:N8"/>
  </mergeCells>
  <pageMargins left="0.31496062992125984" right="0.31496062992125984" top="0.74803149606299213" bottom="0.35433070866141736" header="0.31496062992125984" footer="0.31496062992125984"/>
  <pageSetup paperSize="9" scale="46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пример</vt:lpstr>
      <vt:lpstr>квартальный отчет Вариант 1</vt:lpstr>
      <vt:lpstr>всего</vt:lpstr>
      <vt:lpstr>01</vt:lpstr>
      <vt:lpstr>02</vt:lpstr>
      <vt:lpstr>03</vt:lpstr>
      <vt:lpstr>04</vt:lpstr>
      <vt:lpstr>05</vt:lpstr>
      <vt:lpstr>06</vt:lpstr>
      <vt:lpstr>07 (EB)</vt:lpstr>
      <vt:lpstr>08 (E1)</vt:lpstr>
      <vt:lpstr>09 (E2)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Татьяна Волчкова</cp:lastModifiedBy>
  <cp:lastPrinted>2024-10-11T10:26:12Z</cp:lastPrinted>
  <dcterms:created xsi:type="dcterms:W3CDTF">2020-09-17T13:48:54Z</dcterms:created>
  <dcterms:modified xsi:type="dcterms:W3CDTF">2024-10-11T15:28:36Z</dcterms:modified>
</cp:coreProperties>
</file>