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1645" windowHeight="11940" tabRatio="201"/>
  </bookViews>
  <sheets>
    <sheet name="прил.7" sheetId="9" r:id="rId1"/>
    <sheet name="прил.8" sheetId="11" r:id="rId2"/>
  </sheets>
  <definedNames>
    <definedName name="_xlnm._FilterDatabase" localSheetId="0" hidden="1">прил.7!$A$13:$K$488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N291" i="9" l="1"/>
  <c r="N327" i="9"/>
  <c r="O423" i="9" l="1"/>
  <c r="O422" i="9"/>
  <c r="O421" i="9"/>
  <c r="O420" i="9" l="1"/>
  <c r="O419" i="9" s="1"/>
  <c r="N223" i="9"/>
  <c r="E71" i="11" l="1"/>
  <c r="N209" i="9"/>
  <c r="N212" i="9"/>
  <c r="N196" i="9"/>
  <c r="Q199" i="9"/>
  <c r="N199" i="9"/>
  <c r="N25" i="9" l="1"/>
  <c r="N80" i="9" l="1"/>
  <c r="N417" i="9"/>
  <c r="O327" i="9" l="1"/>
  <c r="O326" i="9" s="1"/>
  <c r="O92" i="9"/>
  <c r="O91" i="9" s="1"/>
  <c r="O458" i="9"/>
  <c r="O457" i="9"/>
  <c r="E166" i="11" l="1"/>
  <c r="E165" i="11" s="1"/>
  <c r="O325" i="9"/>
  <c r="O456" i="9"/>
  <c r="E94" i="11" s="1"/>
  <c r="O455" i="9" l="1"/>
  <c r="N56" i="9"/>
  <c r="O434" i="9" l="1"/>
  <c r="O316" i="9"/>
  <c r="O315" i="9" s="1"/>
  <c r="O314" i="9"/>
  <c r="O313" i="9" s="1"/>
  <c r="O312" i="9"/>
  <c r="O311" i="9" s="1"/>
  <c r="O300" i="9"/>
  <c r="O299" i="9" s="1"/>
  <c r="E211" i="11" s="1"/>
  <c r="E210" i="11" s="1"/>
  <c r="O287" i="9"/>
  <c r="O286" i="9" s="1"/>
  <c r="E199" i="11" s="1"/>
  <c r="E198" i="11" s="1"/>
  <c r="O258" i="9"/>
  <c r="O257" i="9"/>
  <c r="O255" i="9"/>
  <c r="O254" i="9" s="1"/>
  <c r="O253" i="9"/>
  <c r="O252" i="9"/>
  <c r="O248" i="9"/>
  <c r="O247" i="9"/>
  <c r="O236" i="9"/>
  <c r="O235" i="9" s="1"/>
  <c r="E121" i="11" s="1"/>
  <c r="O165" i="9"/>
  <c r="O77" i="9"/>
  <c r="E137" i="11" l="1"/>
  <c r="O256" i="9"/>
  <c r="E138" i="11" s="1"/>
  <c r="O310" i="9"/>
  <c r="N488" i="9"/>
  <c r="M304" i="9"/>
  <c r="L56" i="9"/>
  <c r="L170" i="9"/>
  <c r="L26" i="9"/>
  <c r="M303" i="9" l="1"/>
  <c r="O304" i="9"/>
  <c r="O303" i="9" s="1"/>
  <c r="E214" i="11" s="1"/>
  <c r="L332" i="9"/>
  <c r="M90" i="9"/>
  <c r="L176" i="9"/>
  <c r="M89" i="9" l="1"/>
  <c r="M88" i="9" s="1"/>
  <c r="O90" i="9"/>
  <c r="O89" i="9" s="1"/>
  <c r="M186" i="9"/>
  <c r="O88" i="9" l="1"/>
  <c r="E91" i="11"/>
  <c r="M185" i="9"/>
  <c r="O186" i="9"/>
  <c r="O185" i="9" s="1"/>
  <c r="E93" i="11" s="1"/>
  <c r="M84" i="9"/>
  <c r="M334" i="9"/>
  <c r="M482" i="9"/>
  <c r="O482" i="9" s="1"/>
  <c r="M467" i="9"/>
  <c r="M462" i="9"/>
  <c r="M448" i="9"/>
  <c r="M446" i="9"/>
  <c r="M417" i="9"/>
  <c r="L75" i="9"/>
  <c r="M75" i="9" s="1"/>
  <c r="L78" i="9"/>
  <c r="M410" i="9"/>
  <c r="M407" i="9"/>
  <c r="M415" i="9"/>
  <c r="M412" i="9"/>
  <c r="M404" i="9"/>
  <c r="M402" i="9"/>
  <c r="O402" i="9" s="1"/>
  <c r="M401" i="9"/>
  <c r="O401" i="9" s="1"/>
  <c r="O400" i="9" s="1"/>
  <c r="E60" i="11" s="1"/>
  <c r="M398" i="9"/>
  <c r="M396" i="9"/>
  <c r="M394" i="9"/>
  <c r="M375" i="9"/>
  <c r="M283" i="9"/>
  <c r="M231" i="9"/>
  <c r="O231" i="9" s="1"/>
  <c r="M230" i="9"/>
  <c r="O230" i="9" s="1"/>
  <c r="M228" i="9"/>
  <c r="O228" i="9" s="1"/>
  <c r="M227" i="9"/>
  <c r="M192" i="9"/>
  <c r="O192" i="9" s="1"/>
  <c r="M78" i="9"/>
  <c r="M374" i="9" l="1"/>
  <c r="O375" i="9"/>
  <c r="O374" i="9" s="1"/>
  <c r="E154" i="11" s="1"/>
  <c r="M395" i="9"/>
  <c r="O396" i="9"/>
  <c r="O395" i="9" s="1"/>
  <c r="E56" i="11" s="1"/>
  <c r="M403" i="9"/>
  <c r="O404" i="9"/>
  <c r="O403" i="9" s="1"/>
  <c r="E61" i="11" s="1"/>
  <c r="M414" i="9"/>
  <c r="O415" i="9"/>
  <c r="O414" i="9" s="1"/>
  <c r="E69" i="11" s="1"/>
  <c r="M409" i="9"/>
  <c r="O410" i="9"/>
  <c r="O409" i="9" s="1"/>
  <c r="M74" i="9"/>
  <c r="O75" i="9"/>
  <c r="O74" i="9" s="1"/>
  <c r="M445" i="9"/>
  <c r="O446" i="9"/>
  <c r="O445" i="9" s="1"/>
  <c r="E86" i="11" s="1"/>
  <c r="M461" i="9"/>
  <c r="O462" i="9"/>
  <c r="O461" i="9" s="1"/>
  <c r="E103" i="11" s="1"/>
  <c r="M83" i="9"/>
  <c r="O84" i="9"/>
  <c r="O83" i="9" s="1"/>
  <c r="M76" i="9"/>
  <c r="O78" i="9"/>
  <c r="O76" i="9" s="1"/>
  <c r="M226" i="9"/>
  <c r="O227" i="9"/>
  <c r="O226" i="9" s="1"/>
  <c r="E117" i="11" s="1"/>
  <c r="M282" i="9"/>
  <c r="O283" i="9"/>
  <c r="O282" i="9" s="1"/>
  <c r="E195" i="11" s="1"/>
  <c r="M393" i="9"/>
  <c r="O394" i="9"/>
  <c r="O393" i="9" s="1"/>
  <c r="E55" i="11" s="1"/>
  <c r="M397" i="9"/>
  <c r="O398" i="9"/>
  <c r="O397" i="9" s="1"/>
  <c r="E57" i="11" s="1"/>
  <c r="M411" i="9"/>
  <c r="O412" i="9"/>
  <c r="O411" i="9" s="1"/>
  <c r="E65" i="11" s="1"/>
  <c r="M406" i="9"/>
  <c r="O407" i="9"/>
  <c r="O406" i="9" s="1"/>
  <c r="E63" i="11" s="1"/>
  <c r="M416" i="9"/>
  <c r="O417" i="9"/>
  <c r="O416" i="9" s="1"/>
  <c r="M447" i="9"/>
  <c r="O448" i="9"/>
  <c r="O447" i="9" s="1"/>
  <c r="E87" i="11" s="1"/>
  <c r="M466" i="9"/>
  <c r="O467" i="9"/>
  <c r="O466" i="9" s="1"/>
  <c r="E126" i="11" s="1"/>
  <c r="M333" i="9"/>
  <c r="O334" i="9"/>
  <c r="O333" i="9" s="1"/>
  <c r="E174" i="11" s="1"/>
  <c r="O229" i="9"/>
  <c r="E118" i="11" s="1"/>
  <c r="M229" i="9"/>
  <c r="M82" i="9"/>
  <c r="M413" i="9"/>
  <c r="M400" i="9"/>
  <c r="L488" i="9"/>
  <c r="M392" i="9"/>
  <c r="M34" i="9"/>
  <c r="J285" i="9"/>
  <c r="K263" i="9"/>
  <c r="M263" i="9" s="1"/>
  <c r="K487" i="9"/>
  <c r="M487" i="9" s="1"/>
  <c r="E29" i="11"/>
  <c r="K365" i="9"/>
  <c r="M365" i="9" s="1"/>
  <c r="O365" i="9" s="1"/>
  <c r="J364" i="9"/>
  <c r="K336" i="9"/>
  <c r="K335" i="9" s="1"/>
  <c r="K138" i="9"/>
  <c r="M138" i="9" s="1"/>
  <c r="O138" i="9" s="1"/>
  <c r="K135" i="9"/>
  <c r="M135" i="9" s="1"/>
  <c r="O135" i="9" s="1"/>
  <c r="E125" i="11" l="1"/>
  <c r="E66" i="11"/>
  <c r="O82" i="9"/>
  <c r="E81" i="11"/>
  <c r="E80" i="11" s="1"/>
  <c r="O399" i="9"/>
  <c r="E64" i="11"/>
  <c r="E54" i="11"/>
  <c r="M262" i="9"/>
  <c r="O263" i="9"/>
  <c r="O262" i="9" s="1"/>
  <c r="E146" i="11" s="1"/>
  <c r="M33" i="9"/>
  <c r="O34" i="9"/>
  <c r="O33" i="9" s="1"/>
  <c r="M486" i="9"/>
  <c r="M485" i="9" s="1"/>
  <c r="M484" i="9" s="1"/>
  <c r="O487" i="9"/>
  <c r="O486" i="9" s="1"/>
  <c r="O485" i="9" s="1"/>
  <c r="O484" i="9" s="1"/>
  <c r="O392" i="9"/>
  <c r="O391" i="9" s="1"/>
  <c r="M408" i="9"/>
  <c r="M405" i="9" s="1"/>
  <c r="O408" i="9"/>
  <c r="O413" i="9"/>
  <c r="M32" i="9"/>
  <c r="M399" i="9"/>
  <c r="M391" i="9" s="1"/>
  <c r="M336" i="9"/>
  <c r="K486" i="9"/>
  <c r="K485" i="9" s="1"/>
  <c r="K484" i="9" s="1"/>
  <c r="K262" i="9"/>
  <c r="K125" i="9"/>
  <c r="K117" i="9"/>
  <c r="K205" i="9"/>
  <c r="J25" i="9"/>
  <c r="K100" i="9"/>
  <c r="K87" i="9"/>
  <c r="J433" i="9"/>
  <c r="J54" i="9"/>
  <c r="O32" i="9" l="1"/>
  <c r="E24" i="11"/>
  <c r="E23" i="11" s="1"/>
  <c r="O405" i="9"/>
  <c r="M335" i="9"/>
  <c r="O336" i="9"/>
  <c r="O335" i="9" s="1"/>
  <c r="E175" i="11" s="1"/>
  <c r="K86" i="9"/>
  <c r="K85" i="9" s="1"/>
  <c r="M87" i="9"/>
  <c r="M117" i="9"/>
  <c r="K99" i="9"/>
  <c r="K98" i="9" s="1"/>
  <c r="M100" i="9"/>
  <c r="K204" i="9"/>
  <c r="M205" i="9"/>
  <c r="K124" i="9"/>
  <c r="M125" i="9"/>
  <c r="K347" i="9"/>
  <c r="M347" i="9" s="1"/>
  <c r="O347" i="9" s="1"/>
  <c r="K341" i="9"/>
  <c r="K431" i="9"/>
  <c r="M431" i="9" s="1"/>
  <c r="O431" i="9" s="1"/>
  <c r="K366" i="9"/>
  <c r="M366" i="9" s="1"/>
  <c r="O366" i="9" s="1"/>
  <c r="K114" i="9"/>
  <c r="J332" i="9"/>
  <c r="K302" i="9"/>
  <c r="K243" i="9"/>
  <c r="K241" i="9"/>
  <c r="M241" i="9" s="1"/>
  <c r="O241" i="9" s="1"/>
  <c r="K240" i="9"/>
  <c r="M240" i="9" s="1"/>
  <c r="O240" i="9" s="1"/>
  <c r="O239" i="9" l="1"/>
  <c r="E123" i="11" s="1"/>
  <c r="M86" i="9"/>
  <c r="M85" i="9" s="1"/>
  <c r="O87" i="9"/>
  <c r="O86" i="9" s="1"/>
  <c r="O85" i="9" s="1"/>
  <c r="M124" i="9"/>
  <c r="O125" i="9"/>
  <c r="O124" i="9" s="1"/>
  <c r="E158" i="11" s="1"/>
  <c r="M204" i="9"/>
  <c r="O205" i="9"/>
  <c r="O204" i="9" s="1"/>
  <c r="E106" i="11" s="1"/>
  <c r="M99" i="9"/>
  <c r="M98" i="9" s="1"/>
  <c r="O100" i="9"/>
  <c r="O99" i="9" s="1"/>
  <c r="O98" i="9" s="1"/>
  <c r="O117" i="9"/>
  <c r="E148" i="11" s="1"/>
  <c r="M239" i="9"/>
  <c r="K340" i="9"/>
  <c r="M341" i="9"/>
  <c r="K242" i="9"/>
  <c r="M243" i="9"/>
  <c r="K301" i="9"/>
  <c r="M302" i="9"/>
  <c r="M114" i="9"/>
  <c r="K239" i="9"/>
  <c r="M242" i="9" l="1"/>
  <c r="O243" i="9"/>
  <c r="O242" i="9" s="1"/>
  <c r="E124" i="11" s="1"/>
  <c r="O302" i="9"/>
  <c r="O301" i="9" s="1"/>
  <c r="M301" i="9"/>
  <c r="M298" i="9" s="1"/>
  <c r="M340" i="9"/>
  <c r="O341" i="9"/>
  <c r="O340" i="9" s="1"/>
  <c r="O114" i="9"/>
  <c r="E145" i="11" s="1"/>
  <c r="M339" i="9"/>
  <c r="K298" i="9"/>
  <c r="K339" i="9"/>
  <c r="K238" i="9"/>
  <c r="K234" i="9"/>
  <c r="M234" i="9" s="1"/>
  <c r="O234" i="9" s="1"/>
  <c r="K233" i="9"/>
  <c r="M233" i="9" s="1"/>
  <c r="O233" i="9" s="1"/>
  <c r="K225" i="9"/>
  <c r="J212" i="9"/>
  <c r="J488" i="9" s="1"/>
  <c r="K202" i="9"/>
  <c r="M202" i="9" s="1"/>
  <c r="O202" i="9" s="1"/>
  <c r="K201" i="9"/>
  <c r="M201" i="9" s="1"/>
  <c r="K177" i="9"/>
  <c r="M177" i="9" s="1"/>
  <c r="O177" i="9" s="1"/>
  <c r="K170" i="9"/>
  <c r="K168" i="9"/>
  <c r="M168" i="9" s="1"/>
  <c r="O168" i="9" s="1"/>
  <c r="K113" i="9"/>
  <c r="K103" i="9"/>
  <c r="K27" i="9"/>
  <c r="M27" i="9" s="1"/>
  <c r="O27" i="9" s="1"/>
  <c r="G161" i="9"/>
  <c r="G164" i="9"/>
  <c r="O298" i="9" l="1"/>
  <c r="E213" i="11"/>
  <c r="E212" i="11" s="1"/>
  <c r="E209" i="11" s="1"/>
  <c r="O339" i="9"/>
  <c r="E178" i="11"/>
  <c r="O232" i="9"/>
  <c r="E120" i="11" s="1"/>
  <c r="M200" i="9"/>
  <c r="O201" i="9"/>
  <c r="O200" i="9" s="1"/>
  <c r="E102" i="11" s="1"/>
  <c r="M232" i="9"/>
  <c r="K112" i="9"/>
  <c r="M113" i="9"/>
  <c r="K169" i="9"/>
  <c r="M170" i="9"/>
  <c r="K102" i="9"/>
  <c r="M103" i="9"/>
  <c r="K224" i="9"/>
  <c r="M225" i="9"/>
  <c r="K237" i="9"/>
  <c r="M238" i="9"/>
  <c r="K200" i="9"/>
  <c r="K232" i="9"/>
  <c r="G134" i="9"/>
  <c r="G132" i="9"/>
  <c r="M224" i="9" l="1"/>
  <c r="O225" i="9"/>
  <c r="O224" i="9" s="1"/>
  <c r="E115" i="11" s="1"/>
  <c r="M112" i="9"/>
  <c r="O113" i="9"/>
  <c r="O112" i="9" s="1"/>
  <c r="E144" i="11" s="1"/>
  <c r="M237" i="9"/>
  <c r="O238" i="9"/>
  <c r="O237" i="9" s="1"/>
  <c r="E122" i="11" s="1"/>
  <c r="E119" i="11" s="1"/>
  <c r="M102" i="9"/>
  <c r="O103" i="9"/>
  <c r="O102" i="9" s="1"/>
  <c r="M169" i="9"/>
  <c r="O170" i="9"/>
  <c r="O169" i="9" s="1"/>
  <c r="M101" i="9"/>
  <c r="K101" i="9"/>
  <c r="I454" i="9"/>
  <c r="I452" i="9"/>
  <c r="H95" i="9"/>
  <c r="H22" i="9"/>
  <c r="E114" i="11" l="1"/>
  <c r="O101" i="9"/>
  <c r="E107" i="11"/>
  <c r="I453" i="9"/>
  <c r="K454" i="9"/>
  <c r="I451" i="9"/>
  <c r="K452" i="9"/>
  <c r="H362" i="9"/>
  <c r="H222" i="9"/>
  <c r="H198" i="9"/>
  <c r="H195" i="9"/>
  <c r="K451" i="9" l="1"/>
  <c r="M452" i="9"/>
  <c r="K453" i="9"/>
  <c r="M454" i="9"/>
  <c r="H364" i="9"/>
  <c r="H211" i="9"/>
  <c r="I211" i="9" s="1"/>
  <c r="K211" i="9" s="1"/>
  <c r="M211" i="9" s="1"/>
  <c r="O211" i="9" s="1"/>
  <c r="H208" i="9"/>
  <c r="I208" i="9" s="1"/>
  <c r="K208" i="9" s="1"/>
  <c r="M208" i="9" s="1"/>
  <c r="O208" i="9" s="1"/>
  <c r="I363" i="9"/>
  <c r="K363" i="9" s="1"/>
  <c r="M363" i="9" s="1"/>
  <c r="O363" i="9" s="1"/>
  <c r="I297" i="9"/>
  <c r="I450" i="9"/>
  <c r="I469" i="9"/>
  <c r="K469" i="9" s="1"/>
  <c r="M469" i="9" s="1"/>
  <c r="O469" i="9" s="1"/>
  <c r="I468" i="9"/>
  <c r="K468" i="9" s="1"/>
  <c r="M468" i="9" s="1"/>
  <c r="O468" i="9" s="1"/>
  <c r="E128" i="11" s="1"/>
  <c r="H444" i="9"/>
  <c r="H389" i="9" s="1"/>
  <c r="I273" i="9"/>
  <c r="G272" i="9"/>
  <c r="G271" i="9" s="1"/>
  <c r="I483" i="9"/>
  <c r="K483" i="9" s="1"/>
  <c r="M483" i="9" s="1"/>
  <c r="O483" i="9" s="1"/>
  <c r="I476" i="9"/>
  <c r="K476" i="9" s="1"/>
  <c r="M476" i="9" s="1"/>
  <c r="O476" i="9" s="1"/>
  <c r="I475" i="9"/>
  <c r="K475" i="9" s="1"/>
  <c r="M475" i="9" s="1"/>
  <c r="O475" i="9" s="1"/>
  <c r="I474" i="9"/>
  <c r="K474" i="9" s="1"/>
  <c r="M474" i="9" s="1"/>
  <c r="O474" i="9" s="1"/>
  <c r="I464" i="9"/>
  <c r="K464" i="9" s="1"/>
  <c r="I440" i="9"/>
  <c r="K440" i="9" s="1"/>
  <c r="I438" i="9"/>
  <c r="K438" i="9" s="1"/>
  <c r="I435" i="9"/>
  <c r="K435" i="9" s="1"/>
  <c r="M435" i="9" s="1"/>
  <c r="O435" i="9" s="1"/>
  <c r="I433" i="9"/>
  <c r="K433" i="9" s="1"/>
  <c r="M433" i="9" s="1"/>
  <c r="O433" i="9" s="1"/>
  <c r="I432" i="9"/>
  <c r="K432" i="9" s="1"/>
  <c r="M432" i="9" s="1"/>
  <c r="O432" i="9" s="1"/>
  <c r="I426" i="9"/>
  <c r="K426" i="9" s="1"/>
  <c r="M426" i="9" s="1"/>
  <c r="O426" i="9" s="1"/>
  <c r="I425" i="9"/>
  <c r="K425" i="9" s="1"/>
  <c r="M425" i="9" s="1"/>
  <c r="O425" i="9" s="1"/>
  <c r="I388" i="9"/>
  <c r="K388" i="9" s="1"/>
  <c r="M388" i="9" s="1"/>
  <c r="O388" i="9" s="1"/>
  <c r="I387" i="9"/>
  <c r="K387" i="9" s="1"/>
  <c r="M387" i="9" s="1"/>
  <c r="O387" i="9" s="1"/>
  <c r="I380" i="9"/>
  <c r="K380" i="9" s="1"/>
  <c r="M380" i="9" s="1"/>
  <c r="O380" i="9" s="1"/>
  <c r="I379" i="9"/>
  <c r="K379" i="9" s="1"/>
  <c r="M379" i="9" s="1"/>
  <c r="O379" i="9" s="1"/>
  <c r="I370" i="9"/>
  <c r="I364" i="9"/>
  <c r="K364" i="9" s="1"/>
  <c r="M364" i="9" s="1"/>
  <c r="O364" i="9" s="1"/>
  <c r="I357" i="9"/>
  <c r="K357" i="9" s="1"/>
  <c r="I355" i="9"/>
  <c r="K355" i="9" s="1"/>
  <c r="M355" i="9" s="1"/>
  <c r="O355" i="9" s="1"/>
  <c r="I354" i="9"/>
  <c r="K354" i="9" s="1"/>
  <c r="M354" i="9" s="1"/>
  <c r="O354" i="9" s="1"/>
  <c r="I353" i="9"/>
  <c r="K353" i="9" s="1"/>
  <c r="M353" i="9" s="1"/>
  <c r="O353" i="9" s="1"/>
  <c r="O352" i="9" s="1"/>
  <c r="E186" i="11" s="1"/>
  <c r="I351" i="9"/>
  <c r="K351" i="9" s="1"/>
  <c r="M351" i="9" s="1"/>
  <c r="O351" i="9" s="1"/>
  <c r="I350" i="9"/>
  <c r="K350" i="9" s="1"/>
  <c r="M350" i="9" s="1"/>
  <c r="O350" i="9" s="1"/>
  <c r="I349" i="9"/>
  <c r="K349" i="9" s="1"/>
  <c r="M349" i="9" s="1"/>
  <c r="O349" i="9" s="1"/>
  <c r="I338" i="9"/>
  <c r="I324" i="9"/>
  <c r="I320" i="9"/>
  <c r="I309" i="9"/>
  <c r="K309" i="9" s="1"/>
  <c r="I295" i="9"/>
  <c r="I291" i="9"/>
  <c r="I285" i="9"/>
  <c r="I279" i="9"/>
  <c r="K279" i="9" s="1"/>
  <c r="M279" i="9" s="1"/>
  <c r="O279" i="9" s="1"/>
  <c r="I278" i="9"/>
  <c r="K278" i="9" s="1"/>
  <c r="M278" i="9" s="1"/>
  <c r="O278" i="9" s="1"/>
  <c r="O277" i="9" s="1"/>
  <c r="O276" i="9" s="1"/>
  <c r="I269" i="9"/>
  <c r="I267" i="9"/>
  <c r="I261" i="9"/>
  <c r="I251" i="9"/>
  <c r="I250" i="9" s="1"/>
  <c r="I249" i="9" s="1"/>
  <c r="I246" i="9"/>
  <c r="K246" i="9" s="1"/>
  <c r="M246" i="9" s="1"/>
  <c r="O246" i="9" s="1"/>
  <c r="I223" i="9"/>
  <c r="K223" i="9" s="1"/>
  <c r="M223" i="9" s="1"/>
  <c r="O223" i="9" s="1"/>
  <c r="I222" i="9"/>
  <c r="K222" i="9" s="1"/>
  <c r="M222" i="9" s="1"/>
  <c r="O222" i="9" s="1"/>
  <c r="I219" i="9"/>
  <c r="K219" i="9" s="1"/>
  <c r="M219" i="9" s="1"/>
  <c r="O219" i="9" s="1"/>
  <c r="I216" i="9"/>
  <c r="K216" i="9" s="1"/>
  <c r="M216" i="9" s="1"/>
  <c r="O216" i="9" s="1"/>
  <c r="I215" i="9"/>
  <c r="K215" i="9" s="1"/>
  <c r="M215" i="9" s="1"/>
  <c r="O215" i="9" s="1"/>
  <c r="O214" i="9" s="1"/>
  <c r="I212" i="9"/>
  <c r="K212" i="9" s="1"/>
  <c r="M212" i="9" s="1"/>
  <c r="O212" i="9" s="1"/>
  <c r="I209" i="9"/>
  <c r="K209" i="9" s="1"/>
  <c r="M209" i="9" s="1"/>
  <c r="O209" i="9" s="1"/>
  <c r="I199" i="9"/>
  <c r="K199" i="9" s="1"/>
  <c r="M199" i="9" s="1"/>
  <c r="O199" i="9" s="1"/>
  <c r="I198" i="9"/>
  <c r="K198" i="9" s="1"/>
  <c r="M198" i="9" s="1"/>
  <c r="O198" i="9" s="1"/>
  <c r="I196" i="9"/>
  <c r="K196" i="9" s="1"/>
  <c r="M196" i="9" s="1"/>
  <c r="O196" i="9" s="1"/>
  <c r="I195" i="9"/>
  <c r="K195" i="9" s="1"/>
  <c r="M195" i="9" s="1"/>
  <c r="O195" i="9" s="1"/>
  <c r="I191" i="9"/>
  <c r="I184" i="9"/>
  <c r="I181" i="9"/>
  <c r="I176" i="9"/>
  <c r="I172" i="9"/>
  <c r="I167" i="9"/>
  <c r="I163" i="9"/>
  <c r="K163" i="9" s="1"/>
  <c r="M163" i="9" s="1"/>
  <c r="O163" i="9" s="1"/>
  <c r="I161" i="9"/>
  <c r="K161" i="9" s="1"/>
  <c r="M161" i="9" s="1"/>
  <c r="O161" i="9" s="1"/>
  <c r="I151" i="9"/>
  <c r="K151" i="9" s="1"/>
  <c r="M151" i="9" s="1"/>
  <c r="O151" i="9" s="1"/>
  <c r="I149" i="9"/>
  <c r="K149" i="9" s="1"/>
  <c r="M149" i="9" s="1"/>
  <c r="O149" i="9" s="1"/>
  <c r="I142" i="9"/>
  <c r="I137" i="9"/>
  <c r="I134" i="9"/>
  <c r="K134" i="9" s="1"/>
  <c r="M134" i="9" s="1"/>
  <c r="O134" i="9" s="1"/>
  <c r="I133" i="9"/>
  <c r="K133" i="9" s="1"/>
  <c r="M133" i="9" s="1"/>
  <c r="O133" i="9" s="1"/>
  <c r="I132" i="9"/>
  <c r="K132" i="9" s="1"/>
  <c r="M132" i="9" s="1"/>
  <c r="O132" i="9" s="1"/>
  <c r="I129" i="9"/>
  <c r="K129" i="9" s="1"/>
  <c r="I123" i="9"/>
  <c r="I119" i="9"/>
  <c r="K119" i="9" s="1"/>
  <c r="I116" i="9"/>
  <c r="I111" i="9"/>
  <c r="K111" i="9" s="1"/>
  <c r="I108" i="9"/>
  <c r="I106" i="9"/>
  <c r="K106" i="9" s="1"/>
  <c r="I96" i="9"/>
  <c r="K96" i="9" s="1"/>
  <c r="M96" i="9" s="1"/>
  <c r="O96" i="9" s="1"/>
  <c r="I95" i="9"/>
  <c r="K95" i="9" s="1"/>
  <c r="M95" i="9" s="1"/>
  <c r="I80" i="9"/>
  <c r="I71" i="9"/>
  <c r="I67" i="9"/>
  <c r="K67" i="9" s="1"/>
  <c r="M67" i="9" s="1"/>
  <c r="O67" i="9" s="1"/>
  <c r="I66" i="9"/>
  <c r="K66" i="9" s="1"/>
  <c r="M66" i="9" s="1"/>
  <c r="I64" i="9"/>
  <c r="I63" i="9"/>
  <c r="K63" i="9" s="1"/>
  <c r="M63" i="9" s="1"/>
  <c r="O63" i="9" s="1"/>
  <c r="I58" i="9"/>
  <c r="I56" i="9"/>
  <c r="K56" i="9" s="1"/>
  <c r="I54" i="9"/>
  <c r="I52" i="9"/>
  <c r="K52" i="9" s="1"/>
  <c r="I45" i="9"/>
  <c r="I44" i="9"/>
  <c r="K44" i="9" s="1"/>
  <c r="M44" i="9" s="1"/>
  <c r="O44" i="9" s="1"/>
  <c r="I42" i="9"/>
  <c r="K42" i="9" s="1"/>
  <c r="M42" i="9" s="1"/>
  <c r="O42" i="9" s="1"/>
  <c r="I37" i="9"/>
  <c r="K37" i="9" s="1"/>
  <c r="I26" i="9"/>
  <c r="K26" i="9" s="1"/>
  <c r="M26" i="9" s="1"/>
  <c r="O26" i="9" s="1"/>
  <c r="I25" i="9"/>
  <c r="K25" i="9" s="1"/>
  <c r="M25" i="9" s="1"/>
  <c r="I23" i="9"/>
  <c r="K23" i="9" s="1"/>
  <c r="M23" i="9" s="1"/>
  <c r="O23" i="9" s="1"/>
  <c r="I463" i="9"/>
  <c r="I437" i="9"/>
  <c r="I308" i="9"/>
  <c r="G323" i="9"/>
  <c r="G322" i="9" s="1"/>
  <c r="G218" i="9"/>
  <c r="I218" i="9" s="1"/>
  <c r="O424" i="9" l="1"/>
  <c r="O418" i="9" s="1"/>
  <c r="O275" i="9"/>
  <c r="O274" i="9" s="1"/>
  <c r="E192" i="11"/>
  <c r="E72" i="11"/>
  <c r="E70" i="11" s="1"/>
  <c r="O194" i="9"/>
  <c r="O193" i="9" s="1"/>
  <c r="O245" i="9"/>
  <c r="O465" i="9"/>
  <c r="O197" i="9"/>
  <c r="O473" i="9"/>
  <c r="O472" i="9" s="1"/>
  <c r="O471" i="9" s="1"/>
  <c r="O470" i="9" s="1"/>
  <c r="E40" i="11" s="1"/>
  <c r="M94" i="9"/>
  <c r="O95" i="9"/>
  <c r="O94" i="9" s="1"/>
  <c r="O207" i="9"/>
  <c r="M24" i="9"/>
  <c r="O25" i="9"/>
  <c r="O24" i="9" s="1"/>
  <c r="M65" i="9"/>
  <c r="O66" i="9"/>
  <c r="O65" i="9" s="1"/>
  <c r="M453" i="9"/>
  <c r="O454" i="9"/>
  <c r="O453" i="9" s="1"/>
  <c r="E89" i="11" s="1"/>
  <c r="M451" i="9"/>
  <c r="O452" i="9"/>
  <c r="O451" i="9" s="1"/>
  <c r="O131" i="9"/>
  <c r="E181" i="11" s="1"/>
  <c r="O221" i="9"/>
  <c r="O220" i="9" s="1"/>
  <c r="E113" i="11" s="1"/>
  <c r="O348" i="9"/>
  <c r="E185" i="11" s="1"/>
  <c r="O210" i="9"/>
  <c r="M93" i="9"/>
  <c r="M81" i="9" s="1"/>
  <c r="M245" i="9"/>
  <c r="M244" i="9" s="1"/>
  <c r="M465" i="9"/>
  <c r="M194" i="9"/>
  <c r="M193" i="9" s="1"/>
  <c r="M197" i="9"/>
  <c r="M214" i="9"/>
  <c r="M277" i="9"/>
  <c r="M276" i="9" s="1"/>
  <c r="M352" i="9"/>
  <c r="M424" i="9"/>
  <c r="M473" i="9"/>
  <c r="M472" i="9" s="1"/>
  <c r="M471" i="9" s="1"/>
  <c r="M470" i="9" s="1"/>
  <c r="I51" i="9"/>
  <c r="I128" i="9"/>
  <c r="I127" i="9" s="1"/>
  <c r="K36" i="9"/>
  <c r="M37" i="9"/>
  <c r="K51" i="9"/>
  <c r="M52" i="9"/>
  <c r="K55" i="9"/>
  <c r="M56" i="9"/>
  <c r="K105" i="9"/>
  <c r="M106" i="9"/>
  <c r="K110" i="9"/>
  <c r="M111" i="9"/>
  <c r="K118" i="9"/>
  <c r="M119" i="9"/>
  <c r="K128" i="9"/>
  <c r="M129" i="9"/>
  <c r="K439" i="9"/>
  <c r="M440" i="9"/>
  <c r="M207" i="9"/>
  <c r="K308" i="9"/>
  <c r="K307" i="9" s="1"/>
  <c r="K306" i="9" s="1"/>
  <c r="M309" i="9"/>
  <c r="K356" i="9"/>
  <c r="M357" i="9"/>
  <c r="K437" i="9"/>
  <c r="M438" i="9"/>
  <c r="K463" i="9"/>
  <c r="M464" i="9"/>
  <c r="M131" i="9"/>
  <c r="M221" i="9"/>
  <c r="M220" i="9" s="1"/>
  <c r="M348" i="9"/>
  <c r="M210" i="9"/>
  <c r="M206" i="9" s="1"/>
  <c r="I110" i="9"/>
  <c r="I439" i="9"/>
  <c r="I436" i="9" s="1"/>
  <c r="K131" i="9"/>
  <c r="K35" i="9"/>
  <c r="K127" i="9"/>
  <c r="K245" i="9"/>
  <c r="K244" i="9" s="1"/>
  <c r="K460" i="9"/>
  <c r="I65" i="9"/>
  <c r="I36" i="9"/>
  <c r="I35" i="9" s="1"/>
  <c r="I55" i="9"/>
  <c r="I105" i="9"/>
  <c r="I118" i="9"/>
  <c r="I356" i="9"/>
  <c r="K214" i="9"/>
  <c r="K277" i="9"/>
  <c r="K276" i="9" s="1"/>
  <c r="K352" i="9"/>
  <c r="K424" i="9"/>
  <c r="K473" i="9"/>
  <c r="K472" i="9" s="1"/>
  <c r="K471" i="9" s="1"/>
  <c r="K470" i="9" s="1"/>
  <c r="I24" i="9"/>
  <c r="I43" i="9"/>
  <c r="K45" i="9"/>
  <c r="M45" i="9" s="1"/>
  <c r="I53" i="9"/>
  <c r="K54" i="9"/>
  <c r="I57" i="9"/>
  <c r="K58" i="9"/>
  <c r="I62" i="9"/>
  <c r="K64" i="9"/>
  <c r="I79" i="9"/>
  <c r="I73" i="9" s="1"/>
  <c r="I72" i="9" s="1"/>
  <c r="K80" i="9"/>
  <c r="I107" i="9"/>
  <c r="K108" i="9"/>
  <c r="I115" i="9"/>
  <c r="K116" i="9"/>
  <c r="I122" i="9"/>
  <c r="I121" i="9" s="1"/>
  <c r="I120" i="9" s="1"/>
  <c r="K123" i="9"/>
  <c r="I141" i="9"/>
  <c r="I140" i="9" s="1"/>
  <c r="I139" i="9" s="1"/>
  <c r="K142" i="9"/>
  <c r="I171" i="9"/>
  <c r="K172" i="9"/>
  <c r="I180" i="9"/>
  <c r="I179" i="9" s="1"/>
  <c r="K181" i="9"/>
  <c r="I190" i="9"/>
  <c r="K191" i="9"/>
  <c r="K251" i="9"/>
  <c r="M251" i="9" s="1"/>
  <c r="O251" i="9" s="1"/>
  <c r="O250" i="9" s="1"/>
  <c r="I266" i="9"/>
  <c r="K267" i="9"/>
  <c r="I284" i="9"/>
  <c r="I281" i="9" s="1"/>
  <c r="I280" i="9" s="1"/>
  <c r="K285" i="9"/>
  <c r="I294" i="9"/>
  <c r="I293" i="9" s="1"/>
  <c r="K295" i="9"/>
  <c r="I319" i="9"/>
  <c r="I318" i="9" s="1"/>
  <c r="I317" i="9" s="1"/>
  <c r="K320" i="9"/>
  <c r="I337" i="9"/>
  <c r="K338" i="9"/>
  <c r="K297" i="9"/>
  <c r="M297" i="9" s="1"/>
  <c r="O297" i="9" s="1"/>
  <c r="I217" i="9"/>
  <c r="K218" i="9"/>
  <c r="I70" i="9"/>
  <c r="I69" i="9" s="1"/>
  <c r="I68" i="9" s="1"/>
  <c r="K71" i="9"/>
  <c r="I136" i="9"/>
  <c r="K137" i="9"/>
  <c r="M137" i="9" s="1"/>
  <c r="I166" i="9"/>
  <c r="K167" i="9"/>
  <c r="I175" i="9"/>
  <c r="I174" i="9" s="1"/>
  <c r="I173" i="9" s="1"/>
  <c r="K176" i="9"/>
  <c r="M176" i="9" s="1"/>
  <c r="I183" i="9"/>
  <c r="I182" i="9" s="1"/>
  <c r="K184" i="9"/>
  <c r="I260" i="9"/>
  <c r="I259" i="9" s="1"/>
  <c r="K261" i="9"/>
  <c r="I268" i="9"/>
  <c r="K269" i="9"/>
  <c r="I290" i="9"/>
  <c r="I289" i="9" s="1"/>
  <c r="I288" i="9" s="1"/>
  <c r="K291" i="9"/>
  <c r="I323" i="9"/>
  <c r="I322" i="9" s="1"/>
  <c r="K324" i="9"/>
  <c r="I369" i="9"/>
  <c r="I368" i="9" s="1"/>
  <c r="I367" i="9" s="1"/>
  <c r="K370" i="9"/>
  <c r="I272" i="9"/>
  <c r="I271" i="9" s="1"/>
  <c r="I270" i="9" s="1"/>
  <c r="K273" i="9"/>
  <c r="I449" i="9"/>
  <c r="K450" i="9"/>
  <c r="K24" i="9"/>
  <c r="K43" i="9"/>
  <c r="K65" i="9"/>
  <c r="K94" i="9"/>
  <c r="K194" i="9"/>
  <c r="K193" i="9" s="1"/>
  <c r="K197" i="9"/>
  <c r="K207" i="9"/>
  <c r="K221" i="9"/>
  <c r="K220" i="9" s="1"/>
  <c r="K348" i="9"/>
  <c r="K436" i="9"/>
  <c r="K465" i="9"/>
  <c r="K210" i="9"/>
  <c r="I197" i="9"/>
  <c r="I277" i="9"/>
  <c r="I276" i="9" s="1"/>
  <c r="I275" i="9" s="1"/>
  <c r="I274" i="9" s="1"/>
  <c r="I465" i="9"/>
  <c r="H488" i="9"/>
  <c r="I307" i="9"/>
  <c r="I306" i="9" s="1"/>
  <c r="I460" i="9"/>
  <c r="I245" i="9"/>
  <c r="I244" i="9" s="1"/>
  <c r="I473" i="9"/>
  <c r="I472" i="9" s="1"/>
  <c r="I471" i="9" s="1"/>
  <c r="I470" i="9" s="1"/>
  <c r="I444" i="9"/>
  <c r="I296" i="9"/>
  <c r="I94" i="9"/>
  <c r="I194" i="9"/>
  <c r="I193" i="9" s="1"/>
  <c r="I210" i="9"/>
  <c r="I348" i="9"/>
  <c r="I352" i="9"/>
  <c r="I207" i="9"/>
  <c r="I214" i="9"/>
  <c r="I221" i="9"/>
  <c r="I220" i="9" s="1"/>
  <c r="I424" i="9"/>
  <c r="I131" i="9"/>
  <c r="I61" i="9"/>
  <c r="G190" i="9"/>
  <c r="G352" i="9"/>
  <c r="G348" i="9"/>
  <c r="G50" i="9"/>
  <c r="G48" i="9"/>
  <c r="I48" i="9" s="1"/>
  <c r="K48" i="9" s="1"/>
  <c r="M48" i="9" s="1"/>
  <c r="O48" i="9" s="1"/>
  <c r="G41" i="9"/>
  <c r="I41" i="9" s="1"/>
  <c r="G330" i="9"/>
  <c r="I330" i="9" s="1"/>
  <c r="G332" i="9"/>
  <c r="G260" i="9"/>
  <c r="G51" i="9"/>
  <c r="G131" i="9"/>
  <c r="E15" i="11"/>
  <c r="G386" i="9"/>
  <c r="G481" i="9"/>
  <c r="G473" i="9"/>
  <c r="G472" i="9" s="1"/>
  <c r="G471" i="9" s="1"/>
  <c r="G470" i="9" s="1"/>
  <c r="G115" i="9"/>
  <c r="G118" i="9"/>
  <c r="G268" i="9"/>
  <c r="G266" i="9"/>
  <c r="G197" i="9"/>
  <c r="G194" i="9"/>
  <c r="G193" i="9" s="1"/>
  <c r="G175" i="9"/>
  <c r="G174" i="9" s="1"/>
  <c r="G173" i="9" s="1"/>
  <c r="G171" i="9"/>
  <c r="G424" i="9"/>
  <c r="G418" i="9" s="1"/>
  <c r="G463" i="9"/>
  <c r="G460" i="9" s="1"/>
  <c r="G459" i="9" s="1"/>
  <c r="G439" i="9"/>
  <c r="G437" i="9"/>
  <c r="G430" i="9"/>
  <c r="G378" i="9"/>
  <c r="G369" i="9"/>
  <c r="G368" i="9" s="1"/>
  <c r="G367" i="9" s="1"/>
  <c r="G362" i="9"/>
  <c r="G107" i="9"/>
  <c r="G346" i="9"/>
  <c r="I346" i="9" s="1"/>
  <c r="K346" i="9" s="1"/>
  <c r="M346" i="9" s="1"/>
  <c r="O346" i="9" s="1"/>
  <c r="G344" i="9"/>
  <c r="I344" i="9" s="1"/>
  <c r="K344" i="9" s="1"/>
  <c r="G356" i="9"/>
  <c r="E101" i="11" l="1"/>
  <c r="O296" i="9"/>
  <c r="E208" i="11"/>
  <c r="E207" i="11" s="1"/>
  <c r="O93" i="9"/>
  <c r="O81" i="9" s="1"/>
  <c r="E97" i="11"/>
  <c r="O244" i="9"/>
  <c r="E131" i="11"/>
  <c r="E130" i="11" s="1"/>
  <c r="E129" i="11" s="1"/>
  <c r="I109" i="9"/>
  <c r="O249" i="9"/>
  <c r="E136" i="11"/>
  <c r="E135" i="11" s="1"/>
  <c r="O47" i="9"/>
  <c r="M175" i="9"/>
  <c r="O176" i="9"/>
  <c r="O175" i="9" s="1"/>
  <c r="M136" i="9"/>
  <c r="O137" i="9"/>
  <c r="O136" i="9" s="1"/>
  <c r="M43" i="9"/>
  <c r="O45" i="9"/>
  <c r="O43" i="9" s="1"/>
  <c r="M439" i="9"/>
  <c r="O440" i="9"/>
  <c r="O439" i="9" s="1"/>
  <c r="E78" i="11" s="1"/>
  <c r="M128" i="9"/>
  <c r="M127" i="9" s="1"/>
  <c r="O129" i="9"/>
  <c r="O128" i="9" s="1"/>
  <c r="M118" i="9"/>
  <c r="O119" i="9"/>
  <c r="O118" i="9" s="1"/>
  <c r="E149" i="11" s="1"/>
  <c r="M110" i="9"/>
  <c r="O111" i="9"/>
  <c r="O110" i="9" s="1"/>
  <c r="E143" i="11" s="1"/>
  <c r="M105" i="9"/>
  <c r="O106" i="9"/>
  <c r="O105" i="9" s="1"/>
  <c r="E134" i="11" s="1"/>
  <c r="M55" i="9"/>
  <c r="O56" i="9"/>
  <c r="O55" i="9" s="1"/>
  <c r="E38" i="11" s="1"/>
  <c r="M51" i="9"/>
  <c r="O52" i="9"/>
  <c r="O51" i="9" s="1"/>
  <c r="M36" i="9"/>
  <c r="M35" i="9" s="1"/>
  <c r="O37" i="9"/>
  <c r="O36" i="9" s="1"/>
  <c r="M463" i="9"/>
  <c r="O464" i="9"/>
  <c r="O463" i="9" s="1"/>
  <c r="M437" i="9"/>
  <c r="O438" i="9"/>
  <c r="O437" i="9" s="1"/>
  <c r="E77" i="11" s="1"/>
  <c r="M356" i="9"/>
  <c r="O357" i="9"/>
  <c r="O356" i="9" s="1"/>
  <c r="E187" i="11" s="1"/>
  <c r="M308" i="9"/>
  <c r="O309" i="9"/>
  <c r="O308" i="9" s="1"/>
  <c r="O206" i="9"/>
  <c r="E109" i="11" s="1"/>
  <c r="M296" i="9"/>
  <c r="M250" i="9"/>
  <c r="M249" i="9" s="1"/>
  <c r="M460" i="9"/>
  <c r="M459" i="9" s="1"/>
  <c r="M418" i="9"/>
  <c r="M275" i="9"/>
  <c r="M274" i="9" s="1"/>
  <c r="M174" i="9"/>
  <c r="M173" i="9" s="1"/>
  <c r="M344" i="9"/>
  <c r="O344" i="9" s="1"/>
  <c r="K449" i="9"/>
  <c r="M450" i="9"/>
  <c r="K272" i="9"/>
  <c r="K271" i="9" s="1"/>
  <c r="K270" i="9" s="1"/>
  <c r="M273" i="9"/>
  <c r="K369" i="9"/>
  <c r="M370" i="9"/>
  <c r="K323" i="9"/>
  <c r="K322" i="9" s="1"/>
  <c r="M324" i="9"/>
  <c r="K290" i="9"/>
  <c r="K289" i="9" s="1"/>
  <c r="K288" i="9" s="1"/>
  <c r="M291" i="9"/>
  <c r="K268" i="9"/>
  <c r="M269" i="9"/>
  <c r="K183" i="9"/>
  <c r="M184" i="9"/>
  <c r="K166" i="9"/>
  <c r="M167" i="9"/>
  <c r="K70" i="9"/>
  <c r="M71" i="9"/>
  <c r="K190" i="9"/>
  <c r="M191" i="9"/>
  <c r="K180" i="9"/>
  <c r="M181" i="9"/>
  <c r="K171" i="9"/>
  <c r="M172" i="9"/>
  <c r="K141" i="9"/>
  <c r="K140" i="9" s="1"/>
  <c r="K139" i="9" s="1"/>
  <c r="M142" i="9"/>
  <c r="K122" i="9"/>
  <c r="M123" i="9"/>
  <c r="M116" i="9"/>
  <c r="O116" i="9" s="1"/>
  <c r="K107" i="9"/>
  <c r="K104" i="9" s="1"/>
  <c r="M108" i="9"/>
  <c r="K79" i="9"/>
  <c r="K73" i="9" s="1"/>
  <c r="K72" i="9" s="1"/>
  <c r="M80" i="9"/>
  <c r="K62" i="9"/>
  <c r="K61" i="9" s="1"/>
  <c r="M64" i="9"/>
  <c r="K57" i="9"/>
  <c r="M58" i="9"/>
  <c r="K53" i="9"/>
  <c r="M54" i="9"/>
  <c r="M47" i="9"/>
  <c r="K337" i="9"/>
  <c r="M338" i="9"/>
  <c r="K319" i="9"/>
  <c r="M320" i="9"/>
  <c r="K294" i="9"/>
  <c r="K293" i="9" s="1"/>
  <c r="M295" i="9"/>
  <c r="K284" i="9"/>
  <c r="M285" i="9"/>
  <c r="K266" i="9"/>
  <c r="M267" i="9"/>
  <c r="K260" i="9"/>
  <c r="K259" i="9" s="1"/>
  <c r="M261" i="9"/>
  <c r="K217" i="9"/>
  <c r="K213" i="9" s="1"/>
  <c r="M218" i="9"/>
  <c r="I213" i="9"/>
  <c r="K459" i="9"/>
  <c r="E127" i="11"/>
  <c r="K93" i="9"/>
  <c r="K81" i="9" s="1"/>
  <c r="K368" i="9"/>
  <c r="K367" i="9" s="1"/>
  <c r="K182" i="9"/>
  <c r="K136" i="9"/>
  <c r="K130" i="9" s="1"/>
  <c r="K126" i="9" s="1"/>
  <c r="K69" i="9"/>
  <c r="K68" i="9" s="1"/>
  <c r="K296" i="9"/>
  <c r="K318" i="9"/>
  <c r="K317" i="9" s="1"/>
  <c r="K281" i="9"/>
  <c r="K280" i="9" s="1"/>
  <c r="K250" i="9"/>
  <c r="K249" i="9" s="1"/>
  <c r="K179" i="9"/>
  <c r="K121" i="9"/>
  <c r="K120" i="9" s="1"/>
  <c r="K115" i="9"/>
  <c r="K418" i="9"/>
  <c r="K275" i="9"/>
  <c r="K274" i="9" s="1"/>
  <c r="I265" i="9"/>
  <c r="I264" i="9" s="1"/>
  <c r="I130" i="9"/>
  <c r="I126" i="9" s="1"/>
  <c r="I104" i="9"/>
  <c r="I97" i="9" s="1"/>
  <c r="I206" i="9"/>
  <c r="I459" i="9"/>
  <c r="K175" i="9"/>
  <c r="I178" i="9"/>
  <c r="E39" i="11"/>
  <c r="I329" i="9"/>
  <c r="K330" i="9"/>
  <c r="I40" i="9"/>
  <c r="I39" i="9" s="1"/>
  <c r="K41" i="9"/>
  <c r="I443" i="9"/>
  <c r="I442" i="9" s="1"/>
  <c r="I441" i="9" s="1"/>
  <c r="K444" i="9"/>
  <c r="K206" i="9"/>
  <c r="K47" i="9"/>
  <c r="K189" i="9"/>
  <c r="K188" i="9" s="1"/>
  <c r="G189" i="9"/>
  <c r="G188" i="9" s="1"/>
  <c r="I292" i="9"/>
  <c r="I332" i="9"/>
  <c r="K332" i="9" s="1"/>
  <c r="M332" i="9" s="1"/>
  <c r="I189" i="9"/>
  <c r="I188" i="9" s="1"/>
  <c r="I60" i="9"/>
  <c r="I59" i="9" s="1"/>
  <c r="I418" i="9"/>
  <c r="I93" i="9"/>
  <c r="I81" i="9" s="1"/>
  <c r="G377" i="9"/>
  <c r="G376" i="9" s="1"/>
  <c r="G373" i="9" s="1"/>
  <c r="G372" i="9" s="1"/>
  <c r="G371" i="9" s="1"/>
  <c r="I378" i="9"/>
  <c r="G385" i="9"/>
  <c r="G384" i="9" s="1"/>
  <c r="G383" i="9" s="1"/>
  <c r="G382" i="9" s="1"/>
  <c r="G381" i="9" s="1"/>
  <c r="I386" i="9"/>
  <c r="I47" i="9"/>
  <c r="G361" i="9"/>
  <c r="G360" i="9" s="1"/>
  <c r="G359" i="9" s="1"/>
  <c r="G358" i="9" s="1"/>
  <c r="I362" i="9"/>
  <c r="K362" i="9" s="1"/>
  <c r="G429" i="9"/>
  <c r="G428" i="9" s="1"/>
  <c r="I430" i="9"/>
  <c r="G480" i="9"/>
  <c r="G479" i="9" s="1"/>
  <c r="G478" i="9" s="1"/>
  <c r="G477" i="9" s="1"/>
  <c r="I481" i="9"/>
  <c r="G49" i="9"/>
  <c r="I50" i="9"/>
  <c r="G46" i="9"/>
  <c r="G47" i="9"/>
  <c r="G259" i="9"/>
  <c r="G436" i="9"/>
  <c r="G265" i="9"/>
  <c r="G264" i="9" s="1"/>
  <c r="G308" i="9"/>
  <c r="K178" i="9" l="1"/>
  <c r="O115" i="9"/>
  <c r="E147" i="11"/>
  <c r="K265" i="9"/>
  <c r="K264" i="9" s="1"/>
  <c r="O307" i="9"/>
  <c r="O306" i="9" s="1"/>
  <c r="E52" i="11"/>
  <c r="O460" i="9"/>
  <c r="O459" i="9" s="1"/>
  <c r="E104" i="11"/>
  <c r="O35" i="9"/>
  <c r="E27" i="11"/>
  <c r="O127" i="9"/>
  <c r="O130" i="9"/>
  <c r="E182" i="11"/>
  <c r="O174" i="9"/>
  <c r="O173" i="9" s="1"/>
  <c r="E59" i="11"/>
  <c r="E58" i="11" s="1"/>
  <c r="E53" i="11" s="1"/>
  <c r="M130" i="9"/>
  <c r="M126" i="9" s="1"/>
  <c r="M307" i="9"/>
  <c r="M306" i="9" s="1"/>
  <c r="K292" i="9"/>
  <c r="I203" i="9"/>
  <c r="M436" i="9"/>
  <c r="O436" i="9"/>
  <c r="E76" i="11"/>
  <c r="M331" i="9"/>
  <c r="O332" i="9"/>
  <c r="O331" i="9" s="1"/>
  <c r="E173" i="11" s="1"/>
  <c r="M266" i="9"/>
  <c r="O267" i="9"/>
  <c r="O266" i="9" s="1"/>
  <c r="M284" i="9"/>
  <c r="O285" i="9"/>
  <c r="O284" i="9" s="1"/>
  <c r="E197" i="11" s="1"/>
  <c r="M294" i="9"/>
  <c r="O295" i="9"/>
  <c r="O294" i="9" s="1"/>
  <c r="M319" i="9"/>
  <c r="O320" i="9"/>
  <c r="O319" i="9" s="1"/>
  <c r="M337" i="9"/>
  <c r="O338" i="9"/>
  <c r="O337" i="9" s="1"/>
  <c r="E176" i="11" s="1"/>
  <c r="M53" i="9"/>
  <c r="O54" i="9"/>
  <c r="O53" i="9" s="1"/>
  <c r="E37" i="11" s="1"/>
  <c r="M57" i="9"/>
  <c r="O58" i="9"/>
  <c r="O57" i="9" s="1"/>
  <c r="E42" i="11" s="1"/>
  <c r="M62" i="9"/>
  <c r="M61" i="9" s="1"/>
  <c r="O64" i="9"/>
  <c r="O62" i="9" s="1"/>
  <c r="O61" i="9" s="1"/>
  <c r="M79" i="9"/>
  <c r="O80" i="9"/>
  <c r="O79" i="9" s="1"/>
  <c r="M107" i="9"/>
  <c r="M104" i="9" s="1"/>
  <c r="O108" i="9"/>
  <c r="O107" i="9" s="1"/>
  <c r="O104" i="9" s="1"/>
  <c r="M217" i="9"/>
  <c r="M213" i="9" s="1"/>
  <c r="O218" i="9"/>
  <c r="O217" i="9" s="1"/>
  <c r="O213" i="9" s="1"/>
  <c r="M260" i="9"/>
  <c r="O261" i="9"/>
  <c r="O260" i="9" s="1"/>
  <c r="M122" i="9"/>
  <c r="O123" i="9"/>
  <c r="O122" i="9" s="1"/>
  <c r="M141" i="9"/>
  <c r="O142" i="9"/>
  <c r="O141" i="9" s="1"/>
  <c r="M171" i="9"/>
  <c r="O172" i="9"/>
  <c r="O171" i="9" s="1"/>
  <c r="E43" i="11" s="1"/>
  <c r="M180" i="9"/>
  <c r="O181" i="9"/>
  <c r="O180" i="9" s="1"/>
  <c r="M190" i="9"/>
  <c r="O191" i="9"/>
  <c r="O190" i="9" s="1"/>
  <c r="M70" i="9"/>
  <c r="O71" i="9"/>
  <c r="O70" i="9" s="1"/>
  <c r="M166" i="9"/>
  <c r="O167" i="9"/>
  <c r="O166" i="9" s="1"/>
  <c r="M183" i="9"/>
  <c r="O184" i="9"/>
  <c r="O183" i="9" s="1"/>
  <c r="M268" i="9"/>
  <c r="O269" i="9"/>
  <c r="O268" i="9" s="1"/>
  <c r="E163" i="11" s="1"/>
  <c r="M290" i="9"/>
  <c r="O291" i="9"/>
  <c r="O290" i="9" s="1"/>
  <c r="M323" i="9"/>
  <c r="M322" i="9" s="1"/>
  <c r="O324" i="9"/>
  <c r="O323" i="9" s="1"/>
  <c r="O322" i="9" s="1"/>
  <c r="M369" i="9"/>
  <c r="O370" i="9"/>
  <c r="O369" i="9" s="1"/>
  <c r="M272" i="9"/>
  <c r="O273" i="9"/>
  <c r="O272" i="9" s="1"/>
  <c r="M449" i="9"/>
  <c r="O450" i="9"/>
  <c r="O449" i="9" s="1"/>
  <c r="E88" i="11" s="1"/>
  <c r="O109" i="9"/>
  <c r="O126" i="9"/>
  <c r="M121" i="9"/>
  <c r="M120" i="9" s="1"/>
  <c r="M140" i="9"/>
  <c r="M139" i="9" s="1"/>
  <c r="M179" i="9"/>
  <c r="M189" i="9"/>
  <c r="M188" i="9" s="1"/>
  <c r="M69" i="9"/>
  <c r="M68" i="9" s="1"/>
  <c r="M182" i="9"/>
  <c r="M289" i="9"/>
  <c r="M288" i="9" s="1"/>
  <c r="M368" i="9"/>
  <c r="M367" i="9" s="1"/>
  <c r="M271" i="9"/>
  <c r="M270" i="9" s="1"/>
  <c r="M203" i="9"/>
  <c r="M259" i="9"/>
  <c r="M293" i="9"/>
  <c r="M292" i="9" s="1"/>
  <c r="M318" i="9"/>
  <c r="M317" i="9" s="1"/>
  <c r="M60" i="9"/>
  <c r="M59" i="9" s="1"/>
  <c r="M115" i="9"/>
  <c r="M109" i="9" s="1"/>
  <c r="M97" i="9" s="1"/>
  <c r="K443" i="9"/>
  <c r="K442" i="9" s="1"/>
  <c r="K441" i="9" s="1"/>
  <c r="M444" i="9"/>
  <c r="K40" i="9"/>
  <c r="K39" i="9" s="1"/>
  <c r="M41" i="9"/>
  <c r="K329" i="9"/>
  <c r="M330" i="9"/>
  <c r="M362" i="9"/>
  <c r="K361" i="9"/>
  <c r="K360" i="9" s="1"/>
  <c r="M281" i="9"/>
  <c r="M280" i="9" s="1"/>
  <c r="M73" i="9"/>
  <c r="M72" i="9" s="1"/>
  <c r="I187" i="9"/>
  <c r="K203" i="9"/>
  <c r="K187" i="9" s="1"/>
  <c r="K60" i="9"/>
  <c r="K59" i="9" s="1"/>
  <c r="K174" i="9"/>
  <c r="K173" i="9" s="1"/>
  <c r="K109" i="9"/>
  <c r="K97" i="9" s="1"/>
  <c r="I49" i="9"/>
  <c r="K50" i="9"/>
  <c r="M50" i="9" s="1"/>
  <c r="O50" i="9" s="1"/>
  <c r="I480" i="9"/>
  <c r="I479" i="9" s="1"/>
  <c r="I478" i="9" s="1"/>
  <c r="I477" i="9" s="1"/>
  <c r="K481" i="9"/>
  <c r="I429" i="9"/>
  <c r="I428" i="9" s="1"/>
  <c r="I427" i="9" s="1"/>
  <c r="I390" i="9" s="1"/>
  <c r="I389" i="9" s="1"/>
  <c r="K430" i="9"/>
  <c r="I385" i="9"/>
  <c r="K386" i="9"/>
  <c r="I377" i="9"/>
  <c r="I376" i="9" s="1"/>
  <c r="I373" i="9" s="1"/>
  <c r="I372" i="9" s="1"/>
  <c r="I371" i="9" s="1"/>
  <c r="K378" i="9"/>
  <c r="I331" i="9"/>
  <c r="I328" i="9" s="1"/>
  <c r="K331" i="9"/>
  <c r="I384" i="9"/>
  <c r="I383" i="9" s="1"/>
  <c r="I382" i="9" s="1"/>
  <c r="I381" i="9" s="1"/>
  <c r="I361" i="9"/>
  <c r="G427" i="9"/>
  <c r="G390" i="9" s="1"/>
  <c r="G389" i="9" s="1"/>
  <c r="I46" i="9"/>
  <c r="I38" i="9" s="1"/>
  <c r="G307" i="9"/>
  <c r="G306" i="9" s="1"/>
  <c r="E51" i="11"/>
  <c r="G319" i="9"/>
  <c r="G345" i="9"/>
  <c r="G337" i="9"/>
  <c r="G331" i="9"/>
  <c r="G329" i="9"/>
  <c r="G294" i="9"/>
  <c r="G290" i="9"/>
  <c r="G284" i="9"/>
  <c r="G277" i="9"/>
  <c r="G276" i="9" s="1"/>
  <c r="G166" i="9"/>
  <c r="G250" i="9"/>
  <c r="G249" i="9" s="1"/>
  <c r="G245" i="9"/>
  <c r="G244" i="9" s="1"/>
  <c r="G221" i="9"/>
  <c r="G217" i="9"/>
  <c r="G214" i="9"/>
  <c r="G210" i="9"/>
  <c r="G207" i="9"/>
  <c r="G183" i="9"/>
  <c r="G180" i="9"/>
  <c r="G179" i="9" s="1"/>
  <c r="I164" i="9"/>
  <c r="G160" i="9"/>
  <c r="G162" i="9"/>
  <c r="G154" i="9"/>
  <c r="G152" i="9"/>
  <c r="I152" i="9" s="1"/>
  <c r="G148" i="9"/>
  <c r="G36" i="9"/>
  <c r="G141" i="9"/>
  <c r="G136" i="9"/>
  <c r="G128" i="9"/>
  <c r="G122" i="9"/>
  <c r="G110" i="9"/>
  <c r="G105" i="9"/>
  <c r="G94" i="9"/>
  <c r="G79" i="9"/>
  <c r="G70" i="9"/>
  <c r="G65" i="9"/>
  <c r="G62" i="9"/>
  <c r="G57" i="9"/>
  <c r="G53" i="9"/>
  <c r="G55" i="9"/>
  <c r="G43" i="9"/>
  <c r="G40" i="9"/>
  <c r="G30" i="9"/>
  <c r="G22" i="9"/>
  <c r="G24" i="9"/>
  <c r="O271" i="9" l="1"/>
  <c r="O270" i="9" s="1"/>
  <c r="E169" i="11"/>
  <c r="E168" i="11" s="1"/>
  <c r="E167" i="11" s="1"/>
  <c r="O368" i="9"/>
  <c r="O367" i="9" s="1"/>
  <c r="E180" i="11"/>
  <c r="E179" i="11" s="1"/>
  <c r="E177" i="11" s="1"/>
  <c r="O182" i="9"/>
  <c r="E92" i="11"/>
  <c r="E90" i="11" s="1"/>
  <c r="O69" i="9"/>
  <c r="O68" i="9" s="1"/>
  <c r="E49" i="11"/>
  <c r="E48" i="11" s="1"/>
  <c r="E47" i="11" s="1"/>
  <c r="O189" i="9"/>
  <c r="O188" i="9" s="1"/>
  <c r="E100" i="11"/>
  <c r="E99" i="11" s="1"/>
  <c r="O179" i="9"/>
  <c r="E84" i="11"/>
  <c r="O140" i="9"/>
  <c r="O139" i="9" s="1"/>
  <c r="E191" i="11"/>
  <c r="O121" i="9"/>
  <c r="O120" i="9" s="1"/>
  <c r="E156" i="11"/>
  <c r="E155" i="11" s="1"/>
  <c r="O259" i="9"/>
  <c r="E141" i="11"/>
  <c r="E140" i="11" s="1"/>
  <c r="O203" i="9"/>
  <c r="E110" i="11"/>
  <c r="O60" i="9"/>
  <c r="O59" i="9" s="1"/>
  <c r="E46" i="11"/>
  <c r="O318" i="9"/>
  <c r="O317" i="9" s="1"/>
  <c r="E162" i="11"/>
  <c r="E161" i="11" s="1"/>
  <c r="E160" i="11" s="1"/>
  <c r="E159" i="11" s="1"/>
  <c r="O293" i="9"/>
  <c r="O292" i="9" s="1"/>
  <c r="E206" i="11"/>
  <c r="E205" i="11" s="1"/>
  <c r="E204" i="11" s="1"/>
  <c r="E203" i="11" s="1"/>
  <c r="G150" i="9"/>
  <c r="O289" i="9"/>
  <c r="O288" i="9" s="1"/>
  <c r="E202" i="11"/>
  <c r="O73" i="9"/>
  <c r="O72" i="9" s="1"/>
  <c r="E68" i="11"/>
  <c r="E67" i="11" s="1"/>
  <c r="E62" i="11" s="1"/>
  <c r="O281" i="9"/>
  <c r="O280" i="9" s="1"/>
  <c r="M187" i="9"/>
  <c r="O97" i="9"/>
  <c r="E41" i="11"/>
  <c r="O49" i="9"/>
  <c r="O46" i="9"/>
  <c r="M361" i="9"/>
  <c r="M360" i="9" s="1"/>
  <c r="M359" i="9" s="1"/>
  <c r="M358" i="9" s="1"/>
  <c r="O362" i="9"/>
  <c r="O361" i="9" s="1"/>
  <c r="M265" i="9"/>
  <c r="M264" i="9" s="1"/>
  <c r="M329" i="9"/>
  <c r="M328" i="9" s="1"/>
  <c r="O330" i="9"/>
  <c r="O329" i="9" s="1"/>
  <c r="M40" i="9"/>
  <c r="M39" i="9" s="1"/>
  <c r="O41" i="9"/>
  <c r="O40" i="9" s="1"/>
  <c r="O39" i="9" s="1"/>
  <c r="E33" i="11" s="1"/>
  <c r="M443" i="9"/>
  <c r="M442" i="9" s="1"/>
  <c r="M441" i="9" s="1"/>
  <c r="O444" i="9"/>
  <c r="O443" i="9" s="1"/>
  <c r="O187" i="9"/>
  <c r="O265" i="9"/>
  <c r="O264" i="9" s="1"/>
  <c r="M178" i="9"/>
  <c r="K377" i="9"/>
  <c r="K376" i="9" s="1"/>
  <c r="K373" i="9" s="1"/>
  <c r="K372" i="9" s="1"/>
  <c r="K371" i="9" s="1"/>
  <c r="M378" i="9"/>
  <c r="K385" i="9"/>
  <c r="K384" i="9" s="1"/>
  <c r="K383" i="9" s="1"/>
  <c r="K382" i="9" s="1"/>
  <c r="K381" i="9" s="1"/>
  <c r="M386" i="9"/>
  <c r="K429" i="9"/>
  <c r="K428" i="9" s="1"/>
  <c r="K427" i="9" s="1"/>
  <c r="K390" i="9" s="1"/>
  <c r="K389" i="9" s="1"/>
  <c r="M430" i="9"/>
  <c r="K480" i="9"/>
  <c r="M481" i="9"/>
  <c r="O481" i="9" s="1"/>
  <c r="O480" i="9" s="1"/>
  <c r="M49" i="9"/>
  <c r="M46" i="9"/>
  <c r="K328" i="9"/>
  <c r="K479" i="9"/>
  <c r="K478" i="9" s="1"/>
  <c r="K477" i="9" s="1"/>
  <c r="K359" i="9"/>
  <c r="K358" i="9" s="1"/>
  <c r="K49" i="9"/>
  <c r="K46" i="9"/>
  <c r="I150" i="9"/>
  <c r="K152" i="9"/>
  <c r="I162" i="9"/>
  <c r="K164" i="9"/>
  <c r="I360" i="9"/>
  <c r="I359" i="9" s="1"/>
  <c r="I358" i="9" s="1"/>
  <c r="G29" i="9"/>
  <c r="G28" i="9" s="1"/>
  <c r="I30" i="9"/>
  <c r="G21" i="9"/>
  <c r="G20" i="9" s="1"/>
  <c r="G19" i="9" s="1"/>
  <c r="G18" i="9" s="1"/>
  <c r="I22" i="9"/>
  <c r="G147" i="9"/>
  <c r="G146" i="9" s="1"/>
  <c r="I148" i="9"/>
  <c r="G153" i="9"/>
  <c r="I154" i="9"/>
  <c r="G159" i="9"/>
  <c r="G158" i="9" s="1"/>
  <c r="G157" i="9" s="1"/>
  <c r="I160" i="9"/>
  <c r="G343" i="9"/>
  <c r="I345" i="9"/>
  <c r="G140" i="9"/>
  <c r="G139" i="9" s="1"/>
  <c r="E190" i="11"/>
  <c r="G275" i="9"/>
  <c r="G274" i="9" s="1"/>
  <c r="G281" i="9"/>
  <c r="G280" i="9" s="1"/>
  <c r="E196" i="11"/>
  <c r="E194" i="11" s="1"/>
  <c r="G293" i="9"/>
  <c r="G292" i="9" s="1"/>
  <c r="G289" i="9"/>
  <c r="G288" i="9" s="1"/>
  <c r="E201" i="11"/>
  <c r="E200" i="11" s="1"/>
  <c r="G130" i="9"/>
  <c r="G109" i="9"/>
  <c r="E142" i="11"/>
  <c r="G127" i="9"/>
  <c r="G126" i="9" s="1"/>
  <c r="E172" i="11"/>
  <c r="G318" i="9"/>
  <c r="G317" i="9" s="1"/>
  <c r="G121" i="9"/>
  <c r="G120" i="9" s="1"/>
  <c r="G69" i="9"/>
  <c r="G68" i="9" s="1"/>
  <c r="G93" i="9"/>
  <c r="G81" i="9" s="1"/>
  <c r="G182" i="9"/>
  <c r="G178" i="9" s="1"/>
  <c r="G73" i="9"/>
  <c r="G72" i="9" s="1"/>
  <c r="G104" i="9"/>
  <c r="G97" i="9" s="1"/>
  <c r="E133" i="11"/>
  <c r="E132" i="11" s="1"/>
  <c r="G35" i="9"/>
  <c r="E26" i="11"/>
  <c r="E25" i="11" s="1"/>
  <c r="G61" i="9"/>
  <c r="G213" i="9"/>
  <c r="G220" i="9"/>
  <c r="E112" i="11" s="1"/>
  <c r="G206" i="9"/>
  <c r="G328" i="9"/>
  <c r="G39" i="9"/>
  <c r="E108" i="11" l="1"/>
  <c r="E139" i="11"/>
  <c r="O479" i="9"/>
  <c r="O478" i="9" s="1"/>
  <c r="O477" i="9" s="1"/>
  <c r="E96" i="11"/>
  <c r="O178" i="9"/>
  <c r="O442" i="9"/>
  <c r="O441" i="9" s="1"/>
  <c r="E85" i="11"/>
  <c r="E82" i="11" s="1"/>
  <c r="O328" i="9"/>
  <c r="E171" i="11"/>
  <c r="O360" i="9"/>
  <c r="O359" i="9" s="1"/>
  <c r="O358" i="9" s="1"/>
  <c r="E36" i="11"/>
  <c r="O38" i="9"/>
  <c r="E170" i="11"/>
  <c r="M429" i="9"/>
  <c r="M428" i="9" s="1"/>
  <c r="M427" i="9" s="1"/>
  <c r="M390" i="9" s="1"/>
  <c r="M389" i="9" s="1"/>
  <c r="O430" i="9"/>
  <c r="M385" i="9"/>
  <c r="M384" i="9" s="1"/>
  <c r="M383" i="9" s="1"/>
  <c r="M382" i="9" s="1"/>
  <c r="M381" i="9" s="1"/>
  <c r="O386" i="9"/>
  <c r="O385" i="9" s="1"/>
  <c r="M377" i="9"/>
  <c r="M376" i="9" s="1"/>
  <c r="O378" i="9"/>
  <c r="O377" i="9" s="1"/>
  <c r="O376" i="9" s="1"/>
  <c r="M38" i="9"/>
  <c r="E105" i="11"/>
  <c r="E193" i="11"/>
  <c r="M480" i="9"/>
  <c r="K162" i="9"/>
  <c r="M164" i="9"/>
  <c r="K150" i="9"/>
  <c r="M152" i="9"/>
  <c r="K38" i="9"/>
  <c r="I343" i="9"/>
  <c r="I342" i="9" s="1"/>
  <c r="I321" i="9" s="1"/>
  <c r="I305" i="9" s="1"/>
  <c r="K345" i="9"/>
  <c r="I159" i="9"/>
  <c r="I158" i="9" s="1"/>
  <c r="I157" i="9" s="1"/>
  <c r="I156" i="9" s="1"/>
  <c r="I155" i="9" s="1"/>
  <c r="K160" i="9"/>
  <c r="I153" i="9"/>
  <c r="K154" i="9"/>
  <c r="I147" i="9"/>
  <c r="I146" i="9" s="1"/>
  <c r="I145" i="9" s="1"/>
  <c r="I144" i="9" s="1"/>
  <c r="I143" i="9" s="1"/>
  <c r="K148" i="9"/>
  <c r="I21" i="9"/>
  <c r="I20" i="9" s="1"/>
  <c r="I19" i="9" s="1"/>
  <c r="K22" i="9"/>
  <c r="I29" i="9"/>
  <c r="I28" i="9" s="1"/>
  <c r="K30" i="9"/>
  <c r="G342" i="9"/>
  <c r="G321" i="9" s="1"/>
  <c r="G305" i="9" s="1"/>
  <c r="E189" i="11"/>
  <c r="E188" i="11" s="1"/>
  <c r="G38" i="9"/>
  <c r="G17" i="9" s="1"/>
  <c r="E32" i="11"/>
  <c r="G60" i="9"/>
  <c r="G59" i="9" s="1"/>
  <c r="E45" i="11"/>
  <c r="E44" i="11" s="1"/>
  <c r="G145" i="9"/>
  <c r="G144" i="9" s="1"/>
  <c r="G143" i="9" s="1"/>
  <c r="G203" i="9"/>
  <c r="G187" i="9" s="1"/>
  <c r="G156" i="9"/>
  <c r="E98" i="11" l="1"/>
  <c r="O373" i="9"/>
  <c r="O372" i="9" s="1"/>
  <c r="O371" i="9" s="1"/>
  <c r="E157" i="11"/>
  <c r="O384" i="9"/>
  <c r="O383" i="9" s="1"/>
  <c r="O382" i="9" s="1"/>
  <c r="O381" i="9" s="1"/>
  <c r="E153" i="11"/>
  <c r="E152" i="11" s="1"/>
  <c r="E151" i="11" s="1"/>
  <c r="E150" i="11" s="1"/>
  <c r="O429" i="9"/>
  <c r="M373" i="9"/>
  <c r="M372" i="9" s="1"/>
  <c r="M371" i="9" s="1"/>
  <c r="M150" i="9"/>
  <c r="O152" i="9"/>
  <c r="O150" i="9" s="1"/>
  <c r="M162" i="9"/>
  <c r="O164" i="9"/>
  <c r="O162" i="9" s="1"/>
  <c r="M479" i="9"/>
  <c r="M478" i="9" s="1"/>
  <c r="M477" i="9" s="1"/>
  <c r="E95" i="11"/>
  <c r="E79" i="11" s="1"/>
  <c r="K21" i="9"/>
  <c r="M22" i="9"/>
  <c r="K147" i="9"/>
  <c r="K146" i="9" s="1"/>
  <c r="M148" i="9"/>
  <c r="K153" i="9"/>
  <c r="M154" i="9"/>
  <c r="K159" i="9"/>
  <c r="K158" i="9" s="1"/>
  <c r="M160" i="9"/>
  <c r="M345" i="9"/>
  <c r="K343" i="9"/>
  <c r="K342" i="9" s="1"/>
  <c r="K321" i="9" s="1"/>
  <c r="K305" i="9" s="1"/>
  <c r="K29" i="9"/>
  <c r="K28" i="9" s="1"/>
  <c r="M30" i="9"/>
  <c r="K145" i="9"/>
  <c r="K144" i="9" s="1"/>
  <c r="K143" i="9" s="1"/>
  <c r="I18" i="9"/>
  <c r="I17" i="9" s="1"/>
  <c r="I16" i="9" s="1"/>
  <c r="I488" i="9" s="1"/>
  <c r="K489" i="9" s="1"/>
  <c r="K157" i="9"/>
  <c r="K156" i="9" s="1"/>
  <c r="K155" i="9" s="1"/>
  <c r="G16" i="9"/>
  <c r="G155" i="9"/>
  <c r="O428" i="9" l="1"/>
  <c r="O427" i="9" s="1"/>
  <c r="O390" i="9" s="1"/>
  <c r="O389" i="9" s="1"/>
  <c r="E75" i="11"/>
  <c r="E74" i="11" s="1"/>
  <c r="E73" i="11" s="1"/>
  <c r="E50" i="11" s="1"/>
  <c r="M343" i="9"/>
  <c r="O345" i="9"/>
  <c r="O343" i="9" s="1"/>
  <c r="M29" i="9"/>
  <c r="M28" i="9" s="1"/>
  <c r="O30" i="9"/>
  <c r="O29" i="9" s="1"/>
  <c r="O28" i="9" s="1"/>
  <c r="E22" i="11" s="1"/>
  <c r="M159" i="9"/>
  <c r="M158" i="9" s="1"/>
  <c r="O160" i="9"/>
  <c r="O159" i="9" s="1"/>
  <c r="M153" i="9"/>
  <c r="O154" i="9"/>
  <c r="O153" i="9" s="1"/>
  <c r="E19" i="11" s="1"/>
  <c r="M147" i="9"/>
  <c r="M146" i="9" s="1"/>
  <c r="O148" i="9"/>
  <c r="O147" i="9" s="1"/>
  <c r="O146" i="9" s="1"/>
  <c r="M21" i="9"/>
  <c r="M20" i="9" s="1"/>
  <c r="M19" i="9" s="1"/>
  <c r="M18" i="9" s="1"/>
  <c r="M17" i="9" s="1"/>
  <c r="M16" i="9" s="1"/>
  <c r="O22" i="9"/>
  <c r="O21" i="9" s="1"/>
  <c r="O20" i="9" s="1"/>
  <c r="O19" i="9" s="1"/>
  <c r="M342" i="9"/>
  <c r="M321" i="9" s="1"/>
  <c r="M305" i="9" s="1"/>
  <c r="M157" i="9"/>
  <c r="M156" i="9" s="1"/>
  <c r="M155" i="9" s="1"/>
  <c r="K20" i="9"/>
  <c r="K19" i="9" s="1"/>
  <c r="M145" i="9"/>
  <c r="M144" i="9" s="1"/>
  <c r="M143" i="9" s="1"/>
  <c r="G488" i="9"/>
  <c r="O145" i="9" l="1"/>
  <c r="O144" i="9" s="1"/>
  <c r="O143" i="9" s="1"/>
  <c r="E18" i="11"/>
  <c r="E17" i="11" s="1"/>
  <c r="O342" i="9"/>
  <c r="E184" i="11"/>
  <c r="E183" i="11" s="1"/>
  <c r="E164" i="11" s="1"/>
  <c r="O18" i="9"/>
  <c r="O17" i="9" s="1"/>
  <c r="O16" i="9" s="1"/>
  <c r="E21" i="11"/>
  <c r="E20" i="11" s="1"/>
  <c r="O158" i="9"/>
  <c r="M488" i="9"/>
  <c r="K18" i="9"/>
  <c r="K17" i="9" s="1"/>
  <c r="K16" i="9" s="1"/>
  <c r="K488" i="9" s="1"/>
  <c r="K490" i="9" s="1"/>
  <c r="O157" i="9" l="1"/>
  <c r="O156" i="9" s="1"/>
  <c r="O155" i="9" s="1"/>
  <c r="E35" i="11"/>
  <c r="E31" i="11" s="1"/>
  <c r="E14" i="11" s="1"/>
  <c r="E215" i="11" s="1"/>
  <c r="O321" i="9"/>
  <c r="O305" i="9" s="1"/>
  <c r="O488" i="9" s="1"/>
  <c r="E217" i="11" l="1"/>
</calcChain>
</file>

<file path=xl/sharedStrings.xml><?xml version="1.0" encoding="utf-8"?>
<sst xmlns="http://schemas.openxmlformats.org/spreadsheetml/2006/main" count="2817" uniqueCount="595">
  <si>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</si>
  <si>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</si>
  <si>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</si>
  <si>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</si>
  <si>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</si>
  <si>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</si>
  <si>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</si>
  <si>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</si>
  <si>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</si>
  <si>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</si>
  <si>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</si>
  <si>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</si>
  <si>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</si>
  <si>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</si>
  <si>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</si>
  <si>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</si>
  <si>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</si>
  <si>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</si>
  <si>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</si>
  <si>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</si>
  <si>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</si>
  <si>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</si>
  <si>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</si>
  <si>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</si>
  <si>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</si>
  <si>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</si>
  <si>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</si>
  <si>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</si>
  <si>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</si>
  <si>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</si>
  <si>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</si>
  <si>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</si>
  <si>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</si>
  <si>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</si>
  <si>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</si>
  <si>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</si>
  <si>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</si>
  <si>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</si>
  <si>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</si>
  <si>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</si>
  <si>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</si>
  <si>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</si>
  <si>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</si>
  <si>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</si>
  <si>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</si>
  <si>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</si>
  <si>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</si>
  <si>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</si>
  <si>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</si>
  <si>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</si>
  <si>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</si>
  <si>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</si>
  <si>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</si>
  <si>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</si>
  <si>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</si>
  <si>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</si>
  <si>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</si>
  <si>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</si>
  <si>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</si>
  <si>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</si>
  <si>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</si>
  <si>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</si>
  <si>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</si>
  <si>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</si>
  <si>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</si>
  <si>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</si>
  <si>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</si>
  <si>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</si>
  <si>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</si>
  <si>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</si>
  <si>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</si>
  <si>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</si>
  <si>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</si>
  <si>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</si>
  <si>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</si>
  <si>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</si>
  <si>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</si>
  <si>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</si>
  <si>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</si>
  <si>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</si>
  <si>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</si>
  <si>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</si>
  <si>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</si>
  <si>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</si>
  <si>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</si>
  <si>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</si>
  <si>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</si>
  <si>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</si>
  <si>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</si>
  <si>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</si>
  <si>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</si>
  <si>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</si>
  <si>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</si>
  <si>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</si>
  <si>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</si>
  <si>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</si>
  <si>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</si>
  <si>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</si>
  <si>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</si>
  <si>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</si>
  <si>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</si>
  <si>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</si>
  <si>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</si>
  <si>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</si>
  <si>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</si>
  <si>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</si>
  <si>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</si>
  <si>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</si>
  <si>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</si>
  <si>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</si>
  <si>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</si>
  <si>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</si>
  <si>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</si>
  <si>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</si>
  <si>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</si>
  <si>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</si>
  <si>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</si>
  <si>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</si>
  <si>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</si>
  <si>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</si>
  <si>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</si>
  <si>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</si>
  <si>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</si>
  <si>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</si>
  <si>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</si>
  <si>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</si>
  <si>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</si>
  <si>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</si>
  <si>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</si>
  <si>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</si>
  <si>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</si>
  <si>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</si>
  <si>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</si>
  <si>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</si>
  <si>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</si>
  <si>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</si>
  <si>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</si>
  <si>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</si>
  <si>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</si>
  <si>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</si>
  <si>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</si>
  <si>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</si>
  <si>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</si>
  <si>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</si>
  <si>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</si>
  <si>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</si>
  <si>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</si>
  <si>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</si>
  <si>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</si>
  <si>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</si>
  <si>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</si>
  <si>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</si>
  <si>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</si>
  <si>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</si>
  <si>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</si>
  <si>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</si>
  <si>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</si>
  <si>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</si>
  <si>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</si>
  <si>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</si>
  <si>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</si>
  <si>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</si>
  <si>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</si>
  <si>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</si>
  <si>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</si>
  <si>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</si>
  <si>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</si>
  <si>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</si>
  <si>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</si>
  <si>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</si>
  <si>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</si>
  <si>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</si>
  <si>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</si>
  <si>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</si>
  <si>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</si>
  <si>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</si>
  <si>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</si>
  <si>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</si>
  <si>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</si>
  <si>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</si>
  <si>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</si>
  <si>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</si>
  <si>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</si>
  <si>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</si>
  <si>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</si>
  <si>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</si>
  <si>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</si>
  <si>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</si>
  <si>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</si>
  <si>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</si>
  <si>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</si>
  <si>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</si>
  <si>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</si>
  <si>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</si>
  <si>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</si>
  <si>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</si>
  <si>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</si>
  <si>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</si>
  <si>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</si>
  <si>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</si>
  <si>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</si>
  <si>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</si>
  <si>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</si>
  <si>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</si>
  <si>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</si>
  <si>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</si>
  <si>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</si>
  <si>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</si>
  <si>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</si>
  <si>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</si>
  <si>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</si>
  <si>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</si>
  <si>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</si>
  <si>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</si>
  <si>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</si>
  <si>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</si>
  <si>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</si>
  <si>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</si>
  <si>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</si>
  <si>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</si>
  <si>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</si>
  <si>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</si>
  <si>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</si>
  <si>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</si>
  <si>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</si>
  <si>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</si>
  <si>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</si>
  <si>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</si>
  <si>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</si>
  <si>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</si>
  <si>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</si>
  <si>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</si>
  <si>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</si>
  <si>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</si>
  <si>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</si>
  <si>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</si>
  <si>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</si>
  <si>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</si>
  <si>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</si>
  <si>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</si>
  <si>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</si>
  <si>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</si>
  <si>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</si>
  <si>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</si>
  <si>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</si>
  <si>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</si>
  <si>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</si>
  <si>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</si>
  <si>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</si>
  <si>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</si>
  <si>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</si>
  <si>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</si>
  <si>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</si>
  <si>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</si>
  <si>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</si>
  <si>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</si>
  <si>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</si>
  <si>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</si>
  <si>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</si>
  <si>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</si>
  <si>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</si>
  <si>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</si>
  <si>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</si>
  <si>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</si>
  <si>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</si>
  <si>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</si>
  <si>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</si>
  <si>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</si>
  <si>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</si>
  <si>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</si>
  <si>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</si>
  <si>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</si>
  <si>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</si>
  <si>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</si>
  <si>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</si>
  <si>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</si>
  <si>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</si>
  <si>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</si>
  <si>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</si>
  <si>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</si>
  <si>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</si>
  <si>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</si>
  <si>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</si>
  <si>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</si>
  <si>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</si>
  <si>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</si>
  <si>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</si>
  <si>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</si>
  <si>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</si>
  <si>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</si>
  <si>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</si>
  <si>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</si>
  <si>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</si>
  <si>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</si>
  <si>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</si>
  <si>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</si>
  <si>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</si>
  <si>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</si>
  <si>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</si>
  <si>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</si>
  <si>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</si>
  <si>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</si>
  <si>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</si>
  <si>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</si>
  <si>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</si>
  <si>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</si>
  <si>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</si>
  <si>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</si>
  <si>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</si>
  <si>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</si>
  <si>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</si>
  <si>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</si>
  <si>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</si>
  <si>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</si>
  <si>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</si>
  <si>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</si>
  <si>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</si>
  <si>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</si>
  <si>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</si>
  <si>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</si>
  <si>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</si>
  <si>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</si>
  <si>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</si>
  <si>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</si>
  <si>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</si>
  <si>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</si>
  <si>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</si>
  <si>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</si>
  <si>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</si>
  <si>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</si>
  <si>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</si>
  <si>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</si>
  <si>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</si>
  <si>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</si>
  <si>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</si>
  <si>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</si>
  <si>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</si>
  <si>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</si>
  <si>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</si>
  <si>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</si>
  <si>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</si>
  <si>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</si>
  <si>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</si>
  <si>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</si>
  <si>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</si>
  <si>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</si>
  <si>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</si>
  <si>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</si>
  <si>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</si>
  <si>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</si>
  <si>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</si>
  <si>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</si>
  <si>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</si>
  <si>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</si>
  <si>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</si>
  <si>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</si>
  <si>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</si>
  <si>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</si>
  <si>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</si>
  <si>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</si>
  <si>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</si>
  <si>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</si>
  <si>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</si>
  <si>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</si>
  <si>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</si>
  <si>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</si>
  <si>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</si>
  <si>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</si>
  <si>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</si>
  <si>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</si>
  <si>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</si>
  <si>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</si>
  <si>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</si>
  <si>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</si>
  <si>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</si>
  <si>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</si>
  <si>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</si>
  <si>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</si>
  <si>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</si>
  <si>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</si>
  <si>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</si>
  <si>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</si>
  <si>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</si>
  <si>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</si>
  <si>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</si>
  <si>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</si>
  <si>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</si>
  <si>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</si>
  <si>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</si>
  <si>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</si>
  <si>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</si>
  <si>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</si>
  <si>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</si>
  <si>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</si>
  <si>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</si>
  <si>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</si>
  <si>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</si>
  <si>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</si>
  <si>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</si>
  <si>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</si>
  <si>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</si>
  <si>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</si>
  <si>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</si>
  <si>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</si>
  <si>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</si>
  <si>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</si>
  <si>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</si>
  <si>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</si>
  <si>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</si>
  <si>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</si>
  <si>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</si>
  <si>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</si>
  <si>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</si>
  <si>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</si>
  <si>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</si>
  <si>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</si>
  <si>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</si>
  <si>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</si>
  <si>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</si>
  <si>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</si>
  <si>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</si>
  <si>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</si>
  <si>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</si>
  <si>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</si>
  <si>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</si>
  <si>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</si>
  <si>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</si>
  <si>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</si>
  <si>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</si>
  <si>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</si>
  <si>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</si>
  <si>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</si>
  <si>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</si>
  <si>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</si>
  <si>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</si>
  <si>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</si>
  <si>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</si>
  <si>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</si>
  <si>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Формирование в Калининградской облатси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</si>
  <si>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415</t>
  </si>
  <si>
    <t>Бюджетные инвестиции в объекты муниципальной собственности автономным учреждениям</t>
  </si>
  <si>
    <t>Бюджетные инвестиции в объекты муниципальной собственности  казенным учреждениям, за счет остатка средств на 01.01.2012 года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</si>
  <si>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</si>
  <si>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</si>
  <si>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</si>
  <si>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</si>
  <si>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</si>
  <si>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</si>
  <si>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</si>
  <si>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</si>
  <si>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</si>
  <si>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</si>
  <si>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</si>
  <si>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</si>
  <si>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</si>
  <si>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</si>
  <si>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Муниципальная целевая прогамма " Поддрержка и развитие малого и среднего предпринимательства на территории МО "Светлогорский район"" средства районного бюджета</t>
  </si>
  <si>
    <t>070 04 91</t>
  </si>
  <si>
    <t>522 30 00</t>
  </si>
  <si>
    <t>522 32 11</t>
  </si>
  <si>
    <t xml:space="preserve">Приложение № 2 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</si>
  <si>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</si>
  <si>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</si>
  <si>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</si>
  <si>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</si>
  <si>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</si>
  <si>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</si>
  <si>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</si>
  <si>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</si>
  <si>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</si>
  <si>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</si>
  <si>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</si>
  <si>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</si>
  <si>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</si>
  <si>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</si>
  <si>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</si>
  <si>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</si>
  <si>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</si>
  <si>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</si>
  <si>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</si>
  <si>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</si>
  <si>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</si>
  <si>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</si>
  <si>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</si>
  <si>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</si>
  <si>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</si>
  <si>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</si>
  <si>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</si>
  <si>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</si>
  <si>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</si>
  <si>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</si>
  <si>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</si>
  <si>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Бюджетные инвестиции в объекты муниципальной собственности казенным учреждениям за счет средств федерального бюджета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</si>
  <si>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</si>
  <si>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</si>
  <si>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</si>
  <si>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</si>
  <si>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</si>
  <si>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</si>
  <si>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</si>
  <si>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</si>
  <si>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</si>
  <si>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</si>
  <si>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</si>
  <si>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</si>
  <si>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</si>
  <si>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</si>
  <si>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</si>
  <si>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</si>
  <si>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</si>
  <si>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</si>
  <si>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00140 01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</si>
  <si>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</si>
  <si>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</si>
  <si>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</si>
  <si>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</si>
  <si>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</si>
  <si>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</si>
  <si>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</si>
  <si>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</si>
  <si>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</si>
  <si>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</si>
  <si>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</si>
  <si>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</si>
  <si>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</si>
  <si>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</si>
  <si>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</si>
  <si>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</si>
  <si>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</si>
  <si>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</si>
  <si>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</si>
  <si>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</si>
  <si>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</si>
  <si>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</si>
  <si>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</si>
  <si>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</si>
  <si>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</si>
  <si>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</si>
  <si>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</si>
  <si>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на 2012 год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</si>
  <si>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</si>
  <si>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</si>
  <si>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</si>
  <si>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</si>
  <si>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</si>
  <si>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</si>
  <si>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</si>
  <si>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</si>
  <si>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</si>
  <si>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</si>
  <si>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</si>
  <si>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</si>
  <si>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дотация</t>
  </si>
  <si>
    <t xml:space="preserve">перемещение </t>
  </si>
  <si>
    <t>доп.ЛБО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</si>
  <si>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</si>
  <si>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</si>
  <si>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</si>
  <si>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</si>
  <si>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</si>
  <si>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</si>
  <si>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</si>
  <si>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</si>
  <si>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</si>
  <si>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</si>
  <si>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</si>
  <si>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45,75+38,96</t>
  </si>
  <si>
    <t>172,8+135+226,9</t>
  </si>
  <si>
    <t>59,95+65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</si>
  <si>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</si>
  <si>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</si>
  <si>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</si>
  <si>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</si>
  <si>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</si>
  <si>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</si>
  <si>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</si>
  <si>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</si>
  <si>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</si>
  <si>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Мероприятия в области здравоохранения, спорта и физической культуры, туризма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</si>
  <si>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</si>
  <si>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</si>
  <si>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</si>
  <si>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</si>
  <si>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Премирование победителй Всероссийского конкурса на звание  "Самое благоустроенное городское (сельское) поселение России"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</si>
  <si>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</si>
  <si>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09 июля 2012 года № 32</t>
  </si>
  <si>
    <t>Муниципальная целевая программа " Поддрержка и развитие малого и среднего предпринимательства на территории МО "Светлогорский район"" средства районного бюджета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</si>
  <si>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</si>
  <si>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</si>
  <si>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</si>
  <si>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от 9 июля 2012 года № 32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</si>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</sst>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0F12F"/>
        <bgColor indexed="64"/>
      </patternFill>
    </fill>
    <fill>
      <patternFill patternType="solid">
        <fgColor rgb="FF99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2" fillId="2" borderId="1" xfId="0" applyFont="1" applyFill="1" applyBorder="1" applyAlignment="1">
      <alignment horizontal="left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14" fillId="3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FF9900"/>
      <color rgb="FF90F12F"/>
      <color rgb="FF66FFFF"/>
      <color rgb="FFCC99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0"/>
  <sheetViews>
    <sheetView tabSelected="1" view="pageLayout" topLeftCell="A477" zoomScaleNormal="100" workbookViewId="0">
      <selection activeCell="A383" sqref="A383"/>
    </sheetView>
  </sheetViews>
  <sheetFormatPr defaultRowHeight="15.75" x14ac:dyDescent="0.25"/>
  <cols>
    <col min="1" max="1" width="87.42578125" style="31" customWidth="1"/>
    <col min="2" max="2" width="5.5703125" style="31" customWidth="1"/>
    <col min="3" max="4" width="4.85546875" style="31" customWidth="1"/>
    <col min="5" max="5" width="9" style="31" customWidth="1"/>
    <col min="6" max="6" width="5.5703125" style="31" customWidth="1"/>
    <col min="7" max="7" width="12.28515625" style="31" hidden="1" customWidth="1"/>
    <col min="8" max="8" width="10.140625" style="53" hidden="1" customWidth="1"/>
    <col min="9" max="9" width="12.7109375" style="52" hidden="1" customWidth="1"/>
    <col min="10" max="10" width="11.42578125" style="29" hidden="1" customWidth="1"/>
    <col min="11" max="11" width="14.85546875" style="52" hidden="1" customWidth="1"/>
    <col min="12" max="12" width="13" style="31" hidden="1" customWidth="1"/>
    <col min="13" max="13" width="12.7109375" style="29" hidden="1" customWidth="1"/>
    <col min="14" max="14" width="11" style="31" hidden="1" customWidth="1"/>
    <col min="15" max="15" width="13.42578125" style="29" customWidth="1"/>
    <col min="16" max="20" width="0" style="29" hidden="1" customWidth="1"/>
    <col min="21" max="16384" width="9.140625" style="29"/>
  </cols>
  <sheetData>
    <row r="1" spans="1:15" x14ac:dyDescent="0.25">
      <c r="A1" s="88" t="s">
        <v>460</v>
      </c>
      <c r="B1" s="88"/>
      <c r="C1" s="88"/>
      <c r="D1" s="88"/>
      <c r="E1" s="88"/>
      <c r="F1" s="88"/>
      <c r="G1" s="88"/>
      <c r="H1" s="89"/>
      <c r="I1" s="89"/>
      <c r="J1" s="89"/>
      <c r="K1" s="89"/>
      <c r="L1" s="89"/>
      <c r="M1" s="89"/>
      <c r="N1" s="89"/>
      <c r="O1" s="89"/>
    </row>
    <row r="2" spans="1:15" x14ac:dyDescent="0.25">
      <c r="A2" s="88" t="s">
        <v>0</v>
      </c>
      <c r="B2" s="88"/>
      <c r="C2" s="88"/>
      <c r="D2" s="88"/>
      <c r="E2" s="88"/>
      <c r="F2" s="88"/>
      <c r="G2" s="88"/>
      <c r="H2" s="89"/>
      <c r="I2" s="89"/>
      <c r="J2" s="89"/>
      <c r="K2" s="89"/>
      <c r="L2" s="89"/>
      <c r="M2" s="89"/>
      <c r="N2" s="89"/>
      <c r="O2" s="89"/>
    </row>
    <row r="3" spans="1:15" x14ac:dyDescent="0.25">
      <c r="A3" s="88" t="s">
        <v>130</v>
      </c>
      <c r="B3" s="88"/>
      <c r="C3" s="88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</row>
    <row r="4" spans="1:15" x14ac:dyDescent="0.25">
      <c r="A4" s="88" t="s">
        <v>585</v>
      </c>
      <c r="B4" s="88"/>
      <c r="C4" s="88"/>
      <c r="D4" s="88"/>
      <c r="E4" s="88"/>
      <c r="F4" s="88"/>
      <c r="G4" s="88"/>
      <c r="H4" s="89"/>
      <c r="I4" s="89"/>
      <c r="J4" s="89"/>
      <c r="K4" s="89"/>
      <c r="L4" s="89"/>
      <c r="M4" s="89"/>
      <c r="N4" s="89"/>
      <c r="O4" s="89"/>
    </row>
    <row r="5" spans="1:15" ht="2.25" customHeight="1" x14ac:dyDescent="0.25"/>
    <row r="6" spans="1:15" x14ac:dyDescent="0.25">
      <c r="A6" s="88" t="s">
        <v>370</v>
      </c>
      <c r="B6" s="88"/>
      <c r="C6" s="88"/>
      <c r="D6" s="88"/>
      <c r="E6" s="88"/>
      <c r="F6" s="88"/>
      <c r="G6" s="88"/>
      <c r="H6" s="89"/>
      <c r="I6" s="89"/>
      <c r="J6" s="89"/>
      <c r="K6" s="89"/>
      <c r="L6" s="89"/>
      <c r="M6" s="89"/>
      <c r="N6" s="89"/>
      <c r="O6" s="89"/>
    </row>
    <row r="7" spans="1:15" x14ac:dyDescent="0.25">
      <c r="A7" s="88" t="s">
        <v>0</v>
      </c>
      <c r="B7" s="88"/>
      <c r="C7" s="88"/>
      <c r="D7" s="88"/>
      <c r="E7" s="88"/>
      <c r="F7" s="88"/>
      <c r="G7" s="88"/>
      <c r="H7" s="89"/>
      <c r="I7" s="89"/>
      <c r="J7" s="89"/>
      <c r="K7" s="89"/>
      <c r="L7" s="89"/>
      <c r="M7" s="89"/>
      <c r="N7" s="89"/>
      <c r="O7" s="89"/>
    </row>
    <row r="8" spans="1:15" x14ac:dyDescent="0.25">
      <c r="A8" s="88" t="s">
        <v>130</v>
      </c>
      <c r="B8" s="88"/>
      <c r="C8" s="88"/>
      <c r="D8" s="88"/>
      <c r="E8" s="88"/>
      <c r="F8" s="88"/>
      <c r="G8" s="88"/>
      <c r="H8" s="89"/>
      <c r="I8" s="89"/>
      <c r="J8" s="89"/>
      <c r="K8" s="89"/>
      <c r="L8" s="89"/>
      <c r="M8" s="89"/>
      <c r="N8" s="89"/>
      <c r="O8" s="89"/>
    </row>
    <row r="9" spans="1:15" ht="13.5" customHeight="1" x14ac:dyDescent="0.25">
      <c r="A9" s="88" t="s">
        <v>400</v>
      </c>
      <c r="B9" s="88"/>
      <c r="C9" s="88"/>
      <c r="D9" s="88"/>
      <c r="E9" s="88"/>
      <c r="F9" s="88"/>
      <c r="G9" s="88"/>
      <c r="H9" s="89"/>
      <c r="I9" s="89"/>
      <c r="J9" s="89"/>
      <c r="K9" s="89"/>
      <c r="L9" s="89"/>
      <c r="M9" s="89"/>
      <c r="N9" s="89"/>
      <c r="O9" s="89"/>
    </row>
    <row r="10" spans="1:15" ht="0.75" customHeight="1" x14ac:dyDescent="0.25">
      <c r="A10" s="88"/>
      <c r="B10" s="88"/>
      <c r="C10" s="88"/>
      <c r="D10" s="88"/>
      <c r="E10" s="88"/>
      <c r="F10" s="88"/>
      <c r="G10" s="88"/>
      <c r="I10" s="51"/>
      <c r="K10" s="51"/>
    </row>
    <row r="11" spans="1:15" ht="33.75" customHeight="1" x14ac:dyDescent="0.3">
      <c r="A11" s="90" t="s">
        <v>539</v>
      </c>
      <c r="B11" s="90"/>
      <c r="C11" s="90"/>
      <c r="D11" s="90"/>
      <c r="E11" s="90"/>
      <c r="F11" s="90"/>
      <c r="G11" s="90"/>
      <c r="H11" s="89"/>
      <c r="I11" s="89"/>
      <c r="J11" s="89"/>
      <c r="K11" s="89"/>
      <c r="L11" s="89"/>
      <c r="M11" s="89"/>
      <c r="N11" s="89"/>
      <c r="O11" s="89"/>
    </row>
    <row r="12" spans="1:15" ht="16.5" thickBot="1" x14ac:dyDescent="0.3">
      <c r="A12" s="88" t="s">
        <v>1</v>
      </c>
      <c r="B12" s="88"/>
      <c r="C12" s="88"/>
      <c r="D12" s="88"/>
      <c r="E12" s="88"/>
      <c r="F12" s="88"/>
      <c r="G12" s="88"/>
      <c r="H12" s="89"/>
      <c r="I12" s="89"/>
      <c r="J12" s="89"/>
      <c r="K12" s="89"/>
      <c r="L12" s="89"/>
      <c r="M12" s="89"/>
      <c r="N12" s="89"/>
      <c r="O12" s="89"/>
    </row>
    <row r="13" spans="1:15" ht="15.75" customHeight="1" x14ac:dyDescent="0.25">
      <c r="A13" s="86" t="s">
        <v>4</v>
      </c>
      <c r="B13" s="78" t="s">
        <v>9</v>
      </c>
      <c r="C13" s="78" t="s">
        <v>10</v>
      </c>
      <c r="D13" s="78" t="s">
        <v>11</v>
      </c>
      <c r="E13" s="78" t="s">
        <v>12</v>
      </c>
      <c r="F13" s="78" t="s">
        <v>13</v>
      </c>
      <c r="G13" s="84" t="s">
        <v>2</v>
      </c>
      <c r="H13" s="80" t="s">
        <v>385</v>
      </c>
      <c r="I13" s="76" t="s">
        <v>2</v>
      </c>
      <c r="J13" s="74" t="s">
        <v>411</v>
      </c>
      <c r="K13" s="76" t="s">
        <v>2</v>
      </c>
      <c r="L13" s="74" t="s">
        <v>462</v>
      </c>
      <c r="M13" s="76" t="s">
        <v>2</v>
      </c>
      <c r="N13" s="74" t="s">
        <v>576</v>
      </c>
      <c r="O13" s="76" t="s">
        <v>2</v>
      </c>
    </row>
    <row r="14" spans="1:15" ht="16.5" thickBot="1" x14ac:dyDescent="0.3">
      <c r="A14" s="87"/>
      <c r="B14" s="79"/>
      <c r="C14" s="79"/>
      <c r="D14" s="79"/>
      <c r="E14" s="79"/>
      <c r="F14" s="79"/>
      <c r="G14" s="85"/>
      <c r="H14" s="81"/>
      <c r="I14" s="77"/>
      <c r="J14" s="75"/>
      <c r="K14" s="77"/>
      <c r="L14" s="75"/>
      <c r="M14" s="77"/>
      <c r="N14" s="75"/>
      <c r="O14" s="77"/>
    </row>
    <row r="15" spans="1:15" ht="9.75" customHeight="1" x14ac:dyDescent="0.25">
      <c r="A15" s="34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I15" s="56">
        <v>7</v>
      </c>
      <c r="K15" s="56">
        <v>7</v>
      </c>
      <c r="M15" s="56">
        <v>7</v>
      </c>
      <c r="O15" s="56">
        <v>7</v>
      </c>
    </row>
    <row r="16" spans="1:15" x14ac:dyDescent="0.25">
      <c r="A16" s="38" t="s">
        <v>215</v>
      </c>
      <c r="B16" s="36" t="s">
        <v>6</v>
      </c>
      <c r="C16" s="36"/>
      <c r="D16" s="36"/>
      <c r="E16" s="36"/>
      <c r="F16" s="36"/>
      <c r="G16" s="37">
        <f>G17+G59+G68+G72+G81+G97+G120+G126+G139</f>
        <v>79109.64</v>
      </c>
      <c r="I16" s="49">
        <f>I17+I59+I68+I72+I81+I97+I120+I126+I139</f>
        <v>80671.239999999991</v>
      </c>
      <c r="K16" s="49">
        <f>K17+K59+K68+K72+K81+K97+K120+K126+K139</f>
        <v>84972.51</v>
      </c>
      <c r="M16" s="49">
        <f>M17+M59+M68+M72+M81+M97+M120+M126+M139</f>
        <v>82606.580000000016</v>
      </c>
      <c r="O16" s="49">
        <f>O17+O59+O68+O72+O81+O97+O120+O126+O139</f>
        <v>88851.62000000001</v>
      </c>
    </row>
    <row r="17" spans="1:15" x14ac:dyDescent="0.25">
      <c r="A17" s="39" t="s">
        <v>14</v>
      </c>
      <c r="B17" s="36"/>
      <c r="C17" s="36" t="s">
        <v>15</v>
      </c>
      <c r="D17" s="36"/>
      <c r="E17" s="36"/>
      <c r="F17" s="36"/>
      <c r="G17" s="37">
        <f>G18+G35+G38</f>
        <v>63831.430000000008</v>
      </c>
      <c r="I17" s="49">
        <f>I18+I35+I38</f>
        <v>64885.229999999996</v>
      </c>
      <c r="K17" s="49">
        <f>K18+K35+K38</f>
        <v>63114.19</v>
      </c>
      <c r="M17" s="49">
        <f>M18+M35+M38+M32</f>
        <v>59762.100000000006</v>
      </c>
      <c r="O17" s="49">
        <f>O18+O35+O38+O32</f>
        <v>60078.94</v>
      </c>
    </row>
    <row r="18" spans="1:15" ht="30" customHeight="1" x14ac:dyDescent="0.25">
      <c r="A18" s="40" t="s">
        <v>211</v>
      </c>
      <c r="B18" s="36"/>
      <c r="C18" s="36" t="s">
        <v>15</v>
      </c>
      <c r="D18" s="36" t="s">
        <v>24</v>
      </c>
      <c r="E18" s="36"/>
      <c r="F18" s="36"/>
      <c r="G18" s="37">
        <f>G19+G28</f>
        <v>35289.700000000004</v>
      </c>
      <c r="I18" s="49">
        <f>I19+I28</f>
        <v>36343.5</v>
      </c>
      <c r="K18" s="49">
        <f>K19+K28</f>
        <v>36480.5</v>
      </c>
      <c r="M18" s="49">
        <f>M19+M28</f>
        <v>36481.100000000006</v>
      </c>
      <c r="O18" s="49">
        <f>O19+O28</f>
        <v>36191.4</v>
      </c>
    </row>
    <row r="19" spans="1:15" ht="30.75" customHeight="1" x14ac:dyDescent="0.25">
      <c r="A19" s="19" t="s">
        <v>212</v>
      </c>
      <c r="B19" s="41"/>
      <c r="C19" s="41" t="s">
        <v>15</v>
      </c>
      <c r="D19" s="41" t="s">
        <v>24</v>
      </c>
      <c r="E19" s="41" t="s">
        <v>21</v>
      </c>
      <c r="F19" s="41"/>
      <c r="G19" s="30">
        <f>G20</f>
        <v>33565.200000000004</v>
      </c>
      <c r="I19" s="48">
        <f>I20</f>
        <v>34619</v>
      </c>
      <c r="K19" s="48">
        <f>K20</f>
        <v>34756</v>
      </c>
      <c r="M19" s="48">
        <f>M20</f>
        <v>34755.700000000004</v>
      </c>
      <c r="O19" s="48">
        <f>O20</f>
        <v>34466</v>
      </c>
    </row>
    <row r="20" spans="1:15" x14ac:dyDescent="0.25">
      <c r="A20" s="42" t="s">
        <v>22</v>
      </c>
      <c r="B20" s="41"/>
      <c r="C20" s="41" t="s">
        <v>15</v>
      </c>
      <c r="D20" s="41" t="s">
        <v>24</v>
      </c>
      <c r="E20" s="41" t="s">
        <v>23</v>
      </c>
      <c r="F20" s="41"/>
      <c r="G20" s="30">
        <f>G21+G24</f>
        <v>33565.200000000004</v>
      </c>
      <c r="I20" s="48">
        <f>I21+I24</f>
        <v>34619</v>
      </c>
      <c r="K20" s="48">
        <f>K21+K24+K27</f>
        <v>34756</v>
      </c>
      <c r="M20" s="48">
        <f>M21+M24+M27</f>
        <v>34755.700000000004</v>
      </c>
      <c r="O20" s="48">
        <f>O21+O24+O27</f>
        <v>34466</v>
      </c>
    </row>
    <row r="21" spans="1:15" x14ac:dyDescent="0.25">
      <c r="A21" s="19" t="s">
        <v>216</v>
      </c>
      <c r="B21" s="41"/>
      <c r="C21" s="41" t="s">
        <v>15</v>
      </c>
      <c r="D21" s="41" t="s">
        <v>24</v>
      </c>
      <c r="E21" s="41" t="s">
        <v>23</v>
      </c>
      <c r="F21" s="41" t="s">
        <v>217</v>
      </c>
      <c r="G21" s="30">
        <f>G22+G23</f>
        <v>29693.4</v>
      </c>
      <c r="I21" s="48">
        <f>I22+I23</f>
        <v>30747.200000000001</v>
      </c>
      <c r="K21" s="48">
        <f>K22+K23</f>
        <v>30747.200000000001</v>
      </c>
      <c r="M21" s="48">
        <f>M22+M23</f>
        <v>30210.9</v>
      </c>
      <c r="O21" s="48">
        <f>O22+O23</f>
        <v>30210.9</v>
      </c>
    </row>
    <row r="22" spans="1:15" x14ac:dyDescent="0.25">
      <c r="A22" s="19" t="s">
        <v>218</v>
      </c>
      <c r="B22" s="41"/>
      <c r="C22" s="41" t="s">
        <v>15</v>
      </c>
      <c r="D22" s="41" t="s">
        <v>24</v>
      </c>
      <c r="E22" s="41" t="s">
        <v>23</v>
      </c>
      <c r="F22" s="41" t="s">
        <v>219</v>
      </c>
      <c r="G22" s="30">
        <f>23943.4+5700</f>
        <v>29643.4</v>
      </c>
      <c r="H22" s="53">
        <f>-622.2+1676</f>
        <v>1053.8</v>
      </c>
      <c r="I22" s="48">
        <f>G22+H22</f>
        <v>30697.200000000001</v>
      </c>
      <c r="K22" s="48">
        <f>I22+J22</f>
        <v>30697.200000000001</v>
      </c>
      <c r="L22" s="31">
        <v>-536.29999999999995</v>
      </c>
      <c r="M22" s="48">
        <f>K22+L22</f>
        <v>30160.9</v>
      </c>
      <c r="O22" s="48">
        <f>M22+N22</f>
        <v>30160.9</v>
      </c>
    </row>
    <row r="23" spans="1:15" ht="15" customHeight="1" x14ac:dyDescent="0.25">
      <c r="A23" s="19" t="s">
        <v>220</v>
      </c>
      <c r="B23" s="41"/>
      <c r="C23" s="41" t="s">
        <v>15</v>
      </c>
      <c r="D23" s="41" t="s">
        <v>24</v>
      </c>
      <c r="E23" s="41" t="s">
        <v>23</v>
      </c>
      <c r="F23" s="41" t="s">
        <v>221</v>
      </c>
      <c r="G23" s="30">
        <v>50</v>
      </c>
      <c r="I23" s="48">
        <f>G23+H23</f>
        <v>50</v>
      </c>
      <c r="K23" s="48">
        <f>I23+J23</f>
        <v>50</v>
      </c>
      <c r="M23" s="48">
        <f>K23+L23</f>
        <v>50</v>
      </c>
      <c r="O23" s="48">
        <f>M23+N23</f>
        <v>50</v>
      </c>
    </row>
    <row r="24" spans="1:15" ht="15.75" customHeight="1" x14ac:dyDescent="0.25">
      <c r="A24" s="19" t="s">
        <v>222</v>
      </c>
      <c r="B24" s="41"/>
      <c r="C24" s="41" t="s">
        <v>15</v>
      </c>
      <c r="D24" s="41" t="s">
        <v>24</v>
      </c>
      <c r="E24" s="41" t="s">
        <v>23</v>
      </c>
      <c r="F24" s="41" t="s">
        <v>223</v>
      </c>
      <c r="G24" s="30">
        <f>G25+G26</f>
        <v>3871.8</v>
      </c>
      <c r="I24" s="48">
        <f>I25+I26</f>
        <v>3871.8</v>
      </c>
      <c r="K24" s="48">
        <f>K25+K26</f>
        <v>3999.8</v>
      </c>
      <c r="M24" s="48">
        <f>M25+M26</f>
        <v>4535.8</v>
      </c>
      <c r="O24" s="48">
        <f>O25+O26</f>
        <v>4246.1000000000004</v>
      </c>
    </row>
    <row r="25" spans="1:15" ht="13.5" customHeight="1" x14ac:dyDescent="0.25">
      <c r="A25" s="19" t="s">
        <v>224</v>
      </c>
      <c r="B25" s="41"/>
      <c r="C25" s="41" t="s">
        <v>15</v>
      </c>
      <c r="D25" s="41" t="s">
        <v>24</v>
      </c>
      <c r="E25" s="41" t="s">
        <v>23</v>
      </c>
      <c r="F25" s="41" t="s">
        <v>225</v>
      </c>
      <c r="G25" s="30">
        <v>1177</v>
      </c>
      <c r="I25" s="48">
        <f t="shared" ref="I25:K27" si="0">G25+H25</f>
        <v>1177</v>
      </c>
      <c r="J25" s="29">
        <f>99+38</f>
        <v>137</v>
      </c>
      <c r="K25" s="48">
        <f t="shared" si="0"/>
        <v>1314</v>
      </c>
      <c r="L25" s="31">
        <v>159</v>
      </c>
      <c r="M25" s="48">
        <f t="shared" ref="M25:M27" si="1">K25+L25</f>
        <v>1473</v>
      </c>
      <c r="N25" s="31">
        <f>-198-61.7</f>
        <v>-259.7</v>
      </c>
      <c r="O25" s="48">
        <f t="shared" ref="O25:O27" si="2">M25+N25</f>
        <v>1213.3</v>
      </c>
    </row>
    <row r="26" spans="1:15" ht="15" customHeight="1" x14ac:dyDescent="0.25">
      <c r="A26" s="19" t="s">
        <v>245</v>
      </c>
      <c r="B26" s="41"/>
      <c r="C26" s="41" t="s">
        <v>15</v>
      </c>
      <c r="D26" s="41" t="s">
        <v>24</v>
      </c>
      <c r="E26" s="41" t="s">
        <v>23</v>
      </c>
      <c r="F26" s="41" t="s">
        <v>226</v>
      </c>
      <c r="G26" s="30">
        <v>2694.8</v>
      </c>
      <c r="I26" s="48">
        <f t="shared" si="0"/>
        <v>2694.8</v>
      </c>
      <c r="J26" s="29">
        <v>-9</v>
      </c>
      <c r="K26" s="48">
        <f t="shared" si="0"/>
        <v>2685.8</v>
      </c>
      <c r="L26" s="31">
        <f>476.5-99.5</f>
        <v>377</v>
      </c>
      <c r="M26" s="48">
        <f t="shared" si="1"/>
        <v>3062.8</v>
      </c>
      <c r="N26" s="31">
        <v>-30</v>
      </c>
      <c r="O26" s="48">
        <f t="shared" si="2"/>
        <v>3032.8</v>
      </c>
    </row>
    <row r="27" spans="1:15" ht="15" customHeight="1" x14ac:dyDescent="0.25">
      <c r="A27" s="19" t="s">
        <v>325</v>
      </c>
      <c r="B27" s="41"/>
      <c r="C27" s="41" t="s">
        <v>15</v>
      </c>
      <c r="D27" s="41" t="s">
        <v>24</v>
      </c>
      <c r="E27" s="41" t="s">
        <v>23</v>
      </c>
      <c r="F27" s="41" t="s">
        <v>324</v>
      </c>
      <c r="G27" s="30"/>
      <c r="I27" s="48"/>
      <c r="J27" s="29">
        <v>9</v>
      </c>
      <c r="K27" s="48">
        <f t="shared" si="0"/>
        <v>9</v>
      </c>
      <c r="M27" s="48">
        <f t="shared" si="1"/>
        <v>9</v>
      </c>
      <c r="O27" s="48">
        <f t="shared" si="2"/>
        <v>9</v>
      </c>
    </row>
    <row r="28" spans="1:15" ht="27.75" customHeight="1" x14ac:dyDescent="0.25">
      <c r="A28" s="19" t="s">
        <v>164</v>
      </c>
      <c r="B28" s="41"/>
      <c r="C28" s="41" t="s">
        <v>15</v>
      </c>
      <c r="D28" s="41" t="s">
        <v>24</v>
      </c>
      <c r="E28" s="41" t="s">
        <v>165</v>
      </c>
      <c r="F28" s="41"/>
      <c r="G28" s="30">
        <f>G29</f>
        <v>1724.5</v>
      </c>
      <c r="I28" s="48">
        <f>I29</f>
        <v>1724.5</v>
      </c>
      <c r="K28" s="48">
        <f>K29</f>
        <v>1724.5</v>
      </c>
      <c r="M28" s="48">
        <f>M29</f>
        <v>1725.4</v>
      </c>
      <c r="O28" s="48">
        <f>O29</f>
        <v>1725.4</v>
      </c>
    </row>
    <row r="29" spans="1:15" x14ac:dyDescent="0.25">
      <c r="A29" s="19" t="s">
        <v>216</v>
      </c>
      <c r="B29" s="41"/>
      <c r="C29" s="41" t="s">
        <v>15</v>
      </c>
      <c r="D29" s="41" t="s">
        <v>24</v>
      </c>
      <c r="E29" s="41" t="s">
        <v>165</v>
      </c>
      <c r="F29" s="41" t="s">
        <v>217</v>
      </c>
      <c r="G29" s="30">
        <f>G30+G31</f>
        <v>1724.5</v>
      </c>
      <c r="I29" s="48">
        <f>I30+I31</f>
        <v>1724.5</v>
      </c>
      <c r="K29" s="48">
        <f>K30+K31</f>
        <v>1724.5</v>
      </c>
      <c r="M29" s="48">
        <f>M30+M31</f>
        <v>1725.4</v>
      </c>
      <c r="O29" s="48">
        <f>O30+O31</f>
        <v>1725.4</v>
      </c>
    </row>
    <row r="30" spans="1:15" ht="15.75" customHeight="1" x14ac:dyDescent="0.25">
      <c r="A30" s="19" t="s">
        <v>218</v>
      </c>
      <c r="B30" s="41"/>
      <c r="C30" s="41" t="s">
        <v>15</v>
      </c>
      <c r="D30" s="41" t="s">
        <v>24</v>
      </c>
      <c r="E30" s="41" t="s">
        <v>165</v>
      </c>
      <c r="F30" s="41" t="s">
        <v>219</v>
      </c>
      <c r="G30" s="30">
        <f>1564+160.5</f>
        <v>1724.5</v>
      </c>
      <c r="I30" s="48">
        <f t="shared" ref="I30:K30" si="3">G30+H30</f>
        <v>1724.5</v>
      </c>
      <c r="K30" s="48">
        <f t="shared" si="3"/>
        <v>1724.5</v>
      </c>
      <c r="L30" s="31">
        <v>0.9</v>
      </c>
      <c r="M30" s="48">
        <f t="shared" ref="M30" si="4">K30+L30</f>
        <v>1725.4</v>
      </c>
      <c r="O30" s="48">
        <f t="shared" ref="O30" si="5">M30+N30</f>
        <v>1725.4</v>
      </c>
    </row>
    <row r="31" spans="1:15" ht="15.75" hidden="1" customHeight="1" x14ac:dyDescent="0.25">
      <c r="A31" s="19" t="s">
        <v>220</v>
      </c>
      <c r="B31" s="41"/>
      <c r="C31" s="41" t="s">
        <v>15</v>
      </c>
      <c r="D31" s="41" t="s">
        <v>24</v>
      </c>
      <c r="E31" s="41" t="s">
        <v>165</v>
      </c>
      <c r="F31" s="41" t="s">
        <v>221</v>
      </c>
      <c r="G31" s="30">
        <v>0</v>
      </c>
      <c r="I31" s="48">
        <v>0</v>
      </c>
      <c r="K31" s="48">
        <v>0</v>
      </c>
      <c r="M31" s="48">
        <v>0</v>
      </c>
      <c r="O31" s="48">
        <v>0</v>
      </c>
    </row>
    <row r="32" spans="1:15" ht="15.75" customHeight="1" x14ac:dyDescent="0.25">
      <c r="A32" s="43" t="s">
        <v>463</v>
      </c>
      <c r="B32" s="41"/>
      <c r="C32" s="36" t="s">
        <v>15</v>
      </c>
      <c r="D32" s="36" t="s">
        <v>46</v>
      </c>
      <c r="E32" s="36"/>
      <c r="F32" s="36"/>
      <c r="G32" s="37"/>
      <c r="H32" s="57"/>
      <c r="I32" s="49"/>
      <c r="J32" s="58"/>
      <c r="K32" s="49"/>
      <c r="L32" s="67"/>
      <c r="M32" s="49">
        <f>M33</f>
        <v>13.31</v>
      </c>
      <c r="N32" s="67"/>
      <c r="O32" s="49">
        <f>O33</f>
        <v>13.31</v>
      </c>
    </row>
    <row r="33" spans="1:15" ht="28.5" customHeight="1" x14ac:dyDescent="0.25">
      <c r="A33" s="19" t="s">
        <v>465</v>
      </c>
      <c r="B33" s="41"/>
      <c r="C33" s="41" t="s">
        <v>15</v>
      </c>
      <c r="D33" s="41" t="s">
        <v>46</v>
      </c>
      <c r="E33" s="41" t="s">
        <v>464</v>
      </c>
      <c r="F33" s="41"/>
      <c r="G33" s="30"/>
      <c r="I33" s="48"/>
      <c r="K33" s="48"/>
      <c r="M33" s="48">
        <f>M34</f>
        <v>13.31</v>
      </c>
      <c r="O33" s="48">
        <f>O34</f>
        <v>13.31</v>
      </c>
    </row>
    <row r="34" spans="1:15" ht="15.75" customHeight="1" x14ac:dyDescent="0.25">
      <c r="A34" s="19" t="s">
        <v>245</v>
      </c>
      <c r="B34" s="41"/>
      <c r="C34" s="41" t="s">
        <v>15</v>
      </c>
      <c r="D34" s="41" t="s">
        <v>46</v>
      </c>
      <c r="E34" s="41" t="s">
        <v>464</v>
      </c>
      <c r="F34" s="41" t="s">
        <v>226</v>
      </c>
      <c r="G34" s="30"/>
      <c r="I34" s="48"/>
      <c r="K34" s="48"/>
      <c r="L34" s="31">
        <v>13.31</v>
      </c>
      <c r="M34" s="48">
        <f t="shared" ref="M34" si="6">K34+L34</f>
        <v>13.31</v>
      </c>
      <c r="O34" s="48">
        <f t="shared" ref="O34" si="7">M34+N34</f>
        <v>13.31</v>
      </c>
    </row>
    <row r="35" spans="1:15" ht="15.75" customHeight="1" x14ac:dyDescent="0.25">
      <c r="A35" s="43" t="s">
        <v>26</v>
      </c>
      <c r="B35" s="36"/>
      <c r="C35" s="36" t="s">
        <v>15</v>
      </c>
      <c r="D35" s="36" t="s">
        <v>109</v>
      </c>
      <c r="E35" s="36"/>
      <c r="F35" s="36"/>
      <c r="G35" s="37">
        <f>G36</f>
        <v>1170</v>
      </c>
      <c r="I35" s="49">
        <f>I36</f>
        <v>1170</v>
      </c>
      <c r="K35" s="49">
        <f>K36</f>
        <v>794</v>
      </c>
      <c r="M35" s="49">
        <f>M36</f>
        <v>794</v>
      </c>
      <c r="O35" s="49">
        <f>O36</f>
        <v>794</v>
      </c>
    </row>
    <row r="36" spans="1:15" x14ac:dyDescent="0.25">
      <c r="A36" s="19" t="s">
        <v>143</v>
      </c>
      <c r="B36" s="41"/>
      <c r="C36" s="41" t="s">
        <v>15</v>
      </c>
      <c r="D36" s="41" t="s">
        <v>109</v>
      </c>
      <c r="E36" s="41" t="s">
        <v>228</v>
      </c>
      <c r="F36" s="41"/>
      <c r="G36" s="30">
        <f>G37</f>
        <v>1170</v>
      </c>
      <c r="H36" s="59"/>
      <c r="I36" s="48">
        <f>I37</f>
        <v>1170</v>
      </c>
      <c r="J36" s="31"/>
      <c r="K36" s="48">
        <f>K37</f>
        <v>794</v>
      </c>
      <c r="M36" s="48">
        <f>M37</f>
        <v>794</v>
      </c>
      <c r="O36" s="48">
        <f>O37</f>
        <v>794</v>
      </c>
    </row>
    <row r="37" spans="1:15" x14ac:dyDescent="0.25">
      <c r="A37" s="19" t="s">
        <v>229</v>
      </c>
      <c r="B37" s="41"/>
      <c r="C37" s="41" t="s">
        <v>15</v>
      </c>
      <c r="D37" s="41" t="s">
        <v>109</v>
      </c>
      <c r="E37" s="41" t="s">
        <v>228</v>
      </c>
      <c r="F37" s="41" t="s">
        <v>230</v>
      </c>
      <c r="G37" s="30">
        <v>1170</v>
      </c>
      <c r="H37" s="59"/>
      <c r="I37" s="48">
        <f t="shared" ref="I37:K37" si="8">G37+H37</f>
        <v>1170</v>
      </c>
      <c r="J37" s="31">
        <v>-376</v>
      </c>
      <c r="K37" s="48">
        <f t="shared" si="8"/>
        <v>794</v>
      </c>
      <c r="M37" s="48">
        <f t="shared" ref="M37" si="9">K37+L37</f>
        <v>794</v>
      </c>
      <c r="O37" s="48">
        <f t="shared" ref="O37" si="10">M37+N37</f>
        <v>794</v>
      </c>
    </row>
    <row r="38" spans="1:15" x14ac:dyDescent="0.25">
      <c r="A38" s="43" t="s">
        <v>29</v>
      </c>
      <c r="B38" s="36"/>
      <c r="C38" s="36" t="s">
        <v>15</v>
      </c>
      <c r="D38" s="36" t="s">
        <v>196</v>
      </c>
      <c r="E38" s="36"/>
      <c r="F38" s="36"/>
      <c r="G38" s="37">
        <f>G39+G46+G53+G55+G57+G51</f>
        <v>27371.73</v>
      </c>
      <c r="I38" s="49">
        <f>I39+I46+I53+I55+I57+I51</f>
        <v>27371.73</v>
      </c>
      <c r="K38" s="49">
        <f>K39+K46+K53+K55+K57+K51</f>
        <v>25839.69</v>
      </c>
      <c r="M38" s="49">
        <f>M39+M46+M53+M55+M57+M51</f>
        <v>22473.69</v>
      </c>
      <c r="O38" s="49">
        <f>O39+O46+O53+O55+O57+O51</f>
        <v>23080.23</v>
      </c>
    </row>
    <row r="39" spans="1:15" x14ac:dyDescent="0.25">
      <c r="A39" s="19" t="s">
        <v>231</v>
      </c>
      <c r="B39" s="41"/>
      <c r="C39" s="41" t="s">
        <v>15</v>
      </c>
      <c r="D39" s="41" t="s">
        <v>196</v>
      </c>
      <c r="E39" s="41" t="s">
        <v>232</v>
      </c>
      <c r="F39" s="41"/>
      <c r="G39" s="30">
        <f>G40+G43</f>
        <v>629.70000000000005</v>
      </c>
      <c r="I39" s="48">
        <f>I40+I43</f>
        <v>629.70000000000005</v>
      </c>
      <c r="K39" s="48">
        <f>K40+K43</f>
        <v>629.70000000000005</v>
      </c>
      <c r="M39" s="48">
        <f>M40+M43</f>
        <v>629.70000000000005</v>
      </c>
      <c r="O39" s="48">
        <f>O40+O43</f>
        <v>629.70000000000005</v>
      </c>
    </row>
    <row r="40" spans="1:15" x14ac:dyDescent="0.25">
      <c r="A40" s="19" t="s">
        <v>216</v>
      </c>
      <c r="B40" s="41"/>
      <c r="C40" s="41" t="s">
        <v>15</v>
      </c>
      <c r="D40" s="41" t="s">
        <v>196</v>
      </c>
      <c r="E40" s="41" t="s">
        <v>232</v>
      </c>
      <c r="F40" s="41" t="s">
        <v>217</v>
      </c>
      <c r="G40" s="30">
        <f>G41+G42</f>
        <v>619.40000000000009</v>
      </c>
      <c r="I40" s="48">
        <f>I41+I42</f>
        <v>619.40000000000009</v>
      </c>
      <c r="K40" s="48">
        <f>K41+K42</f>
        <v>619.40000000000009</v>
      </c>
      <c r="M40" s="48">
        <f>M41+M42</f>
        <v>619.40000000000009</v>
      </c>
      <c r="O40" s="48">
        <f>O41+O42</f>
        <v>619.40000000000009</v>
      </c>
    </row>
    <row r="41" spans="1:15" x14ac:dyDescent="0.25">
      <c r="A41" s="19" t="s">
        <v>218</v>
      </c>
      <c r="B41" s="41"/>
      <c r="C41" s="41" t="s">
        <v>15</v>
      </c>
      <c r="D41" s="41" t="s">
        <v>196</v>
      </c>
      <c r="E41" s="41" t="s">
        <v>232</v>
      </c>
      <c r="F41" s="41" t="s">
        <v>219</v>
      </c>
      <c r="G41" s="30">
        <f>463.6+155.8</f>
        <v>619.40000000000009</v>
      </c>
      <c r="I41" s="48">
        <f t="shared" ref="I41:K45" si="11">G41+H41</f>
        <v>619.40000000000009</v>
      </c>
      <c r="K41" s="48">
        <f t="shared" si="11"/>
        <v>619.40000000000009</v>
      </c>
      <c r="M41" s="48">
        <f t="shared" ref="M41:M42" si="12">K41+L41</f>
        <v>619.40000000000009</v>
      </c>
      <c r="O41" s="48">
        <f t="shared" ref="O41:O42" si="13">M41+N41</f>
        <v>619.40000000000009</v>
      </c>
    </row>
    <row r="42" spans="1:15" ht="31.5" hidden="1" customHeight="1" x14ac:dyDescent="0.25">
      <c r="A42" s="19" t="s">
        <v>220</v>
      </c>
      <c r="B42" s="41"/>
      <c r="C42" s="41" t="s">
        <v>15</v>
      </c>
      <c r="D42" s="41" t="s">
        <v>196</v>
      </c>
      <c r="E42" s="41" t="s">
        <v>232</v>
      </c>
      <c r="F42" s="41" t="s">
        <v>221</v>
      </c>
      <c r="G42" s="30"/>
      <c r="I42" s="48">
        <f t="shared" si="11"/>
        <v>0</v>
      </c>
      <c r="K42" s="48">
        <f t="shared" si="11"/>
        <v>0</v>
      </c>
      <c r="M42" s="48">
        <f t="shared" si="12"/>
        <v>0</v>
      </c>
      <c r="O42" s="48">
        <f t="shared" si="13"/>
        <v>0</v>
      </c>
    </row>
    <row r="43" spans="1:15" ht="15" customHeight="1" x14ac:dyDescent="0.25">
      <c r="A43" s="19" t="s">
        <v>222</v>
      </c>
      <c r="B43" s="41"/>
      <c r="C43" s="41" t="s">
        <v>15</v>
      </c>
      <c r="D43" s="41" t="s">
        <v>196</v>
      </c>
      <c r="E43" s="41" t="s">
        <v>232</v>
      </c>
      <c r="F43" s="41" t="s">
        <v>223</v>
      </c>
      <c r="G43" s="30">
        <f>G44+G45</f>
        <v>10.3</v>
      </c>
      <c r="I43" s="48">
        <f>I44+I45</f>
        <v>10.3</v>
      </c>
      <c r="K43" s="48">
        <f>K44+K45</f>
        <v>10.3</v>
      </c>
      <c r="M43" s="48">
        <f>M44+M45</f>
        <v>10.3</v>
      </c>
      <c r="O43" s="48">
        <f>O44+O45</f>
        <v>10.3</v>
      </c>
    </row>
    <row r="44" spans="1:15" ht="14.25" customHeight="1" x14ac:dyDescent="0.25">
      <c r="A44" s="19" t="s">
        <v>224</v>
      </c>
      <c r="B44" s="41"/>
      <c r="C44" s="41" t="s">
        <v>15</v>
      </c>
      <c r="D44" s="41" t="s">
        <v>196</v>
      </c>
      <c r="E44" s="41" t="s">
        <v>232</v>
      </c>
      <c r="F44" s="41" t="s">
        <v>225</v>
      </c>
      <c r="G44" s="30">
        <v>10.3</v>
      </c>
      <c r="I44" s="48">
        <f t="shared" si="11"/>
        <v>10.3</v>
      </c>
      <c r="K44" s="48">
        <f t="shared" si="11"/>
        <v>10.3</v>
      </c>
      <c r="M44" s="48">
        <f t="shared" ref="M44:M45" si="14">K44+L44</f>
        <v>10.3</v>
      </c>
      <c r="O44" s="48">
        <f t="shared" ref="O44:O45" si="15">M44+N44</f>
        <v>10.3</v>
      </c>
    </row>
    <row r="45" spans="1:15" hidden="1" x14ac:dyDescent="0.25">
      <c r="A45" s="19" t="s">
        <v>245</v>
      </c>
      <c r="B45" s="41"/>
      <c r="C45" s="41" t="s">
        <v>15</v>
      </c>
      <c r="D45" s="41" t="s">
        <v>196</v>
      </c>
      <c r="E45" s="41" t="s">
        <v>232</v>
      </c>
      <c r="F45" s="41" t="s">
        <v>226</v>
      </c>
      <c r="G45" s="30"/>
      <c r="I45" s="48">
        <f t="shared" si="11"/>
        <v>0</v>
      </c>
      <c r="K45" s="48">
        <f t="shared" si="11"/>
        <v>0</v>
      </c>
      <c r="M45" s="48">
        <f t="shared" si="14"/>
        <v>0</v>
      </c>
      <c r="O45" s="48">
        <f t="shared" si="15"/>
        <v>0</v>
      </c>
    </row>
    <row r="46" spans="1:15" ht="13.5" customHeight="1" x14ac:dyDescent="0.25">
      <c r="A46" s="19" t="s">
        <v>233</v>
      </c>
      <c r="B46" s="41"/>
      <c r="C46" s="41" t="s">
        <v>15</v>
      </c>
      <c r="D46" s="41" t="s">
        <v>196</v>
      </c>
      <c r="E46" s="41" t="s">
        <v>25</v>
      </c>
      <c r="F46" s="41"/>
      <c r="G46" s="30">
        <f>G48+G50</f>
        <v>373.8</v>
      </c>
      <c r="I46" s="48">
        <f>I48+I50</f>
        <v>373.8</v>
      </c>
      <c r="K46" s="48">
        <f>K48+K50</f>
        <v>373.8</v>
      </c>
      <c r="M46" s="48">
        <f>M48+M50</f>
        <v>373.8</v>
      </c>
      <c r="O46" s="48">
        <f>O48+O50</f>
        <v>373.8</v>
      </c>
    </row>
    <row r="47" spans="1:15" x14ac:dyDescent="0.25">
      <c r="A47" s="19" t="s">
        <v>216</v>
      </c>
      <c r="B47" s="41"/>
      <c r="C47" s="41" t="s">
        <v>15</v>
      </c>
      <c r="D47" s="41" t="s">
        <v>196</v>
      </c>
      <c r="E47" s="41" t="s">
        <v>25</v>
      </c>
      <c r="F47" s="41" t="s">
        <v>217</v>
      </c>
      <c r="G47" s="30">
        <f>G48</f>
        <v>362.6</v>
      </c>
      <c r="I47" s="48">
        <f>I48</f>
        <v>362.6</v>
      </c>
      <c r="K47" s="48">
        <f>K48</f>
        <v>362.6</v>
      </c>
      <c r="M47" s="48">
        <f>M48</f>
        <v>362.6</v>
      </c>
      <c r="O47" s="48">
        <f>O48</f>
        <v>362.6</v>
      </c>
    </row>
    <row r="48" spans="1:15" x14ac:dyDescent="0.25">
      <c r="A48" s="19" t="s">
        <v>218</v>
      </c>
      <c r="B48" s="41"/>
      <c r="C48" s="41" t="s">
        <v>15</v>
      </c>
      <c r="D48" s="41" t="s">
        <v>196</v>
      </c>
      <c r="E48" s="41" t="s">
        <v>25</v>
      </c>
      <c r="F48" s="41" t="s">
        <v>219</v>
      </c>
      <c r="G48" s="30">
        <f>270.2+92.4</f>
        <v>362.6</v>
      </c>
      <c r="I48" s="48">
        <f t="shared" ref="I48:K58" si="16">G48+H48</f>
        <v>362.6</v>
      </c>
      <c r="K48" s="48">
        <f t="shared" si="16"/>
        <v>362.6</v>
      </c>
      <c r="M48" s="48">
        <f t="shared" ref="M48" si="17">K48+L48</f>
        <v>362.6</v>
      </c>
      <c r="O48" s="48">
        <f t="shared" ref="O48" si="18">M48+N48</f>
        <v>362.6</v>
      </c>
    </row>
    <row r="49" spans="1:15" ht="14.25" customHeight="1" x14ac:dyDescent="0.25">
      <c r="A49" s="19" t="s">
        <v>222</v>
      </c>
      <c r="B49" s="41"/>
      <c r="C49" s="41" t="s">
        <v>15</v>
      </c>
      <c r="D49" s="41" t="s">
        <v>196</v>
      </c>
      <c r="E49" s="41" t="s">
        <v>25</v>
      </c>
      <c r="F49" s="41" t="s">
        <v>223</v>
      </c>
      <c r="G49" s="30">
        <f>G50</f>
        <v>11.200000000000001</v>
      </c>
      <c r="I49" s="48">
        <f>I50</f>
        <v>11.200000000000001</v>
      </c>
      <c r="K49" s="48">
        <f>K50</f>
        <v>11.200000000000001</v>
      </c>
      <c r="M49" s="48">
        <f>M50</f>
        <v>11.200000000000001</v>
      </c>
      <c r="O49" s="48">
        <f>O50</f>
        <v>11.200000000000001</v>
      </c>
    </row>
    <row r="50" spans="1:15" ht="13.5" customHeight="1" x14ac:dyDescent="0.25">
      <c r="A50" s="19" t="s">
        <v>245</v>
      </c>
      <c r="B50" s="41"/>
      <c r="C50" s="41" t="s">
        <v>15</v>
      </c>
      <c r="D50" s="41" t="s">
        <v>196</v>
      </c>
      <c r="E50" s="41" t="s">
        <v>25</v>
      </c>
      <c r="F50" s="41" t="s">
        <v>226</v>
      </c>
      <c r="G50" s="30">
        <f>1.3+8.5+1.4</f>
        <v>11.200000000000001</v>
      </c>
      <c r="I50" s="48">
        <f t="shared" si="16"/>
        <v>11.200000000000001</v>
      </c>
      <c r="K50" s="48">
        <f t="shared" si="16"/>
        <v>11.200000000000001</v>
      </c>
      <c r="M50" s="48">
        <f t="shared" ref="M50" si="19">K50+L50</f>
        <v>11.200000000000001</v>
      </c>
      <c r="O50" s="48">
        <f t="shared" ref="O50" si="20">M50+N50</f>
        <v>11.200000000000001</v>
      </c>
    </row>
    <row r="51" spans="1:15" ht="29.25" customHeight="1" x14ac:dyDescent="0.25">
      <c r="A51" s="19" t="s">
        <v>371</v>
      </c>
      <c r="B51" s="41"/>
      <c r="C51" s="41" t="s">
        <v>15</v>
      </c>
      <c r="D51" s="41" t="s">
        <v>196</v>
      </c>
      <c r="E51" s="41" t="s">
        <v>357</v>
      </c>
      <c r="F51" s="41"/>
      <c r="G51" s="48">
        <f>G52</f>
        <v>0.23</v>
      </c>
      <c r="I51" s="48">
        <f>I52</f>
        <v>0.23</v>
      </c>
      <c r="K51" s="48">
        <f>K52</f>
        <v>0.23</v>
      </c>
      <c r="M51" s="48">
        <f>M52</f>
        <v>0.23</v>
      </c>
      <c r="O51" s="48">
        <f>O52</f>
        <v>0.23</v>
      </c>
    </row>
    <row r="52" spans="1:15" x14ac:dyDescent="0.25">
      <c r="A52" s="19" t="s">
        <v>218</v>
      </c>
      <c r="B52" s="41"/>
      <c r="C52" s="41" t="s">
        <v>15</v>
      </c>
      <c r="D52" s="41" t="s">
        <v>196</v>
      </c>
      <c r="E52" s="41" t="s">
        <v>357</v>
      </c>
      <c r="F52" s="41" t="s">
        <v>219</v>
      </c>
      <c r="G52" s="48">
        <v>0.23</v>
      </c>
      <c r="I52" s="48">
        <f t="shared" si="16"/>
        <v>0.23</v>
      </c>
      <c r="K52" s="48">
        <f t="shared" si="16"/>
        <v>0.23</v>
      </c>
      <c r="M52" s="48">
        <f t="shared" ref="M52" si="21">K52+L52</f>
        <v>0.23</v>
      </c>
      <c r="O52" s="48">
        <f t="shared" ref="O52" si="22">M52+N52</f>
        <v>0.23</v>
      </c>
    </row>
    <row r="53" spans="1:15" ht="31.5" customHeight="1" x14ac:dyDescent="0.25">
      <c r="A53" s="19" t="s">
        <v>34</v>
      </c>
      <c r="B53" s="41"/>
      <c r="C53" s="41" t="s">
        <v>15</v>
      </c>
      <c r="D53" s="41" t="s">
        <v>196</v>
      </c>
      <c r="E53" s="41" t="s">
        <v>234</v>
      </c>
      <c r="F53" s="41"/>
      <c r="G53" s="30">
        <f>G54</f>
        <v>50</v>
      </c>
      <c r="I53" s="48">
        <f>I54</f>
        <v>50</v>
      </c>
      <c r="K53" s="48">
        <f>K54</f>
        <v>240.5</v>
      </c>
      <c r="M53" s="48">
        <f>M54</f>
        <v>340</v>
      </c>
      <c r="O53" s="48">
        <f>O54</f>
        <v>340</v>
      </c>
    </row>
    <row r="54" spans="1:15" ht="15" customHeight="1" x14ac:dyDescent="0.25">
      <c r="A54" s="19" t="s">
        <v>245</v>
      </c>
      <c r="B54" s="41"/>
      <c r="C54" s="41" t="s">
        <v>15</v>
      </c>
      <c r="D54" s="41" t="s">
        <v>196</v>
      </c>
      <c r="E54" s="41" t="s">
        <v>234</v>
      </c>
      <c r="F54" s="41" t="s">
        <v>226</v>
      </c>
      <c r="G54" s="30">
        <v>50</v>
      </c>
      <c r="I54" s="48">
        <f t="shared" si="16"/>
        <v>50</v>
      </c>
      <c r="J54" s="29">
        <f>177+13.5</f>
        <v>190.5</v>
      </c>
      <c r="K54" s="48">
        <f t="shared" si="16"/>
        <v>240.5</v>
      </c>
      <c r="L54" s="31">
        <v>99.5</v>
      </c>
      <c r="M54" s="48">
        <f t="shared" ref="M54" si="23">K54+L54</f>
        <v>340</v>
      </c>
      <c r="O54" s="48">
        <f t="shared" ref="O54" si="24">M54+N54</f>
        <v>340</v>
      </c>
    </row>
    <row r="55" spans="1:15" x14ac:dyDescent="0.25">
      <c r="A55" s="19" t="s">
        <v>177</v>
      </c>
      <c r="B55" s="41"/>
      <c r="C55" s="41" t="s">
        <v>15</v>
      </c>
      <c r="D55" s="41" t="s">
        <v>196</v>
      </c>
      <c r="E55" s="41" t="s">
        <v>235</v>
      </c>
      <c r="F55" s="41"/>
      <c r="G55" s="30">
        <f>G56</f>
        <v>26197</v>
      </c>
      <c r="I55" s="48">
        <f>I56</f>
        <v>26197</v>
      </c>
      <c r="K55" s="48">
        <f>K56</f>
        <v>24474.46</v>
      </c>
      <c r="M55" s="48">
        <f>M56</f>
        <v>21008.959999999999</v>
      </c>
      <c r="O55" s="48">
        <f>O56</f>
        <v>21615.5</v>
      </c>
    </row>
    <row r="56" spans="1:15" ht="60.75" customHeight="1" x14ac:dyDescent="0.25">
      <c r="A56" s="19" t="s">
        <v>261</v>
      </c>
      <c r="B56" s="41"/>
      <c r="C56" s="41" t="s">
        <v>15</v>
      </c>
      <c r="D56" s="41" t="s">
        <v>196</v>
      </c>
      <c r="E56" s="41" t="s">
        <v>235</v>
      </c>
      <c r="F56" s="41" t="s">
        <v>260</v>
      </c>
      <c r="G56" s="30">
        <v>26197</v>
      </c>
      <c r="I56" s="48">
        <f t="shared" si="16"/>
        <v>26197</v>
      </c>
      <c r="J56" s="31">
        <v>-1722.54</v>
      </c>
      <c r="K56" s="48">
        <f t="shared" si="16"/>
        <v>24474.46</v>
      </c>
      <c r="L56" s="31">
        <f>-3533.5+68</f>
        <v>-3465.5</v>
      </c>
      <c r="M56" s="48">
        <f t="shared" ref="M56" si="25">K56+L56</f>
        <v>21008.959999999999</v>
      </c>
      <c r="N56" s="31">
        <f>-26.22+632.76</f>
        <v>606.54</v>
      </c>
      <c r="O56" s="48">
        <f t="shared" ref="O56" si="26">M56+N56</f>
        <v>21615.5</v>
      </c>
    </row>
    <row r="57" spans="1:15" ht="15.75" customHeight="1" x14ac:dyDescent="0.25">
      <c r="A57" s="19" t="s">
        <v>404</v>
      </c>
      <c r="B57" s="41"/>
      <c r="C57" s="41" t="s">
        <v>15</v>
      </c>
      <c r="D57" s="41" t="s">
        <v>196</v>
      </c>
      <c r="E57" s="41" t="s">
        <v>236</v>
      </c>
      <c r="F57" s="41"/>
      <c r="G57" s="30">
        <f>G58</f>
        <v>121</v>
      </c>
      <c r="I57" s="48">
        <f>I58</f>
        <v>121</v>
      </c>
      <c r="K57" s="48">
        <f>K58</f>
        <v>121</v>
      </c>
      <c r="M57" s="48">
        <f>M58</f>
        <v>121</v>
      </c>
      <c r="O57" s="48">
        <f>O58</f>
        <v>121</v>
      </c>
    </row>
    <row r="58" spans="1:15" ht="12.75" customHeight="1" x14ac:dyDescent="0.25">
      <c r="A58" s="19" t="s">
        <v>224</v>
      </c>
      <c r="B58" s="41"/>
      <c r="C58" s="41" t="s">
        <v>15</v>
      </c>
      <c r="D58" s="41" t="s">
        <v>196</v>
      </c>
      <c r="E58" s="41" t="s">
        <v>236</v>
      </c>
      <c r="F58" s="41" t="s">
        <v>225</v>
      </c>
      <c r="G58" s="30">
        <v>121</v>
      </c>
      <c r="I58" s="48">
        <f t="shared" si="16"/>
        <v>121</v>
      </c>
      <c r="K58" s="48">
        <f t="shared" si="16"/>
        <v>121</v>
      </c>
      <c r="M58" s="48">
        <f t="shared" ref="M58" si="27">K58+L58</f>
        <v>121</v>
      </c>
      <c r="O58" s="48">
        <f t="shared" ref="O58" si="28">M58+N58</f>
        <v>121</v>
      </c>
    </row>
    <row r="59" spans="1:15" x14ac:dyDescent="0.25">
      <c r="A59" s="43" t="s">
        <v>145</v>
      </c>
      <c r="B59" s="36"/>
      <c r="C59" s="36" t="s">
        <v>17</v>
      </c>
      <c r="D59" s="36"/>
      <c r="E59" s="36"/>
      <c r="F59" s="36"/>
      <c r="G59" s="37">
        <f>G60</f>
        <v>582.09999999999991</v>
      </c>
      <c r="I59" s="49">
        <f>I60</f>
        <v>582.09999999999991</v>
      </c>
      <c r="K59" s="49">
        <f>K60</f>
        <v>582.09999999999991</v>
      </c>
      <c r="M59" s="49">
        <f>M60</f>
        <v>582.09999999999991</v>
      </c>
      <c r="O59" s="49">
        <f>O60</f>
        <v>582.09999999999991</v>
      </c>
    </row>
    <row r="60" spans="1:15" x14ac:dyDescent="0.25">
      <c r="A60" s="43" t="s">
        <v>314</v>
      </c>
      <c r="B60" s="36"/>
      <c r="C60" s="36" t="s">
        <v>17</v>
      </c>
      <c r="D60" s="36" t="s">
        <v>20</v>
      </c>
      <c r="E60" s="36"/>
      <c r="F60" s="36"/>
      <c r="G60" s="37">
        <f>G61</f>
        <v>582.09999999999991</v>
      </c>
      <c r="I60" s="49">
        <f>I61</f>
        <v>582.09999999999991</v>
      </c>
      <c r="K60" s="49">
        <f>K61</f>
        <v>582.09999999999991</v>
      </c>
      <c r="M60" s="49">
        <f>M61</f>
        <v>582.09999999999991</v>
      </c>
      <c r="O60" s="49">
        <f>O61</f>
        <v>582.09999999999991</v>
      </c>
    </row>
    <row r="61" spans="1:15" ht="30" customHeight="1" x14ac:dyDescent="0.25">
      <c r="A61" s="19" t="s">
        <v>3</v>
      </c>
      <c r="B61" s="41"/>
      <c r="C61" s="41" t="s">
        <v>17</v>
      </c>
      <c r="D61" s="41" t="s">
        <v>20</v>
      </c>
      <c r="E61" s="41" t="s">
        <v>237</v>
      </c>
      <c r="F61" s="41"/>
      <c r="G61" s="30">
        <f>G62+G65</f>
        <v>582.09999999999991</v>
      </c>
      <c r="I61" s="48">
        <f>I62+I65</f>
        <v>582.09999999999991</v>
      </c>
      <c r="K61" s="48">
        <f>K62+K65</f>
        <v>582.09999999999991</v>
      </c>
      <c r="M61" s="48">
        <f>M62+M65</f>
        <v>582.09999999999991</v>
      </c>
      <c r="O61" s="48">
        <f>O62+O65</f>
        <v>582.09999999999991</v>
      </c>
    </row>
    <row r="62" spans="1:15" x14ac:dyDescent="0.25">
      <c r="A62" s="19" t="s">
        <v>216</v>
      </c>
      <c r="B62" s="41"/>
      <c r="C62" s="41" t="s">
        <v>17</v>
      </c>
      <c r="D62" s="41" t="s">
        <v>20</v>
      </c>
      <c r="E62" s="41" t="s">
        <v>237</v>
      </c>
      <c r="F62" s="41" t="s">
        <v>217</v>
      </c>
      <c r="G62" s="30">
        <f>G63+G64</f>
        <v>566.79999999999995</v>
      </c>
      <c r="I62" s="48">
        <f>I63+I64</f>
        <v>566.79999999999995</v>
      </c>
      <c r="K62" s="48">
        <f>K63+K64</f>
        <v>566.79999999999995</v>
      </c>
      <c r="M62" s="48">
        <f>M63+M64</f>
        <v>566.79999999999995</v>
      </c>
      <c r="O62" s="48">
        <f>O63+O64</f>
        <v>566.79999999999995</v>
      </c>
    </row>
    <row r="63" spans="1:15" x14ac:dyDescent="0.25">
      <c r="A63" s="19" t="s">
        <v>218</v>
      </c>
      <c r="B63" s="41"/>
      <c r="C63" s="41" t="s">
        <v>17</v>
      </c>
      <c r="D63" s="41" t="s">
        <v>20</v>
      </c>
      <c r="E63" s="41" t="s">
        <v>237</v>
      </c>
      <c r="F63" s="41" t="s">
        <v>219</v>
      </c>
      <c r="G63" s="30">
        <v>566.79999999999995</v>
      </c>
      <c r="I63" s="48">
        <f t="shared" ref="I63:K67" si="29">G63+H63</f>
        <v>566.79999999999995</v>
      </c>
      <c r="K63" s="48">
        <f t="shared" si="29"/>
        <v>566.79999999999995</v>
      </c>
      <c r="M63" s="48">
        <f t="shared" ref="M63:M64" si="30">K63+L63</f>
        <v>566.79999999999995</v>
      </c>
      <c r="O63" s="48">
        <f t="shared" ref="O63:O64" si="31">M63+N63</f>
        <v>566.79999999999995</v>
      </c>
    </row>
    <row r="64" spans="1:15" ht="14.25" customHeight="1" x14ac:dyDescent="0.25">
      <c r="A64" s="19" t="s">
        <v>220</v>
      </c>
      <c r="B64" s="41"/>
      <c r="C64" s="41" t="s">
        <v>17</v>
      </c>
      <c r="D64" s="41" t="s">
        <v>20</v>
      </c>
      <c r="E64" s="41" t="s">
        <v>237</v>
      </c>
      <c r="F64" s="41" t="s">
        <v>221</v>
      </c>
      <c r="G64" s="30"/>
      <c r="I64" s="48">
        <f t="shared" si="29"/>
        <v>0</v>
      </c>
      <c r="K64" s="48">
        <f t="shared" si="29"/>
        <v>0</v>
      </c>
      <c r="M64" s="48">
        <f t="shared" si="30"/>
        <v>0</v>
      </c>
      <c r="O64" s="48">
        <f t="shared" si="31"/>
        <v>0</v>
      </c>
    </row>
    <row r="65" spans="1:15" ht="14.25" customHeight="1" x14ac:dyDescent="0.25">
      <c r="A65" s="19" t="s">
        <v>222</v>
      </c>
      <c r="B65" s="41"/>
      <c r="C65" s="41" t="s">
        <v>17</v>
      </c>
      <c r="D65" s="41" t="s">
        <v>20</v>
      </c>
      <c r="E65" s="41" t="s">
        <v>237</v>
      </c>
      <c r="F65" s="41" t="s">
        <v>223</v>
      </c>
      <c r="G65" s="30">
        <f>G66+G67</f>
        <v>15.3</v>
      </c>
      <c r="I65" s="48">
        <f>I66+I67</f>
        <v>15.3</v>
      </c>
      <c r="K65" s="48">
        <f>K66+K67</f>
        <v>15.3</v>
      </c>
      <c r="M65" s="48">
        <f>M66+M67</f>
        <v>15.3</v>
      </c>
      <c r="O65" s="48">
        <f>O66+O67</f>
        <v>15.3</v>
      </c>
    </row>
    <row r="66" spans="1:15" ht="17.25" customHeight="1" x14ac:dyDescent="0.25">
      <c r="A66" s="19" t="s">
        <v>224</v>
      </c>
      <c r="B66" s="41"/>
      <c r="C66" s="41" t="s">
        <v>17</v>
      </c>
      <c r="D66" s="41" t="s">
        <v>20</v>
      </c>
      <c r="E66" s="41" t="s">
        <v>237</v>
      </c>
      <c r="F66" s="41" t="s">
        <v>225</v>
      </c>
      <c r="G66" s="30">
        <v>10.3</v>
      </c>
      <c r="I66" s="48">
        <f t="shared" si="29"/>
        <v>10.3</v>
      </c>
      <c r="K66" s="48">
        <f t="shared" si="29"/>
        <v>10.3</v>
      </c>
      <c r="M66" s="48">
        <f t="shared" ref="M66:M67" si="32">K66+L66</f>
        <v>10.3</v>
      </c>
      <c r="O66" s="48">
        <f t="shared" ref="O66:O67" si="33">M66+N66</f>
        <v>10.3</v>
      </c>
    </row>
    <row r="67" spans="1:15" ht="15.75" customHeight="1" x14ac:dyDescent="0.25">
      <c r="A67" s="19" t="s">
        <v>245</v>
      </c>
      <c r="B67" s="41"/>
      <c r="C67" s="41" t="s">
        <v>17</v>
      </c>
      <c r="D67" s="41" t="s">
        <v>20</v>
      </c>
      <c r="E67" s="41" t="s">
        <v>237</v>
      </c>
      <c r="F67" s="41" t="s">
        <v>226</v>
      </c>
      <c r="G67" s="30">
        <v>5</v>
      </c>
      <c r="I67" s="48">
        <f t="shared" si="29"/>
        <v>5</v>
      </c>
      <c r="K67" s="48">
        <f t="shared" si="29"/>
        <v>5</v>
      </c>
      <c r="M67" s="48">
        <f t="shared" si="32"/>
        <v>5</v>
      </c>
      <c r="O67" s="48">
        <f t="shared" si="33"/>
        <v>5</v>
      </c>
    </row>
    <row r="68" spans="1:15" ht="31.5" customHeight="1" x14ac:dyDescent="0.25">
      <c r="A68" s="43" t="s">
        <v>146</v>
      </c>
      <c r="B68" s="36"/>
      <c r="C68" s="36" t="s">
        <v>20</v>
      </c>
      <c r="D68" s="36"/>
      <c r="E68" s="36"/>
      <c r="F68" s="36"/>
      <c r="G68" s="37">
        <f>G69</f>
        <v>246.4</v>
      </c>
      <c r="I68" s="49">
        <f>I69</f>
        <v>246.4</v>
      </c>
      <c r="K68" s="49">
        <f>K69</f>
        <v>246.4</v>
      </c>
      <c r="M68" s="49">
        <f>M69</f>
        <v>261.94</v>
      </c>
      <c r="O68" s="49">
        <f>O69</f>
        <v>261.94</v>
      </c>
    </row>
    <row r="69" spans="1:15" ht="29.25" customHeight="1" x14ac:dyDescent="0.25">
      <c r="A69" s="43" t="s">
        <v>95</v>
      </c>
      <c r="B69" s="36"/>
      <c r="C69" s="36" t="s">
        <v>20</v>
      </c>
      <c r="D69" s="36" t="s">
        <v>63</v>
      </c>
      <c r="E69" s="36"/>
      <c r="F69" s="36"/>
      <c r="G69" s="37">
        <f>G70</f>
        <v>246.4</v>
      </c>
      <c r="I69" s="49">
        <f>I70</f>
        <v>246.4</v>
      </c>
      <c r="K69" s="49">
        <f>K70</f>
        <v>246.4</v>
      </c>
      <c r="M69" s="49">
        <f>M70</f>
        <v>261.94</v>
      </c>
      <c r="O69" s="49">
        <f>O70</f>
        <v>261.94</v>
      </c>
    </row>
    <row r="70" spans="1:15" x14ac:dyDescent="0.25">
      <c r="A70" s="19" t="s">
        <v>52</v>
      </c>
      <c r="B70" s="41"/>
      <c r="C70" s="41" t="s">
        <v>20</v>
      </c>
      <c r="D70" s="41" t="s">
        <v>63</v>
      </c>
      <c r="E70" s="41" t="s">
        <v>238</v>
      </c>
      <c r="F70" s="41"/>
      <c r="G70" s="30">
        <f>G71</f>
        <v>246.4</v>
      </c>
      <c r="I70" s="48">
        <f>I71</f>
        <v>246.4</v>
      </c>
      <c r="K70" s="48">
        <f>K71</f>
        <v>246.4</v>
      </c>
      <c r="M70" s="48">
        <f>M71</f>
        <v>261.94</v>
      </c>
      <c r="O70" s="48">
        <f>O71</f>
        <v>261.94</v>
      </c>
    </row>
    <row r="71" spans="1:15" x14ac:dyDescent="0.25">
      <c r="A71" s="19" t="s">
        <v>218</v>
      </c>
      <c r="B71" s="41"/>
      <c r="C71" s="41" t="s">
        <v>20</v>
      </c>
      <c r="D71" s="41" t="s">
        <v>63</v>
      </c>
      <c r="E71" s="41" t="s">
        <v>238</v>
      </c>
      <c r="F71" s="41" t="s">
        <v>219</v>
      </c>
      <c r="G71" s="30">
        <v>246.4</v>
      </c>
      <c r="I71" s="48">
        <f t="shared" ref="I71:K71" si="34">G71+H71</f>
        <v>246.4</v>
      </c>
      <c r="K71" s="48">
        <f t="shared" si="34"/>
        <v>246.4</v>
      </c>
      <c r="L71" s="31">
        <v>15.54</v>
      </c>
      <c r="M71" s="48">
        <f t="shared" ref="M71" si="35">K71+L71</f>
        <v>261.94</v>
      </c>
      <c r="O71" s="48">
        <f t="shared" ref="O71" si="36">M71+N71</f>
        <v>261.94</v>
      </c>
    </row>
    <row r="72" spans="1:15" x14ac:dyDescent="0.25">
      <c r="A72" s="43" t="s">
        <v>42</v>
      </c>
      <c r="B72" s="36"/>
      <c r="C72" s="36" t="s">
        <v>24</v>
      </c>
      <c r="D72" s="36"/>
      <c r="E72" s="36"/>
      <c r="F72" s="36"/>
      <c r="G72" s="37">
        <f>G73</f>
        <v>3951.7</v>
      </c>
      <c r="I72" s="49">
        <f>I73</f>
        <v>3951.7</v>
      </c>
      <c r="K72" s="49">
        <f>K73</f>
        <v>3951.7</v>
      </c>
      <c r="M72" s="49">
        <f>M73</f>
        <v>509.94999999999982</v>
      </c>
      <c r="O72" s="49">
        <f>O73</f>
        <v>6624.5899999999992</v>
      </c>
    </row>
    <row r="73" spans="1:15" x14ac:dyDescent="0.25">
      <c r="A73" s="43" t="s">
        <v>240</v>
      </c>
      <c r="B73" s="36"/>
      <c r="C73" s="36" t="s">
        <v>24</v>
      </c>
      <c r="D73" s="36" t="s">
        <v>98</v>
      </c>
      <c r="E73" s="36"/>
      <c r="F73" s="36"/>
      <c r="G73" s="37">
        <f>G79</f>
        <v>3951.7</v>
      </c>
      <c r="I73" s="49">
        <f>I79</f>
        <v>3951.7</v>
      </c>
      <c r="K73" s="49">
        <f>K79</f>
        <v>3951.7</v>
      </c>
      <c r="M73" s="49">
        <f>M79+M74+M76</f>
        <v>509.94999999999982</v>
      </c>
      <c r="O73" s="49">
        <f>O79+O74+O76</f>
        <v>6624.5899999999992</v>
      </c>
    </row>
    <row r="74" spans="1:15" ht="43.5" customHeight="1" x14ac:dyDescent="0.25">
      <c r="A74" s="19" t="s">
        <v>493</v>
      </c>
      <c r="B74" s="41"/>
      <c r="C74" s="41" t="s">
        <v>24</v>
      </c>
      <c r="D74" s="41" t="s">
        <v>98</v>
      </c>
      <c r="E74" s="41" t="s">
        <v>466</v>
      </c>
      <c r="F74" s="41"/>
      <c r="G74" s="30"/>
      <c r="I74" s="48"/>
      <c r="K74" s="48"/>
      <c r="M74" s="48">
        <f>M75</f>
        <v>0</v>
      </c>
      <c r="O74" s="48">
        <f>O75</f>
        <v>5086.1499999999996</v>
      </c>
    </row>
    <row r="75" spans="1:15" ht="15" customHeight="1" x14ac:dyDescent="0.25">
      <c r="A75" s="19" t="s">
        <v>540</v>
      </c>
      <c r="B75" s="41"/>
      <c r="C75" s="41" t="s">
        <v>24</v>
      </c>
      <c r="D75" s="41" t="s">
        <v>98</v>
      </c>
      <c r="E75" s="41" t="s">
        <v>466</v>
      </c>
      <c r="F75" s="41" t="s">
        <v>326</v>
      </c>
      <c r="G75" s="30"/>
      <c r="I75" s="48"/>
      <c r="K75" s="48"/>
      <c r="L75" s="31">
        <f>77941.44-77941.44</f>
        <v>0</v>
      </c>
      <c r="M75" s="48">
        <f t="shared" ref="M75:M78" si="37">K75+L75</f>
        <v>0</v>
      </c>
      <c r="N75" s="31">
        <v>5086.1499999999996</v>
      </c>
      <c r="O75" s="48">
        <f t="shared" ref="O75" si="38">M75+N75</f>
        <v>5086.1499999999996</v>
      </c>
    </row>
    <row r="76" spans="1:15" ht="44.25" customHeight="1" x14ac:dyDescent="0.25">
      <c r="A76" s="19" t="s">
        <v>493</v>
      </c>
      <c r="B76" s="41"/>
      <c r="C76" s="41" t="s">
        <v>24</v>
      </c>
      <c r="D76" s="41" t="s">
        <v>98</v>
      </c>
      <c r="E76" s="41" t="s">
        <v>467</v>
      </c>
      <c r="F76" s="41"/>
      <c r="G76" s="30"/>
      <c r="I76" s="48"/>
      <c r="K76" s="48"/>
      <c r="M76" s="48">
        <f>M78</f>
        <v>509.94999999999982</v>
      </c>
      <c r="O76" s="48">
        <f>O78+O77</f>
        <v>853.76999999999975</v>
      </c>
    </row>
    <row r="77" spans="1:15" ht="15.75" customHeight="1" x14ac:dyDescent="0.25">
      <c r="A77" s="19" t="s">
        <v>540</v>
      </c>
      <c r="B77" s="41"/>
      <c r="C77" s="41" t="s">
        <v>24</v>
      </c>
      <c r="D77" s="41" t="s">
        <v>98</v>
      </c>
      <c r="E77" s="41" t="s">
        <v>467</v>
      </c>
      <c r="F77" s="41" t="s">
        <v>326</v>
      </c>
      <c r="G77" s="30"/>
      <c r="I77" s="48"/>
      <c r="K77" s="48"/>
      <c r="M77" s="48"/>
      <c r="N77" s="31">
        <v>343.82</v>
      </c>
      <c r="O77" s="48">
        <f t="shared" ref="O77:O78" si="39">M77+N77</f>
        <v>343.82</v>
      </c>
    </row>
    <row r="78" spans="1:15" ht="31.5" x14ac:dyDescent="0.25">
      <c r="A78" s="19" t="s">
        <v>494</v>
      </c>
      <c r="B78" s="41"/>
      <c r="C78" s="41" t="s">
        <v>24</v>
      </c>
      <c r="D78" s="41" t="s">
        <v>98</v>
      </c>
      <c r="E78" s="41" t="s">
        <v>467</v>
      </c>
      <c r="F78" s="41" t="s">
        <v>326</v>
      </c>
      <c r="G78" s="30"/>
      <c r="I78" s="48"/>
      <c r="K78" s="48"/>
      <c r="L78" s="31">
        <f>5778.78-5268.83</f>
        <v>509.94999999999982</v>
      </c>
      <c r="M78" s="48">
        <f t="shared" si="37"/>
        <v>509.94999999999982</v>
      </c>
      <c r="O78" s="48">
        <f t="shared" si="39"/>
        <v>509.94999999999982</v>
      </c>
    </row>
    <row r="79" spans="1:15" ht="15" customHeight="1" x14ac:dyDescent="0.25">
      <c r="A79" s="19" t="s">
        <v>398</v>
      </c>
      <c r="B79" s="41"/>
      <c r="C79" s="41" t="s">
        <v>24</v>
      </c>
      <c r="D79" s="41" t="s">
        <v>98</v>
      </c>
      <c r="E79" s="41" t="s">
        <v>239</v>
      </c>
      <c r="F79" s="41"/>
      <c r="G79" s="30">
        <f>G80</f>
        <v>3951.7</v>
      </c>
      <c r="I79" s="48">
        <f>I80</f>
        <v>3951.7</v>
      </c>
      <c r="K79" s="48">
        <f>K80</f>
        <v>3951.7</v>
      </c>
      <c r="M79" s="48">
        <f>M80</f>
        <v>0</v>
      </c>
      <c r="O79" s="48">
        <f>O80</f>
        <v>684.67000000000007</v>
      </c>
    </row>
    <row r="80" spans="1:15" ht="30" customHeight="1" x14ac:dyDescent="0.25">
      <c r="A80" s="19" t="s">
        <v>242</v>
      </c>
      <c r="B80" s="41"/>
      <c r="C80" s="41" t="s">
        <v>24</v>
      </c>
      <c r="D80" s="41" t="s">
        <v>98</v>
      </c>
      <c r="E80" s="41" t="s">
        <v>239</v>
      </c>
      <c r="F80" s="41" t="s">
        <v>326</v>
      </c>
      <c r="G80" s="30">
        <v>3951.7</v>
      </c>
      <c r="I80" s="48">
        <f t="shared" ref="I80:K80" si="40">G80+H80</f>
        <v>3951.7</v>
      </c>
      <c r="K80" s="48">
        <f t="shared" si="40"/>
        <v>3951.7</v>
      </c>
      <c r="L80" s="31">
        <v>-3951.7</v>
      </c>
      <c r="M80" s="48">
        <f t="shared" ref="M80" si="41">K80+L80</f>
        <v>0</v>
      </c>
      <c r="N80" s="31">
        <f>515.74+168.93</f>
        <v>684.67000000000007</v>
      </c>
      <c r="O80" s="48">
        <f t="shared" ref="O80" si="42">M80+N80</f>
        <v>684.67000000000007</v>
      </c>
    </row>
    <row r="81" spans="1:15" ht="15" customHeight="1" x14ac:dyDescent="0.25">
      <c r="A81" s="43" t="s">
        <v>45</v>
      </c>
      <c r="B81" s="36"/>
      <c r="C81" s="36" t="s">
        <v>46</v>
      </c>
      <c r="D81" s="36"/>
      <c r="E81" s="36"/>
      <c r="F81" s="36"/>
      <c r="G81" s="37">
        <f>G93</f>
        <v>384</v>
      </c>
      <c r="I81" s="49">
        <f>I93</f>
        <v>631.79999999999995</v>
      </c>
      <c r="K81" s="49">
        <f>K93+K85</f>
        <v>822.14</v>
      </c>
      <c r="M81" s="49">
        <f>M93+M85+M82+M88</f>
        <v>5230.3099999999995</v>
      </c>
      <c r="O81" s="49">
        <f>O93+O85+O82+O88</f>
        <v>5043.87</v>
      </c>
    </row>
    <row r="82" spans="1:15" ht="16.5" customHeight="1" x14ac:dyDescent="0.25">
      <c r="A82" s="43" t="s">
        <v>506</v>
      </c>
      <c r="B82" s="36"/>
      <c r="C82" s="36" t="s">
        <v>46</v>
      </c>
      <c r="D82" s="36" t="s">
        <v>15</v>
      </c>
      <c r="E82" s="36"/>
      <c r="F82" s="36"/>
      <c r="G82" s="37"/>
      <c r="I82" s="49"/>
      <c r="K82" s="49"/>
      <c r="M82" s="49">
        <f>M83</f>
        <v>1686.44</v>
      </c>
      <c r="O82" s="49">
        <f>O83</f>
        <v>1300</v>
      </c>
    </row>
    <row r="83" spans="1:15" ht="16.5" customHeight="1" x14ac:dyDescent="0.25">
      <c r="A83" s="19" t="s">
        <v>507</v>
      </c>
      <c r="B83" s="41"/>
      <c r="C83" s="41" t="s">
        <v>46</v>
      </c>
      <c r="D83" s="41" t="s">
        <v>15</v>
      </c>
      <c r="E83" s="41" t="s">
        <v>502</v>
      </c>
      <c r="F83" s="41"/>
      <c r="G83" s="30"/>
      <c r="I83" s="48"/>
      <c r="K83" s="48"/>
      <c r="M83" s="48">
        <f>M84</f>
        <v>1686.44</v>
      </c>
      <c r="O83" s="48">
        <f>O84</f>
        <v>1300</v>
      </c>
    </row>
    <row r="84" spans="1:15" ht="33" customHeight="1" x14ac:dyDescent="0.25">
      <c r="A84" s="19" t="s">
        <v>508</v>
      </c>
      <c r="B84" s="41"/>
      <c r="C84" s="41" t="s">
        <v>46</v>
      </c>
      <c r="D84" s="41" t="s">
        <v>15</v>
      </c>
      <c r="E84" s="41" t="s">
        <v>502</v>
      </c>
      <c r="F84" s="41" t="s">
        <v>226</v>
      </c>
      <c r="G84" s="30"/>
      <c r="I84" s="48"/>
      <c r="K84" s="48"/>
      <c r="L84" s="31">
        <v>1686.44</v>
      </c>
      <c r="M84" s="48">
        <f>L84+K84</f>
        <v>1686.44</v>
      </c>
      <c r="N84" s="31">
        <v>-386.44</v>
      </c>
      <c r="O84" s="48">
        <f>N84+M84</f>
        <v>1300</v>
      </c>
    </row>
    <row r="85" spans="1:15" ht="16.5" customHeight="1" x14ac:dyDescent="0.25">
      <c r="A85" s="43" t="s">
        <v>47</v>
      </c>
      <c r="B85" s="36"/>
      <c r="C85" s="36" t="s">
        <v>46</v>
      </c>
      <c r="D85" s="36" t="s">
        <v>17</v>
      </c>
      <c r="E85" s="36"/>
      <c r="F85" s="36"/>
      <c r="G85" s="37"/>
      <c r="H85" s="57"/>
      <c r="I85" s="49"/>
      <c r="J85" s="58"/>
      <c r="K85" s="49">
        <f>K86</f>
        <v>65.84</v>
      </c>
      <c r="L85" s="67"/>
      <c r="M85" s="49">
        <f>M86</f>
        <v>65.84</v>
      </c>
      <c r="N85" s="67"/>
      <c r="O85" s="49">
        <f>O86</f>
        <v>65.84</v>
      </c>
    </row>
    <row r="86" spans="1:15" ht="16.5" customHeight="1" x14ac:dyDescent="0.25">
      <c r="A86" s="19" t="s">
        <v>437</v>
      </c>
      <c r="B86" s="41"/>
      <c r="C86" s="41" t="s">
        <v>46</v>
      </c>
      <c r="D86" s="41" t="s">
        <v>17</v>
      </c>
      <c r="E86" s="41" t="s">
        <v>377</v>
      </c>
      <c r="F86" s="41"/>
      <c r="G86" s="30"/>
      <c r="I86" s="48"/>
      <c r="K86" s="48">
        <f>K87</f>
        <v>65.84</v>
      </c>
      <c r="M86" s="48">
        <f>M87</f>
        <v>65.84</v>
      </c>
      <c r="O86" s="48">
        <f>O87</f>
        <v>65.84</v>
      </c>
    </row>
    <row r="87" spans="1:15" ht="16.5" customHeight="1" x14ac:dyDescent="0.25">
      <c r="A87" s="19" t="s">
        <v>245</v>
      </c>
      <c r="B87" s="41"/>
      <c r="C87" s="41" t="s">
        <v>46</v>
      </c>
      <c r="D87" s="41" t="s">
        <v>17</v>
      </c>
      <c r="E87" s="41" t="s">
        <v>377</v>
      </c>
      <c r="F87" s="41" t="s">
        <v>226</v>
      </c>
      <c r="G87" s="30"/>
      <c r="I87" s="48"/>
      <c r="J87" s="29">
        <v>65.84</v>
      </c>
      <c r="K87" s="48">
        <f t="shared" ref="K87" si="43">I87+J87</f>
        <v>65.84</v>
      </c>
      <c r="M87" s="48">
        <f t="shared" ref="M87" si="44">K87+L87</f>
        <v>65.84</v>
      </c>
      <c r="O87" s="48">
        <f t="shared" ref="O87" si="45">M87+N87</f>
        <v>65.84</v>
      </c>
    </row>
    <row r="88" spans="1:15" ht="16.5" customHeight="1" x14ac:dyDescent="0.25">
      <c r="A88" s="43" t="s">
        <v>48</v>
      </c>
      <c r="B88" s="41"/>
      <c r="C88" s="36" t="s">
        <v>46</v>
      </c>
      <c r="D88" s="36" t="s">
        <v>20</v>
      </c>
      <c r="E88" s="36"/>
      <c r="F88" s="36"/>
      <c r="G88" s="37"/>
      <c r="H88" s="57"/>
      <c r="I88" s="49"/>
      <c r="J88" s="58"/>
      <c r="K88" s="49"/>
      <c r="L88" s="67"/>
      <c r="M88" s="49">
        <f>M89</f>
        <v>2393.9</v>
      </c>
      <c r="N88" s="67"/>
      <c r="O88" s="49">
        <f>O89+O91</f>
        <v>2593.9</v>
      </c>
    </row>
    <row r="89" spans="1:15" ht="16.5" customHeight="1" x14ac:dyDescent="0.25">
      <c r="A89" s="19" t="s">
        <v>510</v>
      </c>
      <c r="B89" s="41"/>
      <c r="C89" s="41" t="s">
        <v>46</v>
      </c>
      <c r="D89" s="41" t="s">
        <v>20</v>
      </c>
      <c r="E89" s="41" t="s">
        <v>509</v>
      </c>
      <c r="F89" s="41"/>
      <c r="G89" s="30"/>
      <c r="I89" s="48"/>
      <c r="K89" s="48"/>
      <c r="M89" s="48">
        <f>M90</f>
        <v>2393.9</v>
      </c>
      <c r="O89" s="48">
        <f>O90</f>
        <v>2393.9</v>
      </c>
    </row>
    <row r="90" spans="1:15" ht="16.5" customHeight="1" x14ac:dyDescent="0.25">
      <c r="A90" s="19" t="s">
        <v>245</v>
      </c>
      <c r="B90" s="41"/>
      <c r="C90" s="41" t="s">
        <v>46</v>
      </c>
      <c r="D90" s="41" t="s">
        <v>20</v>
      </c>
      <c r="E90" s="41" t="s">
        <v>509</v>
      </c>
      <c r="F90" s="41" t="s">
        <v>226</v>
      </c>
      <c r="G90" s="30"/>
      <c r="I90" s="48"/>
      <c r="K90" s="48"/>
      <c r="L90" s="31">
        <v>2393.9</v>
      </c>
      <c r="M90" s="48">
        <f t="shared" ref="M90" si="46">K90+L90</f>
        <v>2393.9</v>
      </c>
      <c r="O90" s="48">
        <f t="shared" ref="O90" si="47">M90+N90</f>
        <v>2393.9</v>
      </c>
    </row>
    <row r="91" spans="1:15" ht="16.5" customHeight="1" x14ac:dyDescent="0.25">
      <c r="A91" s="19" t="s">
        <v>550</v>
      </c>
      <c r="B91" s="41"/>
      <c r="C91" s="41" t="s">
        <v>46</v>
      </c>
      <c r="D91" s="41" t="s">
        <v>20</v>
      </c>
      <c r="E91" s="41" t="s">
        <v>551</v>
      </c>
      <c r="F91" s="41"/>
      <c r="G91" s="30"/>
      <c r="I91" s="48"/>
      <c r="K91" s="48"/>
      <c r="M91" s="48"/>
      <c r="O91" s="48">
        <f>O92</f>
        <v>200</v>
      </c>
    </row>
    <row r="92" spans="1:15" ht="16.5" customHeight="1" x14ac:dyDescent="0.25">
      <c r="A92" s="19" t="s">
        <v>245</v>
      </c>
      <c r="B92" s="41"/>
      <c r="C92" s="41" t="s">
        <v>46</v>
      </c>
      <c r="D92" s="41" t="s">
        <v>20</v>
      </c>
      <c r="E92" s="41" t="s">
        <v>551</v>
      </c>
      <c r="F92" s="41" t="s">
        <v>226</v>
      </c>
      <c r="G92" s="30"/>
      <c r="I92" s="48"/>
      <c r="K92" s="48"/>
      <c r="M92" s="48"/>
      <c r="N92" s="31">
        <v>200</v>
      </c>
      <c r="O92" s="48">
        <f t="shared" ref="O92" si="48">M92+N92</f>
        <v>200</v>
      </c>
    </row>
    <row r="93" spans="1:15" ht="17.25" customHeight="1" x14ac:dyDescent="0.25">
      <c r="A93" s="43" t="s">
        <v>51</v>
      </c>
      <c r="B93" s="36"/>
      <c r="C93" s="36" t="s">
        <v>46</v>
      </c>
      <c r="D93" s="36" t="s">
        <v>46</v>
      </c>
      <c r="E93" s="36"/>
      <c r="F93" s="36"/>
      <c r="G93" s="37">
        <f>G94</f>
        <v>384</v>
      </c>
      <c r="I93" s="49">
        <f>I94</f>
        <v>631.79999999999995</v>
      </c>
      <c r="K93" s="49">
        <f>K94</f>
        <v>756.3</v>
      </c>
      <c r="M93" s="49">
        <f>M94</f>
        <v>1084.1299999999999</v>
      </c>
      <c r="O93" s="49">
        <f>O94</f>
        <v>1084.1299999999999</v>
      </c>
    </row>
    <row r="94" spans="1:15" x14ac:dyDescent="0.25">
      <c r="A94" s="19" t="s">
        <v>243</v>
      </c>
      <c r="B94" s="41"/>
      <c r="C94" s="41" t="s">
        <v>46</v>
      </c>
      <c r="D94" s="41" t="s">
        <v>46</v>
      </c>
      <c r="E94" s="41" t="s">
        <v>241</v>
      </c>
      <c r="F94" s="41"/>
      <c r="G94" s="30">
        <f>G95+G96</f>
        <v>384</v>
      </c>
      <c r="I94" s="48">
        <f>I95+I96</f>
        <v>631.79999999999995</v>
      </c>
      <c r="K94" s="48">
        <f>K95+K96</f>
        <v>756.3</v>
      </c>
      <c r="M94" s="48">
        <f>M95+M96</f>
        <v>1084.1299999999999</v>
      </c>
      <c r="O94" s="48">
        <f>O95+O96</f>
        <v>1084.1299999999999</v>
      </c>
    </row>
    <row r="95" spans="1:15" x14ac:dyDescent="0.25">
      <c r="A95" s="19" t="s">
        <v>218</v>
      </c>
      <c r="B95" s="41"/>
      <c r="C95" s="41" t="s">
        <v>46</v>
      </c>
      <c r="D95" s="41" t="s">
        <v>46</v>
      </c>
      <c r="E95" s="41" t="s">
        <v>241</v>
      </c>
      <c r="F95" s="41" t="s">
        <v>219</v>
      </c>
      <c r="G95" s="30">
        <v>274</v>
      </c>
      <c r="H95" s="53">
        <f>40+52.8+150+45</f>
        <v>287.8</v>
      </c>
      <c r="I95" s="48">
        <f t="shared" ref="I95:K96" si="49">G95+H95</f>
        <v>561.79999999999995</v>
      </c>
      <c r="J95" s="29">
        <v>124.5</v>
      </c>
      <c r="K95" s="48">
        <f t="shared" si="49"/>
        <v>686.3</v>
      </c>
      <c r="L95" s="31">
        <v>327.83</v>
      </c>
      <c r="M95" s="48">
        <f t="shared" ref="M95:M96" si="50">K95+L95</f>
        <v>1014.1299999999999</v>
      </c>
      <c r="O95" s="48">
        <f t="shared" ref="O95:O96" si="51">M95+N95</f>
        <v>1014.1299999999999</v>
      </c>
    </row>
    <row r="96" spans="1:15" ht="15" customHeight="1" x14ac:dyDescent="0.25">
      <c r="A96" s="19" t="s">
        <v>245</v>
      </c>
      <c r="B96" s="41"/>
      <c r="C96" s="41" t="s">
        <v>46</v>
      </c>
      <c r="D96" s="41" t="s">
        <v>46</v>
      </c>
      <c r="E96" s="41" t="s">
        <v>241</v>
      </c>
      <c r="F96" s="41" t="s">
        <v>226</v>
      </c>
      <c r="G96" s="30">
        <v>110</v>
      </c>
      <c r="H96" s="53">
        <v>-40</v>
      </c>
      <c r="I96" s="48">
        <f t="shared" si="49"/>
        <v>70</v>
      </c>
      <c r="K96" s="48">
        <f t="shared" si="49"/>
        <v>70</v>
      </c>
      <c r="M96" s="48">
        <f t="shared" si="50"/>
        <v>70</v>
      </c>
      <c r="O96" s="48">
        <f t="shared" si="51"/>
        <v>70</v>
      </c>
    </row>
    <row r="97" spans="1:15" x14ac:dyDescent="0.25">
      <c r="A97" s="43" t="s">
        <v>55</v>
      </c>
      <c r="B97" s="36"/>
      <c r="C97" s="36" t="s">
        <v>56</v>
      </c>
      <c r="D97" s="36"/>
      <c r="E97" s="36"/>
      <c r="F97" s="36"/>
      <c r="G97" s="37">
        <f>G104+G109</f>
        <v>3056.4</v>
      </c>
      <c r="I97" s="49">
        <f>I104+I109</f>
        <v>3216.4</v>
      </c>
      <c r="K97" s="49">
        <f>K104+K109+K101+K98</f>
        <v>8033.15</v>
      </c>
      <c r="M97" s="49">
        <f>M104+M109+M101+M98</f>
        <v>8037.3499999999995</v>
      </c>
      <c r="O97" s="49">
        <f>O104+O109+O101+O98</f>
        <v>8037.3499999999995</v>
      </c>
    </row>
    <row r="98" spans="1:15" x14ac:dyDescent="0.25">
      <c r="A98" s="43" t="s">
        <v>57</v>
      </c>
      <c r="B98" s="36"/>
      <c r="C98" s="36" t="s">
        <v>56</v>
      </c>
      <c r="D98" s="36" t="s">
        <v>15</v>
      </c>
      <c r="E98" s="36"/>
      <c r="F98" s="36"/>
      <c r="G98" s="37"/>
      <c r="I98" s="49"/>
      <c r="K98" s="49">
        <f>K99</f>
        <v>58.75</v>
      </c>
      <c r="M98" s="49">
        <f>M99</f>
        <v>62.95</v>
      </c>
      <c r="O98" s="49">
        <f>O99</f>
        <v>62.95</v>
      </c>
    </row>
    <row r="99" spans="1:15" x14ac:dyDescent="0.25">
      <c r="A99" s="42" t="s">
        <v>333</v>
      </c>
      <c r="B99" s="41"/>
      <c r="C99" s="41" t="s">
        <v>56</v>
      </c>
      <c r="D99" s="41" t="s">
        <v>15</v>
      </c>
      <c r="E99" s="41" t="s">
        <v>387</v>
      </c>
      <c r="F99" s="41"/>
      <c r="G99" s="30"/>
      <c r="I99" s="48"/>
      <c r="K99" s="48">
        <f>K100</f>
        <v>58.75</v>
      </c>
      <c r="M99" s="48">
        <f>M100</f>
        <v>62.95</v>
      </c>
      <c r="O99" s="48">
        <f>O100</f>
        <v>62.95</v>
      </c>
    </row>
    <row r="100" spans="1:15" x14ac:dyDescent="0.25">
      <c r="A100" s="44" t="s">
        <v>245</v>
      </c>
      <c r="B100" s="41"/>
      <c r="C100" s="41" t="s">
        <v>56</v>
      </c>
      <c r="D100" s="41" t="s">
        <v>15</v>
      </c>
      <c r="E100" s="41" t="s">
        <v>387</v>
      </c>
      <c r="F100" s="41" t="s">
        <v>226</v>
      </c>
      <c r="G100" s="30"/>
      <c r="I100" s="48"/>
      <c r="J100" s="29">
        <v>58.75</v>
      </c>
      <c r="K100" s="48">
        <f t="shared" ref="K100" si="52">I100+J100</f>
        <v>58.75</v>
      </c>
      <c r="L100" s="31">
        <v>4.2</v>
      </c>
      <c r="M100" s="48">
        <f t="shared" ref="M100" si="53">K100+L100</f>
        <v>62.95</v>
      </c>
      <c r="O100" s="48">
        <f t="shared" ref="O100" si="54">M100+N100</f>
        <v>62.95</v>
      </c>
    </row>
    <row r="101" spans="1:15" x14ac:dyDescent="0.25">
      <c r="A101" s="10" t="s">
        <v>80</v>
      </c>
      <c r="B101" s="36"/>
      <c r="C101" s="36" t="s">
        <v>56</v>
      </c>
      <c r="D101" s="36" t="s">
        <v>17</v>
      </c>
      <c r="E101" s="36"/>
      <c r="F101" s="36"/>
      <c r="G101" s="37"/>
      <c r="I101" s="49"/>
      <c r="K101" s="49">
        <f>K102</f>
        <v>3038</v>
      </c>
      <c r="M101" s="49">
        <f>M102</f>
        <v>3038</v>
      </c>
      <c r="O101" s="49">
        <f>O102</f>
        <v>3038</v>
      </c>
    </row>
    <row r="102" spans="1:15" ht="29.25" customHeight="1" x14ac:dyDescent="0.25">
      <c r="A102" s="19" t="s">
        <v>447</v>
      </c>
      <c r="B102" s="41"/>
      <c r="C102" s="41" t="s">
        <v>56</v>
      </c>
      <c r="D102" s="41" t="s">
        <v>17</v>
      </c>
      <c r="E102" s="41" t="s">
        <v>412</v>
      </c>
      <c r="F102" s="41"/>
      <c r="G102" s="30"/>
      <c r="I102" s="48"/>
      <c r="K102" s="48">
        <f>K103</f>
        <v>3038</v>
      </c>
      <c r="M102" s="48">
        <f>M103</f>
        <v>3038</v>
      </c>
      <c r="O102" s="48">
        <f>O103</f>
        <v>3038</v>
      </c>
    </row>
    <row r="103" spans="1:15" ht="14.25" customHeight="1" x14ac:dyDescent="0.25">
      <c r="A103" s="19" t="s">
        <v>413</v>
      </c>
      <c r="B103" s="41"/>
      <c r="C103" s="41" t="s">
        <v>56</v>
      </c>
      <c r="D103" s="41" t="s">
        <v>17</v>
      </c>
      <c r="E103" s="41" t="s">
        <v>412</v>
      </c>
      <c r="F103" s="41" t="s">
        <v>326</v>
      </c>
      <c r="G103" s="30"/>
      <c r="I103" s="48"/>
      <c r="J103" s="29">
        <v>3038</v>
      </c>
      <c r="K103" s="48">
        <f t="shared" ref="K103" si="55">I103+J103</f>
        <v>3038</v>
      </c>
      <c r="M103" s="48">
        <f t="shared" ref="M103" si="56">K103+L103</f>
        <v>3038</v>
      </c>
      <c r="O103" s="48">
        <f t="shared" ref="O103" si="57">M103+N103</f>
        <v>3038</v>
      </c>
    </row>
    <row r="104" spans="1:15" x14ac:dyDescent="0.25">
      <c r="A104" s="43" t="s">
        <v>59</v>
      </c>
      <c r="B104" s="36"/>
      <c r="C104" s="36" t="s">
        <v>56</v>
      </c>
      <c r="D104" s="36" t="s">
        <v>56</v>
      </c>
      <c r="E104" s="36"/>
      <c r="F104" s="36"/>
      <c r="G104" s="37">
        <f>G105+G107</f>
        <v>500</v>
      </c>
      <c r="I104" s="49">
        <f>I105+I107</f>
        <v>660</v>
      </c>
      <c r="K104" s="49">
        <f>K105+K107</f>
        <v>660</v>
      </c>
      <c r="M104" s="49">
        <f>M105+M107</f>
        <v>660</v>
      </c>
      <c r="O104" s="49">
        <f>O105+O107</f>
        <v>660</v>
      </c>
    </row>
    <row r="105" spans="1:15" x14ac:dyDescent="0.25">
      <c r="A105" s="19" t="s">
        <v>60</v>
      </c>
      <c r="B105" s="41"/>
      <c r="C105" s="41" t="s">
        <v>56</v>
      </c>
      <c r="D105" s="41" t="s">
        <v>56</v>
      </c>
      <c r="E105" s="41" t="s">
        <v>244</v>
      </c>
      <c r="F105" s="41"/>
      <c r="G105" s="30">
        <f>G106</f>
        <v>500</v>
      </c>
      <c r="I105" s="48">
        <f>I106</f>
        <v>660</v>
      </c>
      <c r="K105" s="48">
        <f>K106</f>
        <v>660</v>
      </c>
      <c r="M105" s="48">
        <f>M106</f>
        <v>660</v>
      </c>
      <c r="O105" s="48">
        <f>O106</f>
        <v>660</v>
      </c>
    </row>
    <row r="106" spans="1:15" ht="18.75" customHeight="1" x14ac:dyDescent="0.25">
      <c r="A106" s="44" t="s">
        <v>245</v>
      </c>
      <c r="B106" s="41"/>
      <c r="C106" s="41" t="s">
        <v>56</v>
      </c>
      <c r="D106" s="41" t="s">
        <v>56</v>
      </c>
      <c r="E106" s="41" t="s">
        <v>244</v>
      </c>
      <c r="F106" s="41" t="s">
        <v>226</v>
      </c>
      <c r="G106" s="30">
        <v>500</v>
      </c>
      <c r="H106" s="53">
        <v>160</v>
      </c>
      <c r="I106" s="48">
        <f t="shared" ref="I106:K108" si="58">G106+H106</f>
        <v>660</v>
      </c>
      <c r="K106" s="48">
        <f t="shared" si="58"/>
        <v>660</v>
      </c>
      <c r="M106" s="48">
        <f t="shared" ref="M106" si="59">K106+L106</f>
        <v>660</v>
      </c>
      <c r="O106" s="48">
        <f t="shared" ref="O106" si="60">M106+N106</f>
        <v>660</v>
      </c>
    </row>
    <row r="107" spans="1:15" x14ac:dyDescent="0.25">
      <c r="A107" s="19" t="s">
        <v>282</v>
      </c>
      <c r="B107" s="41"/>
      <c r="C107" s="41" t="s">
        <v>56</v>
      </c>
      <c r="D107" s="41" t="s">
        <v>56</v>
      </c>
      <c r="E107" s="41" t="s">
        <v>280</v>
      </c>
      <c r="F107" s="41"/>
      <c r="G107" s="30">
        <f>G108</f>
        <v>0</v>
      </c>
      <c r="I107" s="48">
        <f>I108</f>
        <v>0</v>
      </c>
      <c r="K107" s="48">
        <f>K108</f>
        <v>0</v>
      </c>
      <c r="M107" s="48">
        <f>M108</f>
        <v>0</v>
      </c>
      <c r="O107" s="48">
        <f>O108</f>
        <v>0</v>
      </c>
    </row>
    <row r="108" spans="1:15" x14ac:dyDescent="0.25">
      <c r="A108" s="19" t="s">
        <v>299</v>
      </c>
      <c r="B108" s="41"/>
      <c r="C108" s="41" t="s">
        <v>56</v>
      </c>
      <c r="D108" s="41" t="s">
        <v>56</v>
      </c>
      <c r="E108" s="41" t="s">
        <v>280</v>
      </c>
      <c r="F108" s="41" t="s">
        <v>300</v>
      </c>
      <c r="G108" s="30"/>
      <c r="I108" s="48">
        <f t="shared" si="58"/>
        <v>0</v>
      </c>
      <c r="K108" s="48">
        <f t="shared" si="58"/>
        <v>0</v>
      </c>
      <c r="M108" s="48">
        <f t="shared" ref="M108" si="61">K108+L108</f>
        <v>0</v>
      </c>
      <c r="O108" s="48">
        <f t="shared" ref="O108" si="62">M108+N108</f>
        <v>0</v>
      </c>
    </row>
    <row r="109" spans="1:15" x14ac:dyDescent="0.25">
      <c r="A109" s="43" t="s">
        <v>62</v>
      </c>
      <c r="B109" s="36"/>
      <c r="C109" s="36" t="s">
        <v>56</v>
      </c>
      <c r="D109" s="36" t="s">
        <v>63</v>
      </c>
      <c r="E109" s="36"/>
      <c r="F109" s="36"/>
      <c r="G109" s="37">
        <f>G110+G115+G118</f>
        <v>2556.4</v>
      </c>
      <c r="I109" s="49">
        <f>I110+I115+I118</f>
        <v>2556.4</v>
      </c>
      <c r="K109" s="49">
        <f>K110+K115+K118+K112+K114</f>
        <v>4276.3999999999996</v>
      </c>
      <c r="M109" s="49">
        <f>M110+M115+M118+M112+M114</f>
        <v>4276.3999999999996</v>
      </c>
      <c r="O109" s="49">
        <f>O110+O115+O118+O112+O114</f>
        <v>4276.3999999999996</v>
      </c>
    </row>
    <row r="110" spans="1:15" x14ac:dyDescent="0.25">
      <c r="A110" s="19" t="s">
        <v>60</v>
      </c>
      <c r="B110" s="41"/>
      <c r="C110" s="41" t="s">
        <v>56</v>
      </c>
      <c r="D110" s="41" t="s">
        <v>63</v>
      </c>
      <c r="E110" s="41" t="s">
        <v>246</v>
      </c>
      <c r="F110" s="41"/>
      <c r="G110" s="30">
        <f>G111</f>
        <v>450</v>
      </c>
      <c r="I110" s="48">
        <f>I111</f>
        <v>450</v>
      </c>
      <c r="K110" s="48">
        <f>K111</f>
        <v>450</v>
      </c>
      <c r="M110" s="48">
        <f>M111</f>
        <v>450</v>
      </c>
      <c r="O110" s="48">
        <f>O111</f>
        <v>450</v>
      </c>
    </row>
    <row r="111" spans="1:15" x14ac:dyDescent="0.25">
      <c r="A111" s="44" t="s">
        <v>245</v>
      </c>
      <c r="B111" s="41"/>
      <c r="C111" s="41" t="s">
        <v>56</v>
      </c>
      <c r="D111" s="41" t="s">
        <v>63</v>
      </c>
      <c r="E111" s="41" t="s">
        <v>246</v>
      </c>
      <c r="F111" s="41" t="s">
        <v>226</v>
      </c>
      <c r="G111" s="30">
        <v>450</v>
      </c>
      <c r="I111" s="48">
        <f t="shared" ref="I111:K119" si="63">G111+H111</f>
        <v>450</v>
      </c>
      <c r="K111" s="48">
        <f t="shared" si="63"/>
        <v>450</v>
      </c>
      <c r="M111" s="48">
        <f t="shared" ref="M111" si="64">K111+L111</f>
        <v>450</v>
      </c>
      <c r="O111" s="48">
        <f t="shared" ref="O111" si="65">M111+N111</f>
        <v>450</v>
      </c>
    </row>
    <row r="112" spans="1:15" ht="30" x14ac:dyDescent="0.25">
      <c r="A112" s="44" t="s">
        <v>432</v>
      </c>
      <c r="B112" s="41"/>
      <c r="C112" s="41" t="s">
        <v>56</v>
      </c>
      <c r="D112" s="41" t="s">
        <v>63</v>
      </c>
      <c r="E112" s="41" t="s">
        <v>414</v>
      </c>
      <c r="F112" s="41"/>
      <c r="G112" s="30"/>
      <c r="I112" s="48"/>
      <c r="K112" s="48">
        <f>K113</f>
        <v>103</v>
      </c>
      <c r="M112" s="48">
        <f>M113</f>
        <v>103</v>
      </c>
      <c r="O112" s="48">
        <f>O113</f>
        <v>103</v>
      </c>
    </row>
    <row r="113" spans="1:15" x14ac:dyDescent="0.25">
      <c r="A113" s="44" t="s">
        <v>245</v>
      </c>
      <c r="B113" s="41"/>
      <c r="C113" s="41" t="s">
        <v>56</v>
      </c>
      <c r="D113" s="41" t="s">
        <v>63</v>
      </c>
      <c r="E113" s="41" t="s">
        <v>414</v>
      </c>
      <c r="F113" s="41" t="s">
        <v>226</v>
      </c>
      <c r="G113" s="30"/>
      <c r="I113" s="48"/>
      <c r="J113" s="29">
        <v>103</v>
      </c>
      <c r="K113" s="48">
        <f t="shared" si="63"/>
        <v>103</v>
      </c>
      <c r="M113" s="48">
        <f t="shared" ref="M113:M114" si="66">K113+L113</f>
        <v>103</v>
      </c>
      <c r="O113" s="48">
        <f t="shared" ref="O113:O114" si="67">M113+N113</f>
        <v>103</v>
      </c>
    </row>
    <row r="114" spans="1:15" ht="30" x14ac:dyDescent="0.25">
      <c r="A114" s="44" t="s">
        <v>431</v>
      </c>
      <c r="B114" s="41"/>
      <c r="C114" s="41" t="s">
        <v>56</v>
      </c>
      <c r="D114" s="41" t="s">
        <v>63</v>
      </c>
      <c r="E114" s="41" t="s">
        <v>549</v>
      </c>
      <c r="F114" s="41" t="s">
        <v>226</v>
      </c>
      <c r="G114" s="30"/>
      <c r="I114" s="48"/>
      <c r="J114" s="29">
        <v>330</v>
      </c>
      <c r="K114" s="48">
        <f t="shared" si="63"/>
        <v>330</v>
      </c>
      <c r="M114" s="48">
        <f t="shared" si="66"/>
        <v>330</v>
      </c>
      <c r="O114" s="48">
        <f t="shared" si="67"/>
        <v>330</v>
      </c>
    </row>
    <row r="115" spans="1:15" ht="31.5" customHeight="1" x14ac:dyDescent="0.25">
      <c r="A115" s="19" t="s">
        <v>401</v>
      </c>
      <c r="B115" s="41"/>
      <c r="C115" s="41" t="s">
        <v>56</v>
      </c>
      <c r="D115" s="41" t="s">
        <v>63</v>
      </c>
      <c r="E115" s="41" t="s">
        <v>342</v>
      </c>
      <c r="F115" s="41"/>
      <c r="G115" s="30">
        <f>G116</f>
        <v>1806.4</v>
      </c>
      <c r="I115" s="48">
        <f>I116</f>
        <v>1806.4</v>
      </c>
      <c r="K115" s="48">
        <f>K116+K117</f>
        <v>3093.4</v>
      </c>
      <c r="M115" s="48">
        <f>M116+M117</f>
        <v>3093.4</v>
      </c>
      <c r="O115" s="48">
        <f>O116+O117</f>
        <v>3093.4</v>
      </c>
    </row>
    <row r="116" spans="1:15" x14ac:dyDescent="0.25">
      <c r="A116" s="44" t="s">
        <v>245</v>
      </c>
      <c r="B116" s="41"/>
      <c r="C116" s="41" t="s">
        <v>56</v>
      </c>
      <c r="D116" s="41" t="s">
        <v>63</v>
      </c>
      <c r="E116" s="41" t="s">
        <v>342</v>
      </c>
      <c r="F116" s="41" t="s">
        <v>226</v>
      </c>
      <c r="G116" s="30">
        <v>1806.4</v>
      </c>
      <c r="I116" s="48">
        <f t="shared" si="63"/>
        <v>1806.4</v>
      </c>
      <c r="K116" s="48">
        <f t="shared" si="63"/>
        <v>1806.4</v>
      </c>
      <c r="M116" s="48">
        <f t="shared" ref="M116:M117" si="68">K116+L116</f>
        <v>1806.4</v>
      </c>
      <c r="O116" s="48">
        <f t="shared" ref="O116:O117" si="69">M116+N116</f>
        <v>1806.4</v>
      </c>
    </row>
    <row r="117" spans="1:15" ht="31.5" x14ac:dyDescent="0.25">
      <c r="A117" s="19" t="s">
        <v>441</v>
      </c>
      <c r="B117" s="41"/>
      <c r="C117" s="41" t="s">
        <v>56</v>
      </c>
      <c r="D117" s="41" t="s">
        <v>63</v>
      </c>
      <c r="E117" s="41" t="s">
        <v>342</v>
      </c>
      <c r="F117" s="41" t="s">
        <v>326</v>
      </c>
      <c r="G117" s="30"/>
      <c r="I117" s="48"/>
      <c r="J117" s="29">
        <v>1287</v>
      </c>
      <c r="K117" s="48">
        <f t="shared" si="63"/>
        <v>1287</v>
      </c>
      <c r="M117" s="48">
        <f t="shared" si="68"/>
        <v>1287</v>
      </c>
      <c r="O117" s="48">
        <f t="shared" si="69"/>
        <v>1287</v>
      </c>
    </row>
    <row r="118" spans="1:15" ht="45" customHeight="1" x14ac:dyDescent="0.25">
      <c r="A118" s="19" t="s">
        <v>586</v>
      </c>
      <c r="B118" s="41"/>
      <c r="C118" s="41" t="s">
        <v>56</v>
      </c>
      <c r="D118" s="41" t="s">
        <v>63</v>
      </c>
      <c r="E118" s="41" t="s">
        <v>310</v>
      </c>
      <c r="F118" s="41"/>
      <c r="G118" s="30">
        <f>G119</f>
        <v>300</v>
      </c>
      <c r="I118" s="48">
        <f>I119</f>
        <v>300</v>
      </c>
      <c r="K118" s="48">
        <f>K119</f>
        <v>300</v>
      </c>
      <c r="M118" s="48">
        <f>M119</f>
        <v>300</v>
      </c>
      <c r="O118" s="48">
        <f>O119</f>
        <v>300</v>
      </c>
    </row>
    <row r="119" spans="1:15" x14ac:dyDescent="0.25">
      <c r="A119" s="44" t="s">
        <v>245</v>
      </c>
      <c r="B119" s="41"/>
      <c r="C119" s="41" t="s">
        <v>56</v>
      </c>
      <c r="D119" s="41" t="s">
        <v>63</v>
      </c>
      <c r="E119" s="41" t="s">
        <v>310</v>
      </c>
      <c r="F119" s="41" t="s">
        <v>226</v>
      </c>
      <c r="G119" s="30">
        <v>300</v>
      </c>
      <c r="I119" s="48">
        <f t="shared" si="63"/>
        <v>300</v>
      </c>
      <c r="K119" s="48">
        <f t="shared" si="63"/>
        <v>300</v>
      </c>
      <c r="M119" s="48">
        <f t="shared" ref="M119" si="70">K119+L119</f>
        <v>300</v>
      </c>
      <c r="O119" s="48">
        <f t="shared" ref="O119" si="71">M119+N119</f>
        <v>300</v>
      </c>
    </row>
    <row r="120" spans="1:15" x14ac:dyDescent="0.25">
      <c r="A120" s="43" t="s">
        <v>248</v>
      </c>
      <c r="B120" s="36"/>
      <c r="C120" s="36" t="s">
        <v>43</v>
      </c>
      <c r="D120" s="36"/>
      <c r="E120" s="36"/>
      <c r="F120" s="36"/>
      <c r="G120" s="37">
        <f>G121</f>
        <v>1000</v>
      </c>
      <c r="I120" s="49">
        <f>I121</f>
        <v>800</v>
      </c>
      <c r="K120" s="49">
        <f>K121</f>
        <v>880</v>
      </c>
      <c r="M120" s="49">
        <f>M121</f>
        <v>880</v>
      </c>
      <c r="O120" s="49">
        <f>O121</f>
        <v>880</v>
      </c>
    </row>
    <row r="121" spans="1:15" x14ac:dyDescent="0.25">
      <c r="A121" s="43" t="s">
        <v>154</v>
      </c>
      <c r="B121" s="36"/>
      <c r="C121" s="36" t="s">
        <v>43</v>
      </c>
      <c r="D121" s="36" t="s">
        <v>15</v>
      </c>
      <c r="E121" s="36"/>
      <c r="F121" s="36"/>
      <c r="G121" s="37">
        <f>G122</f>
        <v>1000</v>
      </c>
      <c r="I121" s="49">
        <f>I122</f>
        <v>800</v>
      </c>
      <c r="K121" s="49">
        <f>K122+K124</f>
        <v>880</v>
      </c>
      <c r="M121" s="49">
        <f>M122+M124</f>
        <v>880</v>
      </c>
      <c r="O121" s="49">
        <f>O122+O124</f>
        <v>880</v>
      </c>
    </row>
    <row r="122" spans="1:15" ht="17.25" customHeight="1" x14ac:dyDescent="0.25">
      <c r="A122" s="19" t="s">
        <v>249</v>
      </c>
      <c r="B122" s="41"/>
      <c r="C122" s="41" t="s">
        <v>43</v>
      </c>
      <c r="D122" s="41" t="s">
        <v>15</v>
      </c>
      <c r="E122" s="41" t="s">
        <v>247</v>
      </c>
      <c r="F122" s="41"/>
      <c r="G122" s="30">
        <f>G123</f>
        <v>1000</v>
      </c>
      <c r="I122" s="48">
        <f>I123</f>
        <v>800</v>
      </c>
      <c r="K122" s="48">
        <f>K123</f>
        <v>800</v>
      </c>
      <c r="M122" s="48">
        <f>M123</f>
        <v>800</v>
      </c>
      <c r="O122" s="48">
        <f>O123</f>
        <v>800</v>
      </c>
    </row>
    <row r="123" spans="1:15" x14ac:dyDescent="0.25">
      <c r="A123" s="44" t="s">
        <v>245</v>
      </c>
      <c r="B123" s="41"/>
      <c r="C123" s="41" t="s">
        <v>43</v>
      </c>
      <c r="D123" s="41" t="s">
        <v>15</v>
      </c>
      <c r="E123" s="41" t="s">
        <v>247</v>
      </c>
      <c r="F123" s="41" t="s">
        <v>226</v>
      </c>
      <c r="G123" s="30">
        <v>1000</v>
      </c>
      <c r="H123" s="53">
        <v>-200</v>
      </c>
      <c r="I123" s="48">
        <f t="shared" ref="I123:K125" si="72">G123+H123</f>
        <v>800</v>
      </c>
      <c r="K123" s="48">
        <f t="shared" si="72"/>
        <v>800</v>
      </c>
      <c r="M123" s="48">
        <f t="shared" ref="M123" si="73">K123+L123</f>
        <v>800</v>
      </c>
      <c r="O123" s="48">
        <f t="shared" ref="O123" si="74">M123+N123</f>
        <v>800</v>
      </c>
    </row>
    <row r="124" spans="1:15" ht="30" x14ac:dyDescent="0.25">
      <c r="A124" s="44" t="s">
        <v>587</v>
      </c>
      <c r="B124" s="41"/>
      <c r="C124" s="41" t="s">
        <v>43</v>
      </c>
      <c r="D124" s="41" t="s">
        <v>15</v>
      </c>
      <c r="E124" s="41" t="s">
        <v>442</v>
      </c>
      <c r="F124" s="41"/>
      <c r="G124" s="30"/>
      <c r="I124" s="48"/>
      <c r="K124" s="48">
        <f>K125</f>
        <v>80</v>
      </c>
      <c r="M124" s="48">
        <f>M125</f>
        <v>80</v>
      </c>
      <c r="O124" s="48">
        <f>O125</f>
        <v>80</v>
      </c>
    </row>
    <row r="125" spans="1:15" x14ac:dyDescent="0.25">
      <c r="A125" s="44" t="s">
        <v>245</v>
      </c>
      <c r="B125" s="41"/>
      <c r="C125" s="41" t="s">
        <v>43</v>
      </c>
      <c r="D125" s="41" t="s">
        <v>15</v>
      </c>
      <c r="E125" s="41" t="s">
        <v>442</v>
      </c>
      <c r="F125" s="41" t="s">
        <v>226</v>
      </c>
      <c r="G125" s="30"/>
      <c r="I125" s="48"/>
      <c r="J125" s="29">
        <v>80</v>
      </c>
      <c r="K125" s="48">
        <f t="shared" si="72"/>
        <v>80</v>
      </c>
      <c r="M125" s="48">
        <f t="shared" ref="M125" si="75">K125+L125</f>
        <v>80</v>
      </c>
      <c r="O125" s="48">
        <f t="shared" ref="O125" si="76">M125+N125</f>
        <v>80</v>
      </c>
    </row>
    <row r="126" spans="1:15" x14ac:dyDescent="0.25">
      <c r="A126" s="43" t="s">
        <v>185</v>
      </c>
      <c r="B126" s="36"/>
      <c r="C126" s="36" t="s">
        <v>68</v>
      </c>
      <c r="D126" s="36"/>
      <c r="E126" s="36"/>
      <c r="F126" s="36"/>
      <c r="G126" s="37">
        <f>G127+G130</f>
        <v>5257.61</v>
      </c>
      <c r="I126" s="49">
        <f>I127+I130</f>
        <v>5257.61</v>
      </c>
      <c r="K126" s="49">
        <f>K127+K130</f>
        <v>6242.83</v>
      </c>
      <c r="M126" s="49">
        <f>M127+M130</f>
        <v>6242.83</v>
      </c>
      <c r="O126" s="49">
        <f>O127+O130</f>
        <v>6242.83</v>
      </c>
    </row>
    <row r="127" spans="1:15" x14ac:dyDescent="0.25">
      <c r="A127" s="43" t="s">
        <v>69</v>
      </c>
      <c r="B127" s="36"/>
      <c r="C127" s="36" t="s">
        <v>68</v>
      </c>
      <c r="D127" s="36" t="s">
        <v>20</v>
      </c>
      <c r="E127" s="36"/>
      <c r="F127" s="36"/>
      <c r="G127" s="37">
        <f>G128</f>
        <v>500</v>
      </c>
      <c r="I127" s="49">
        <f>I128</f>
        <v>500</v>
      </c>
      <c r="K127" s="49">
        <f>K128</f>
        <v>500</v>
      </c>
      <c r="M127" s="49">
        <f>M128</f>
        <v>500</v>
      </c>
      <c r="O127" s="49">
        <f>O128</f>
        <v>500</v>
      </c>
    </row>
    <row r="128" spans="1:15" x14ac:dyDescent="0.25">
      <c r="A128" s="19" t="s">
        <v>72</v>
      </c>
      <c r="B128" s="41"/>
      <c r="C128" s="41" t="s">
        <v>68</v>
      </c>
      <c r="D128" s="41" t="s">
        <v>20</v>
      </c>
      <c r="E128" s="41" t="s">
        <v>250</v>
      </c>
      <c r="F128" s="41"/>
      <c r="G128" s="30">
        <f>G129</f>
        <v>500</v>
      </c>
      <c r="I128" s="48">
        <f>I129</f>
        <v>500</v>
      </c>
      <c r="K128" s="48">
        <f>K129</f>
        <v>500</v>
      </c>
      <c r="M128" s="48">
        <f>M129</f>
        <v>500</v>
      </c>
      <c r="O128" s="48">
        <f>O129</f>
        <v>500</v>
      </c>
    </row>
    <row r="129" spans="1:15" x14ac:dyDescent="0.25">
      <c r="A129" s="44" t="s">
        <v>245</v>
      </c>
      <c r="B129" s="41"/>
      <c r="C129" s="41" t="s">
        <v>68</v>
      </c>
      <c r="D129" s="41" t="s">
        <v>20</v>
      </c>
      <c r="E129" s="41" t="s">
        <v>250</v>
      </c>
      <c r="F129" s="41" t="s">
        <v>226</v>
      </c>
      <c r="G129" s="30">
        <v>500</v>
      </c>
      <c r="I129" s="48">
        <f t="shared" ref="I129:K129" si="77">G129+H129</f>
        <v>500</v>
      </c>
      <c r="K129" s="48">
        <f t="shared" si="77"/>
        <v>500</v>
      </c>
      <c r="M129" s="48">
        <f t="shared" ref="M129" si="78">K129+L129</f>
        <v>500</v>
      </c>
      <c r="O129" s="48">
        <f t="shared" ref="O129" si="79">M129+N129</f>
        <v>500</v>
      </c>
    </row>
    <row r="130" spans="1:15" x14ac:dyDescent="0.25">
      <c r="A130" s="43" t="s">
        <v>74</v>
      </c>
      <c r="B130" s="36"/>
      <c r="C130" s="36" t="s">
        <v>68</v>
      </c>
      <c r="D130" s="36" t="s">
        <v>24</v>
      </c>
      <c r="E130" s="36"/>
      <c r="F130" s="36"/>
      <c r="G130" s="37">
        <f>G131+G136</f>
        <v>4757.6099999999997</v>
      </c>
      <c r="I130" s="49">
        <f>I131+I136</f>
        <v>4757.6099999999997</v>
      </c>
      <c r="K130" s="49">
        <f>K131+K136</f>
        <v>5742.83</v>
      </c>
      <c r="M130" s="49">
        <f>M131+M136</f>
        <v>5742.83</v>
      </c>
      <c r="O130" s="49">
        <f>O131+O136</f>
        <v>5742.83</v>
      </c>
    </row>
    <row r="131" spans="1:15" ht="30" customHeight="1" x14ac:dyDescent="0.25">
      <c r="A131" s="19" t="s">
        <v>227</v>
      </c>
      <c r="B131" s="41"/>
      <c r="C131" s="41" t="s">
        <v>68</v>
      </c>
      <c r="D131" s="41" t="s">
        <v>24</v>
      </c>
      <c r="E131" s="41" t="s">
        <v>351</v>
      </c>
      <c r="F131" s="41"/>
      <c r="G131" s="48">
        <f>G132+G133+G134</f>
        <v>726.99</v>
      </c>
      <c r="I131" s="48">
        <f>I132+I133+I134</f>
        <v>726.99</v>
      </c>
      <c r="K131" s="48">
        <f>K132+K133+K134+K135</f>
        <v>728.07</v>
      </c>
      <c r="M131" s="48">
        <f>M132+M133+M134+M135</f>
        <v>728.07</v>
      </c>
      <c r="O131" s="48">
        <f>O132+O133+O134+O135</f>
        <v>728.07</v>
      </c>
    </row>
    <row r="132" spans="1:15" x14ac:dyDescent="0.25">
      <c r="A132" s="19" t="s">
        <v>218</v>
      </c>
      <c r="B132" s="41"/>
      <c r="C132" s="41" t="s">
        <v>68</v>
      </c>
      <c r="D132" s="41" t="s">
        <v>24</v>
      </c>
      <c r="E132" s="41" t="s">
        <v>351</v>
      </c>
      <c r="F132" s="41" t="s">
        <v>219</v>
      </c>
      <c r="G132" s="48">
        <f>467.3+159.8</f>
        <v>627.1</v>
      </c>
      <c r="I132" s="48">
        <f t="shared" ref="I132:K138" si="80">G132+H132</f>
        <v>627.1</v>
      </c>
      <c r="K132" s="48">
        <f t="shared" si="80"/>
        <v>627.1</v>
      </c>
      <c r="M132" s="48">
        <f t="shared" ref="M132:M135" si="81">K132+L132</f>
        <v>627.1</v>
      </c>
      <c r="O132" s="48">
        <f t="shared" ref="O132:O135" si="82">M132+N132</f>
        <v>627.1</v>
      </c>
    </row>
    <row r="133" spans="1:15" ht="12.75" customHeight="1" x14ac:dyDescent="0.25">
      <c r="A133" s="19" t="s">
        <v>224</v>
      </c>
      <c r="B133" s="41"/>
      <c r="C133" s="41" t="s">
        <v>68</v>
      </c>
      <c r="D133" s="41" t="s">
        <v>24</v>
      </c>
      <c r="E133" s="41" t="s">
        <v>351</v>
      </c>
      <c r="F133" s="41" t="s">
        <v>225</v>
      </c>
      <c r="G133" s="30">
        <v>5</v>
      </c>
      <c r="I133" s="48">
        <f t="shared" si="80"/>
        <v>5</v>
      </c>
      <c r="K133" s="48">
        <f t="shared" si="80"/>
        <v>5</v>
      </c>
      <c r="M133" s="48">
        <f t="shared" si="81"/>
        <v>5</v>
      </c>
      <c r="O133" s="48">
        <f t="shared" si="82"/>
        <v>5</v>
      </c>
    </row>
    <row r="134" spans="1:15" x14ac:dyDescent="0.25">
      <c r="A134" s="44" t="s">
        <v>245</v>
      </c>
      <c r="B134" s="41"/>
      <c r="C134" s="41" t="s">
        <v>68</v>
      </c>
      <c r="D134" s="41" t="s">
        <v>24</v>
      </c>
      <c r="E134" s="41" t="s">
        <v>351</v>
      </c>
      <c r="F134" s="41" t="s">
        <v>226</v>
      </c>
      <c r="G134" s="30">
        <f>55+2+3+24.89+10</f>
        <v>94.89</v>
      </c>
      <c r="I134" s="48">
        <f t="shared" si="80"/>
        <v>94.89</v>
      </c>
      <c r="K134" s="48">
        <f t="shared" si="80"/>
        <v>94.89</v>
      </c>
      <c r="M134" s="48">
        <f t="shared" si="81"/>
        <v>94.89</v>
      </c>
      <c r="O134" s="48">
        <f t="shared" si="82"/>
        <v>94.89</v>
      </c>
    </row>
    <row r="135" spans="1:15" ht="27.75" customHeight="1" x14ac:dyDescent="0.25">
      <c r="A135" s="44" t="s">
        <v>443</v>
      </c>
      <c r="B135" s="41"/>
      <c r="C135" s="41" t="s">
        <v>68</v>
      </c>
      <c r="D135" s="41" t="s">
        <v>24</v>
      </c>
      <c r="E135" s="41" t="s">
        <v>351</v>
      </c>
      <c r="F135" s="41" t="s">
        <v>226</v>
      </c>
      <c r="G135" s="30"/>
      <c r="I135" s="48"/>
      <c r="J135" s="29">
        <v>1.08</v>
      </c>
      <c r="K135" s="48">
        <f t="shared" si="80"/>
        <v>1.08</v>
      </c>
      <c r="M135" s="48">
        <f t="shared" si="81"/>
        <v>1.08</v>
      </c>
      <c r="O135" s="48">
        <f t="shared" si="82"/>
        <v>1.08</v>
      </c>
    </row>
    <row r="136" spans="1:15" ht="77.25" customHeight="1" x14ac:dyDescent="0.25">
      <c r="A136" s="19" t="s">
        <v>402</v>
      </c>
      <c r="B136" s="41"/>
      <c r="C136" s="41" t="s">
        <v>68</v>
      </c>
      <c r="D136" s="41" t="s">
        <v>24</v>
      </c>
      <c r="E136" s="41" t="s">
        <v>352</v>
      </c>
      <c r="F136" s="41"/>
      <c r="G136" s="30">
        <f>G137</f>
        <v>4030.62</v>
      </c>
      <c r="I136" s="48">
        <f>I137</f>
        <v>4030.62</v>
      </c>
      <c r="K136" s="48">
        <f>K137+K138</f>
        <v>5014.76</v>
      </c>
      <c r="M136" s="48">
        <f>M137+M138</f>
        <v>5014.76</v>
      </c>
      <c r="O136" s="48">
        <f>O137+O138</f>
        <v>5014.76</v>
      </c>
    </row>
    <row r="137" spans="1:15" ht="31.5" x14ac:dyDescent="0.25">
      <c r="A137" s="19" t="s">
        <v>312</v>
      </c>
      <c r="B137" s="41"/>
      <c r="C137" s="41" t="s">
        <v>68</v>
      </c>
      <c r="D137" s="41" t="s">
        <v>24</v>
      </c>
      <c r="E137" s="41" t="s">
        <v>352</v>
      </c>
      <c r="F137" s="41" t="s">
        <v>311</v>
      </c>
      <c r="G137" s="30">
        <v>4030.62</v>
      </c>
      <c r="I137" s="48">
        <f t="shared" si="80"/>
        <v>4030.62</v>
      </c>
      <c r="K137" s="48">
        <f t="shared" si="80"/>
        <v>4030.62</v>
      </c>
      <c r="M137" s="48">
        <f t="shared" ref="M137:M138" si="83">K137+L137</f>
        <v>4030.62</v>
      </c>
      <c r="O137" s="48">
        <f t="shared" ref="O137:O138" si="84">M137+N137</f>
        <v>4030.62</v>
      </c>
    </row>
    <row r="138" spans="1:15" ht="31.5" x14ac:dyDescent="0.25">
      <c r="A138" s="19" t="s">
        <v>444</v>
      </c>
      <c r="B138" s="41"/>
      <c r="C138" s="41" t="s">
        <v>68</v>
      </c>
      <c r="D138" s="41" t="s">
        <v>24</v>
      </c>
      <c r="E138" s="41" t="s">
        <v>352</v>
      </c>
      <c r="F138" s="41" t="s">
        <v>311</v>
      </c>
      <c r="G138" s="30"/>
      <c r="I138" s="48"/>
      <c r="J138" s="29">
        <v>984.14</v>
      </c>
      <c r="K138" s="48">
        <f t="shared" si="80"/>
        <v>984.14</v>
      </c>
      <c r="M138" s="48">
        <f t="shared" si="83"/>
        <v>984.14</v>
      </c>
      <c r="O138" s="48">
        <f t="shared" si="84"/>
        <v>984.14</v>
      </c>
    </row>
    <row r="139" spans="1:15" x14ac:dyDescent="0.25">
      <c r="A139" s="43" t="s">
        <v>252</v>
      </c>
      <c r="B139" s="36"/>
      <c r="C139" s="36" t="s">
        <v>109</v>
      </c>
      <c r="D139" s="36"/>
      <c r="E139" s="36"/>
      <c r="F139" s="36"/>
      <c r="G139" s="37">
        <f>G140</f>
        <v>800</v>
      </c>
      <c r="I139" s="49">
        <f>I140</f>
        <v>1100</v>
      </c>
      <c r="K139" s="49">
        <f>K140</f>
        <v>1100</v>
      </c>
      <c r="M139" s="49">
        <f>M140</f>
        <v>1100</v>
      </c>
      <c r="O139" s="49">
        <f>O140</f>
        <v>1100</v>
      </c>
    </row>
    <row r="140" spans="1:15" x14ac:dyDescent="0.25">
      <c r="A140" s="43" t="s">
        <v>208</v>
      </c>
      <c r="B140" s="36"/>
      <c r="C140" s="36" t="s">
        <v>109</v>
      </c>
      <c r="D140" s="36" t="s">
        <v>15</v>
      </c>
      <c r="E140" s="36"/>
      <c r="F140" s="36"/>
      <c r="G140" s="37">
        <f>G141</f>
        <v>800</v>
      </c>
      <c r="I140" s="49">
        <f>I141</f>
        <v>1100</v>
      </c>
      <c r="K140" s="49">
        <f>K141</f>
        <v>1100</v>
      </c>
      <c r="M140" s="49">
        <f>M141</f>
        <v>1100</v>
      </c>
      <c r="O140" s="49">
        <f>O141</f>
        <v>1100</v>
      </c>
    </row>
    <row r="141" spans="1:15" ht="15.75" customHeight="1" x14ac:dyDescent="0.25">
      <c r="A141" s="19" t="s">
        <v>578</v>
      </c>
      <c r="B141" s="41"/>
      <c r="C141" s="41" t="s">
        <v>109</v>
      </c>
      <c r="D141" s="41" t="s">
        <v>15</v>
      </c>
      <c r="E141" s="41" t="s">
        <v>251</v>
      </c>
      <c r="F141" s="41"/>
      <c r="G141" s="30">
        <f>G142</f>
        <v>800</v>
      </c>
      <c r="I141" s="48">
        <f>I142</f>
        <v>1100</v>
      </c>
      <c r="K141" s="48">
        <f>K142</f>
        <v>1100</v>
      </c>
      <c r="M141" s="48">
        <f>M142</f>
        <v>1100</v>
      </c>
      <c r="O141" s="48">
        <f>O142</f>
        <v>1100</v>
      </c>
    </row>
    <row r="142" spans="1:15" ht="15" customHeight="1" x14ac:dyDescent="0.25">
      <c r="A142" s="19" t="s">
        <v>245</v>
      </c>
      <c r="B142" s="41"/>
      <c r="C142" s="41" t="s">
        <v>109</v>
      </c>
      <c r="D142" s="41" t="s">
        <v>15</v>
      </c>
      <c r="E142" s="41" t="s">
        <v>251</v>
      </c>
      <c r="F142" s="41" t="s">
        <v>226</v>
      </c>
      <c r="G142" s="30">
        <v>800</v>
      </c>
      <c r="H142" s="53">
        <v>300</v>
      </c>
      <c r="I142" s="48">
        <f t="shared" ref="I142:K142" si="85">G142+H142</f>
        <v>1100</v>
      </c>
      <c r="K142" s="48">
        <f t="shared" si="85"/>
        <v>1100</v>
      </c>
      <c r="M142" s="48">
        <f t="shared" ref="M142" si="86">K142+L142</f>
        <v>1100</v>
      </c>
      <c r="O142" s="48">
        <f t="shared" ref="O142" si="87">M142+N142</f>
        <v>1100</v>
      </c>
    </row>
    <row r="143" spans="1:15" ht="17.25" customHeight="1" x14ac:dyDescent="0.25">
      <c r="A143" s="45" t="s">
        <v>403</v>
      </c>
      <c r="B143" s="36" t="s">
        <v>253</v>
      </c>
      <c r="C143" s="36"/>
      <c r="D143" s="36"/>
      <c r="E143" s="36"/>
      <c r="F143" s="36"/>
      <c r="G143" s="37">
        <f>G144</f>
        <v>3316.4</v>
      </c>
      <c r="I143" s="49">
        <f>I144</f>
        <v>3416.7</v>
      </c>
      <c r="K143" s="49">
        <f>K144</f>
        <v>3416.7</v>
      </c>
      <c r="M143" s="49">
        <f>M144</f>
        <v>3328.38</v>
      </c>
      <c r="O143" s="49">
        <f>O144</f>
        <v>3328.38</v>
      </c>
    </row>
    <row r="144" spans="1:15" x14ac:dyDescent="0.25">
      <c r="A144" s="43" t="s">
        <v>134</v>
      </c>
      <c r="B144" s="36"/>
      <c r="C144" s="36" t="s">
        <v>15</v>
      </c>
      <c r="D144" s="36"/>
      <c r="E144" s="36"/>
      <c r="F144" s="36"/>
      <c r="G144" s="37">
        <f>G145</f>
        <v>3316.4</v>
      </c>
      <c r="I144" s="49">
        <f>I145</f>
        <v>3416.7</v>
      </c>
      <c r="K144" s="49">
        <f>K145</f>
        <v>3416.7</v>
      </c>
      <c r="M144" s="49">
        <f>M145</f>
        <v>3328.38</v>
      </c>
      <c r="O144" s="49">
        <f>O145</f>
        <v>3328.38</v>
      </c>
    </row>
    <row r="145" spans="1:15" ht="28.5" customHeight="1" x14ac:dyDescent="0.25">
      <c r="A145" s="43" t="s">
        <v>19</v>
      </c>
      <c r="B145" s="36"/>
      <c r="C145" s="36" t="s">
        <v>15</v>
      </c>
      <c r="D145" s="36" t="s">
        <v>20</v>
      </c>
      <c r="E145" s="36"/>
      <c r="F145" s="36"/>
      <c r="G145" s="37">
        <f>G146+G153</f>
        <v>3316.4</v>
      </c>
      <c r="I145" s="49">
        <f>I146+I153</f>
        <v>3416.7</v>
      </c>
      <c r="K145" s="49">
        <f>K146+K153</f>
        <v>3416.7</v>
      </c>
      <c r="M145" s="49">
        <f>M146+M153</f>
        <v>3328.38</v>
      </c>
      <c r="O145" s="49">
        <f>O146+O153</f>
        <v>3328.38</v>
      </c>
    </row>
    <row r="146" spans="1:15" x14ac:dyDescent="0.25">
      <c r="A146" s="19" t="s">
        <v>254</v>
      </c>
      <c r="B146" s="41"/>
      <c r="C146" s="41" t="s">
        <v>15</v>
      </c>
      <c r="D146" s="41" t="s">
        <v>20</v>
      </c>
      <c r="E146" s="41" t="s">
        <v>23</v>
      </c>
      <c r="F146" s="41"/>
      <c r="G146" s="30">
        <f>G147+G150</f>
        <v>1873</v>
      </c>
      <c r="I146" s="48">
        <f>I147+I150</f>
        <v>1973.3</v>
      </c>
      <c r="K146" s="48">
        <f>K147+K150</f>
        <v>1973.3</v>
      </c>
      <c r="M146" s="48">
        <f>M147+M150</f>
        <v>1884.98</v>
      </c>
      <c r="O146" s="48">
        <f>O147+O150</f>
        <v>1884.98</v>
      </c>
    </row>
    <row r="147" spans="1:15" x14ac:dyDescent="0.25">
      <c r="A147" s="19" t="s">
        <v>216</v>
      </c>
      <c r="B147" s="41"/>
      <c r="C147" s="41" t="s">
        <v>15</v>
      </c>
      <c r="D147" s="41" t="s">
        <v>20</v>
      </c>
      <c r="E147" s="41" t="s">
        <v>23</v>
      </c>
      <c r="F147" s="41" t="s">
        <v>217</v>
      </c>
      <c r="G147" s="30">
        <f>G148+G149</f>
        <v>1165.3</v>
      </c>
      <c r="I147" s="48">
        <f>I148+I149</f>
        <v>1265.5999999999999</v>
      </c>
      <c r="K147" s="48">
        <f>K148+K149</f>
        <v>1265.5999999999999</v>
      </c>
      <c r="M147" s="48">
        <f>M148+M149</f>
        <v>1177.28</v>
      </c>
      <c r="O147" s="48">
        <f>O148+O149</f>
        <v>1177.28</v>
      </c>
    </row>
    <row r="148" spans="1:15" x14ac:dyDescent="0.25">
      <c r="A148" s="19" t="s">
        <v>218</v>
      </c>
      <c r="B148" s="41"/>
      <c r="C148" s="41" t="s">
        <v>15</v>
      </c>
      <c r="D148" s="41" t="s">
        <v>20</v>
      </c>
      <c r="E148" s="41" t="s">
        <v>23</v>
      </c>
      <c r="F148" s="41" t="s">
        <v>219</v>
      </c>
      <c r="G148" s="30">
        <f>831.1+284.2</f>
        <v>1115.3</v>
      </c>
      <c r="H148" s="53">
        <v>100.3</v>
      </c>
      <c r="I148" s="48">
        <f t="shared" ref="I148:K154" si="88">G148+H148</f>
        <v>1215.5999999999999</v>
      </c>
      <c r="K148" s="48">
        <f t="shared" si="88"/>
        <v>1215.5999999999999</v>
      </c>
      <c r="L148" s="31">
        <v>-88.32</v>
      </c>
      <c r="M148" s="48">
        <f t="shared" ref="M148:M149" si="89">K148+L148</f>
        <v>1127.28</v>
      </c>
      <c r="O148" s="48">
        <f t="shared" ref="O148:O149" si="90">M148+N148</f>
        <v>1127.28</v>
      </c>
    </row>
    <row r="149" spans="1:15" ht="15" customHeight="1" x14ac:dyDescent="0.25">
      <c r="A149" s="19" t="s">
        <v>220</v>
      </c>
      <c r="B149" s="41"/>
      <c r="C149" s="41" t="s">
        <v>15</v>
      </c>
      <c r="D149" s="41" t="s">
        <v>20</v>
      </c>
      <c r="E149" s="41" t="s">
        <v>23</v>
      </c>
      <c r="F149" s="41" t="s">
        <v>221</v>
      </c>
      <c r="G149" s="30">
        <v>50</v>
      </c>
      <c r="I149" s="48">
        <f t="shared" si="88"/>
        <v>50</v>
      </c>
      <c r="K149" s="48">
        <f t="shared" si="88"/>
        <v>50</v>
      </c>
      <c r="M149" s="48">
        <f t="shared" si="89"/>
        <v>50</v>
      </c>
      <c r="O149" s="48">
        <f t="shared" si="90"/>
        <v>50</v>
      </c>
    </row>
    <row r="150" spans="1:15" ht="15" customHeight="1" x14ac:dyDescent="0.25">
      <c r="A150" s="19" t="s">
        <v>222</v>
      </c>
      <c r="B150" s="41"/>
      <c r="C150" s="41" t="s">
        <v>15</v>
      </c>
      <c r="D150" s="41" t="s">
        <v>20</v>
      </c>
      <c r="E150" s="41" t="s">
        <v>23</v>
      </c>
      <c r="F150" s="41" t="s">
        <v>223</v>
      </c>
      <c r="G150" s="30">
        <f>G151+G152</f>
        <v>707.7</v>
      </c>
      <c r="I150" s="48">
        <f>I151+I152</f>
        <v>707.7</v>
      </c>
      <c r="K150" s="48">
        <f>K151+K152</f>
        <v>707.7</v>
      </c>
      <c r="M150" s="48">
        <f>M151+M152</f>
        <v>707.7</v>
      </c>
      <c r="O150" s="48">
        <f>O151+O152</f>
        <v>707.7</v>
      </c>
    </row>
    <row r="151" spans="1:15" ht="16.5" customHeight="1" x14ac:dyDescent="0.25">
      <c r="A151" s="19" t="s">
        <v>224</v>
      </c>
      <c r="B151" s="41"/>
      <c r="C151" s="41" t="s">
        <v>15</v>
      </c>
      <c r="D151" s="41" t="s">
        <v>20</v>
      </c>
      <c r="E151" s="41" t="s">
        <v>23</v>
      </c>
      <c r="F151" s="41" t="s">
        <v>225</v>
      </c>
      <c r="G151" s="30">
        <v>62</v>
      </c>
      <c r="I151" s="48">
        <f t="shared" si="88"/>
        <v>62</v>
      </c>
      <c r="J151" s="29">
        <v>16.88</v>
      </c>
      <c r="K151" s="48">
        <f t="shared" si="88"/>
        <v>78.88</v>
      </c>
      <c r="M151" s="48">
        <f t="shared" ref="M151:M152" si="91">K151+L151</f>
        <v>78.88</v>
      </c>
      <c r="O151" s="48">
        <f t="shared" ref="O151:O152" si="92">M151+N151</f>
        <v>78.88</v>
      </c>
    </row>
    <row r="152" spans="1:15" ht="15" customHeight="1" x14ac:dyDescent="0.25">
      <c r="A152" s="19" t="s">
        <v>245</v>
      </c>
      <c r="B152" s="41"/>
      <c r="C152" s="41" t="s">
        <v>15</v>
      </c>
      <c r="D152" s="41" t="s">
        <v>20</v>
      </c>
      <c r="E152" s="41" t="s">
        <v>23</v>
      </c>
      <c r="F152" s="41" t="s">
        <v>226</v>
      </c>
      <c r="G152" s="30">
        <f>70+28+327.7+50+100+70</f>
        <v>645.70000000000005</v>
      </c>
      <c r="I152" s="48">
        <f t="shared" si="88"/>
        <v>645.70000000000005</v>
      </c>
      <c r="J152" s="29">
        <v>-16.88</v>
      </c>
      <c r="K152" s="48">
        <f t="shared" si="88"/>
        <v>628.82000000000005</v>
      </c>
      <c r="M152" s="48">
        <f t="shared" si="91"/>
        <v>628.82000000000005</v>
      </c>
      <c r="O152" s="48">
        <f t="shared" si="92"/>
        <v>628.82000000000005</v>
      </c>
    </row>
    <row r="153" spans="1:15" ht="14.25" customHeight="1" x14ac:dyDescent="0.25">
      <c r="A153" s="19" t="s">
        <v>256</v>
      </c>
      <c r="B153" s="41"/>
      <c r="C153" s="41" t="s">
        <v>15</v>
      </c>
      <c r="D153" s="41" t="s">
        <v>20</v>
      </c>
      <c r="E153" s="41" t="s">
        <v>255</v>
      </c>
      <c r="F153" s="41"/>
      <c r="G153" s="30">
        <f>G154</f>
        <v>1443.4</v>
      </c>
      <c r="I153" s="48">
        <f>I154</f>
        <v>1443.4</v>
      </c>
      <c r="K153" s="48">
        <f>K154</f>
        <v>1443.4</v>
      </c>
      <c r="M153" s="48">
        <f>M154</f>
        <v>1443.4</v>
      </c>
      <c r="O153" s="48">
        <f>O154</f>
        <v>1443.4</v>
      </c>
    </row>
    <row r="154" spans="1:15" x14ac:dyDescent="0.25">
      <c r="A154" s="19" t="s">
        <v>218</v>
      </c>
      <c r="B154" s="41"/>
      <c r="C154" s="41" t="s">
        <v>15</v>
      </c>
      <c r="D154" s="41" t="s">
        <v>20</v>
      </c>
      <c r="E154" s="41" t="s">
        <v>255</v>
      </c>
      <c r="F154" s="41" t="s">
        <v>219</v>
      </c>
      <c r="G154" s="30">
        <f>1125.7+317.7</f>
        <v>1443.4</v>
      </c>
      <c r="I154" s="48">
        <f t="shared" si="88"/>
        <v>1443.4</v>
      </c>
      <c r="K154" s="48">
        <f t="shared" si="88"/>
        <v>1443.4</v>
      </c>
      <c r="M154" s="48">
        <f t="shared" ref="M154" si="93">K154+L154</f>
        <v>1443.4</v>
      </c>
      <c r="O154" s="48">
        <f t="shared" ref="O154" si="94">M154+N154</f>
        <v>1443.4</v>
      </c>
    </row>
    <row r="155" spans="1:15" ht="30" customHeight="1" x14ac:dyDescent="0.25">
      <c r="A155" s="45" t="s">
        <v>577</v>
      </c>
      <c r="B155" s="36" t="s">
        <v>5</v>
      </c>
      <c r="C155" s="36"/>
      <c r="D155" s="36"/>
      <c r="E155" s="36"/>
      <c r="F155" s="36"/>
      <c r="G155" s="37" t="e">
        <f>G156+G173+G178+G187+G274+G280+G288+G292+G264</f>
        <v>#REF!</v>
      </c>
      <c r="I155" s="49">
        <f>I156+I173+I178+I187+I274+I280+I288+I292+I264+I270</f>
        <v>176227.09</v>
      </c>
      <c r="K155" s="49">
        <f>K156+K173+K178+K187+K274+K280+K288+K292+K264+K270</f>
        <v>183974.12</v>
      </c>
      <c r="M155" s="49">
        <f>M156+M173+M178+M187+M274+M280+M288+M292+M264+M270</f>
        <v>195025.93999999997</v>
      </c>
      <c r="O155" s="49">
        <f>O156+O173+O178+O187+O274+O280+O288+O292+O264+O270</f>
        <v>197926.03999999998</v>
      </c>
    </row>
    <row r="156" spans="1:15" x14ac:dyDescent="0.25">
      <c r="A156" s="43" t="s">
        <v>134</v>
      </c>
      <c r="B156" s="36"/>
      <c r="C156" s="36" t="s">
        <v>15</v>
      </c>
      <c r="D156" s="36"/>
      <c r="E156" s="36"/>
      <c r="F156" s="36"/>
      <c r="G156" s="37">
        <f>G157</f>
        <v>7631.7</v>
      </c>
      <c r="I156" s="49">
        <f>I157</f>
        <v>8072.4</v>
      </c>
      <c r="K156" s="49">
        <f>K157</f>
        <v>8651.0299999999988</v>
      </c>
      <c r="M156" s="49">
        <f>M157</f>
        <v>11845.34</v>
      </c>
      <c r="O156" s="49">
        <f>O157</f>
        <v>11383.529999999999</v>
      </c>
    </row>
    <row r="157" spans="1:15" ht="31.5" x14ac:dyDescent="0.25">
      <c r="A157" s="43" t="s">
        <v>584</v>
      </c>
      <c r="B157" s="36"/>
      <c r="C157" s="36" t="s">
        <v>15</v>
      </c>
      <c r="D157" s="36" t="s">
        <v>98</v>
      </c>
      <c r="E157" s="36"/>
      <c r="F157" s="36"/>
      <c r="G157" s="37">
        <f>G158+G166+G171</f>
        <v>7631.7</v>
      </c>
      <c r="I157" s="49">
        <f>I158+I166+I171</f>
        <v>8072.4</v>
      </c>
      <c r="K157" s="49">
        <f>K158+K166+K171+K169</f>
        <v>8651.0299999999988</v>
      </c>
      <c r="M157" s="49">
        <f>M158+M166+M171+M169</f>
        <v>11845.34</v>
      </c>
      <c r="O157" s="49">
        <f>O158+O166+O171+O169</f>
        <v>11383.529999999999</v>
      </c>
    </row>
    <row r="158" spans="1:15" x14ac:dyDescent="0.25">
      <c r="A158" s="19" t="s">
        <v>254</v>
      </c>
      <c r="B158" s="41"/>
      <c r="C158" s="41" t="s">
        <v>15</v>
      </c>
      <c r="D158" s="41" t="s">
        <v>98</v>
      </c>
      <c r="E158" s="41" t="s">
        <v>23</v>
      </c>
      <c r="F158" s="41"/>
      <c r="G158" s="30">
        <f>G159+G162</f>
        <v>5831.7</v>
      </c>
      <c r="I158" s="48">
        <f>I159+I162</f>
        <v>6163.2</v>
      </c>
      <c r="K158" s="48">
        <f>K159+K162</f>
        <v>6163.2</v>
      </c>
      <c r="M158" s="48">
        <f>M159+M162</f>
        <v>6048.17</v>
      </c>
      <c r="O158" s="48">
        <f>O159+O162+O165</f>
        <v>6048.17</v>
      </c>
    </row>
    <row r="159" spans="1:15" x14ac:dyDescent="0.25">
      <c r="A159" s="19" t="s">
        <v>216</v>
      </c>
      <c r="B159" s="41"/>
      <c r="C159" s="41" t="s">
        <v>15</v>
      </c>
      <c r="D159" s="41" t="s">
        <v>98</v>
      </c>
      <c r="E159" s="41" t="s">
        <v>23</v>
      </c>
      <c r="F159" s="41" t="s">
        <v>217</v>
      </c>
      <c r="G159" s="30">
        <f>G160+G161</f>
        <v>5216</v>
      </c>
      <c r="I159" s="48">
        <f>I160+I161</f>
        <v>5547.5</v>
      </c>
      <c r="K159" s="48">
        <f>K160+K161</f>
        <v>5547.5</v>
      </c>
      <c r="M159" s="48">
        <f>M160+M161</f>
        <v>5432.47</v>
      </c>
      <c r="O159" s="48">
        <f>O160+O161</f>
        <v>5432.47</v>
      </c>
    </row>
    <row r="160" spans="1:15" x14ac:dyDescent="0.25">
      <c r="A160" s="19" t="s">
        <v>218</v>
      </c>
      <c r="B160" s="41"/>
      <c r="C160" s="41" t="s">
        <v>15</v>
      </c>
      <c r="D160" s="41" t="s">
        <v>98</v>
      </c>
      <c r="E160" s="41" t="s">
        <v>23</v>
      </c>
      <c r="F160" s="41" t="s">
        <v>219</v>
      </c>
      <c r="G160" s="30">
        <f>4128+1080</f>
        <v>5208</v>
      </c>
      <c r="H160" s="53">
        <v>331.5</v>
      </c>
      <c r="I160" s="48">
        <f t="shared" ref="I160:K172" si="95">G160+H160</f>
        <v>5539.5</v>
      </c>
      <c r="K160" s="48">
        <f t="shared" si="95"/>
        <v>5539.5</v>
      </c>
      <c r="L160" s="31">
        <v>-115.03</v>
      </c>
      <c r="M160" s="48">
        <f t="shared" ref="M160:M161" si="96">K160+L160</f>
        <v>5424.47</v>
      </c>
      <c r="O160" s="48">
        <f t="shared" ref="O160:O161" si="97">M160+N160</f>
        <v>5424.47</v>
      </c>
    </row>
    <row r="161" spans="1:15" ht="14.25" customHeight="1" x14ac:dyDescent="0.25">
      <c r="A161" s="19" t="s">
        <v>220</v>
      </c>
      <c r="B161" s="41"/>
      <c r="C161" s="41" t="s">
        <v>15</v>
      </c>
      <c r="D161" s="41" t="s">
        <v>98</v>
      </c>
      <c r="E161" s="41" t="s">
        <v>23</v>
      </c>
      <c r="F161" s="41" t="s">
        <v>221</v>
      </c>
      <c r="G161" s="30">
        <f>10-2</f>
        <v>8</v>
      </c>
      <c r="I161" s="48">
        <f t="shared" si="95"/>
        <v>8</v>
      </c>
      <c r="K161" s="48">
        <f t="shared" si="95"/>
        <v>8</v>
      </c>
      <c r="M161" s="48">
        <f t="shared" si="96"/>
        <v>8</v>
      </c>
      <c r="O161" s="48">
        <f t="shared" si="97"/>
        <v>8</v>
      </c>
    </row>
    <row r="162" spans="1:15" ht="15" customHeight="1" x14ac:dyDescent="0.25">
      <c r="A162" s="19" t="s">
        <v>222</v>
      </c>
      <c r="B162" s="41"/>
      <c r="C162" s="41" t="s">
        <v>15</v>
      </c>
      <c r="D162" s="41" t="s">
        <v>98</v>
      </c>
      <c r="E162" s="41" t="s">
        <v>23</v>
      </c>
      <c r="F162" s="41" t="s">
        <v>223</v>
      </c>
      <c r="G162" s="30">
        <f>G163+G164</f>
        <v>615.69999999999993</v>
      </c>
      <c r="I162" s="48">
        <f>I163+I164</f>
        <v>615.69999999999993</v>
      </c>
      <c r="K162" s="48">
        <f>K163+K164</f>
        <v>615.69999999999993</v>
      </c>
      <c r="M162" s="48">
        <f>M163+M164</f>
        <v>615.69999999999993</v>
      </c>
      <c r="O162" s="48">
        <f>O163+O164</f>
        <v>580.2299999999999</v>
      </c>
    </row>
    <row r="163" spans="1:15" ht="15" customHeight="1" x14ac:dyDescent="0.25">
      <c r="A163" s="19" t="s">
        <v>224</v>
      </c>
      <c r="B163" s="41"/>
      <c r="C163" s="41" t="s">
        <v>15</v>
      </c>
      <c r="D163" s="41" t="s">
        <v>98</v>
      </c>
      <c r="E163" s="41" t="s">
        <v>23</v>
      </c>
      <c r="F163" s="41" t="s">
        <v>225</v>
      </c>
      <c r="G163" s="30">
        <v>185</v>
      </c>
      <c r="I163" s="48">
        <f t="shared" si="95"/>
        <v>185</v>
      </c>
      <c r="K163" s="48">
        <f t="shared" si="95"/>
        <v>185</v>
      </c>
      <c r="M163" s="48">
        <f t="shared" ref="M163:M164" si="98">K163+L163</f>
        <v>185</v>
      </c>
      <c r="O163" s="48">
        <f t="shared" ref="O163:O165" si="99">M163+N163</f>
        <v>185</v>
      </c>
    </row>
    <row r="164" spans="1:15" ht="15" customHeight="1" x14ac:dyDescent="0.25">
      <c r="A164" s="19" t="s">
        <v>245</v>
      </c>
      <c r="B164" s="41"/>
      <c r="C164" s="41" t="s">
        <v>15</v>
      </c>
      <c r="D164" s="41" t="s">
        <v>98</v>
      </c>
      <c r="E164" s="41" t="s">
        <v>23</v>
      </c>
      <c r="F164" s="41" t="s">
        <v>226</v>
      </c>
      <c r="G164" s="30">
        <f>20+75+265.1+34.7+150+70-1.1-185+2</f>
        <v>430.69999999999993</v>
      </c>
      <c r="I164" s="48">
        <f t="shared" si="95"/>
        <v>430.69999999999993</v>
      </c>
      <c r="K164" s="48">
        <f t="shared" si="95"/>
        <v>430.69999999999993</v>
      </c>
      <c r="M164" s="48">
        <f t="shared" si="98"/>
        <v>430.69999999999993</v>
      </c>
      <c r="N164" s="31">
        <v>-35.47</v>
      </c>
      <c r="O164" s="48">
        <f t="shared" si="99"/>
        <v>395.2299999999999</v>
      </c>
    </row>
    <row r="165" spans="1:15" ht="15" customHeight="1" x14ac:dyDescent="0.25">
      <c r="A165" s="19" t="s">
        <v>325</v>
      </c>
      <c r="B165" s="41"/>
      <c r="C165" s="41" t="s">
        <v>15</v>
      </c>
      <c r="D165" s="41" t="s">
        <v>98</v>
      </c>
      <c r="E165" s="41" t="s">
        <v>23</v>
      </c>
      <c r="F165" s="41" t="s">
        <v>324</v>
      </c>
      <c r="G165" s="30"/>
      <c r="I165" s="48"/>
      <c r="K165" s="48"/>
      <c r="M165" s="48"/>
      <c r="N165" s="31">
        <v>35.47</v>
      </c>
      <c r="O165" s="48">
        <f t="shared" si="99"/>
        <v>35.47</v>
      </c>
    </row>
    <row r="166" spans="1:15" x14ac:dyDescent="0.25">
      <c r="A166" s="19" t="s">
        <v>284</v>
      </c>
      <c r="B166" s="41"/>
      <c r="C166" s="41" t="s">
        <v>15</v>
      </c>
      <c r="D166" s="41" t="s">
        <v>196</v>
      </c>
      <c r="E166" s="41" t="s">
        <v>283</v>
      </c>
      <c r="F166" s="41"/>
      <c r="G166" s="30">
        <f>G167</f>
        <v>1500</v>
      </c>
      <c r="I166" s="48">
        <f>I167</f>
        <v>1609.2</v>
      </c>
      <c r="K166" s="48">
        <f>K167+K168</f>
        <v>1609.2</v>
      </c>
      <c r="M166" s="48">
        <f>M167+M168</f>
        <v>1644.62</v>
      </c>
      <c r="O166" s="48">
        <f>O167+O168</f>
        <v>1815.57</v>
      </c>
    </row>
    <row r="167" spans="1:15" ht="30.75" customHeight="1" x14ac:dyDescent="0.25">
      <c r="A167" s="19" t="s">
        <v>264</v>
      </c>
      <c r="B167" s="41"/>
      <c r="C167" s="41" t="s">
        <v>15</v>
      </c>
      <c r="D167" s="41" t="s">
        <v>196</v>
      </c>
      <c r="E167" s="41" t="s">
        <v>283</v>
      </c>
      <c r="F167" s="41" t="s">
        <v>265</v>
      </c>
      <c r="G167" s="30">
        <v>1500</v>
      </c>
      <c r="H167" s="53">
        <v>109.2</v>
      </c>
      <c r="I167" s="48">
        <f t="shared" si="95"/>
        <v>1609.2</v>
      </c>
      <c r="J167" s="29">
        <v>-109.2</v>
      </c>
      <c r="K167" s="48">
        <f t="shared" si="95"/>
        <v>1500</v>
      </c>
      <c r="M167" s="48">
        <f t="shared" ref="M167:M168" si="100">K167+L167</f>
        <v>1500</v>
      </c>
      <c r="O167" s="48">
        <f t="shared" ref="O167:O168" si="101">M167+N167</f>
        <v>1500</v>
      </c>
    </row>
    <row r="168" spans="1:15" ht="15" customHeight="1" x14ac:dyDescent="0.25">
      <c r="A168" s="19" t="s">
        <v>267</v>
      </c>
      <c r="B168" s="41"/>
      <c r="C168" s="41" t="s">
        <v>15</v>
      </c>
      <c r="D168" s="41" t="s">
        <v>196</v>
      </c>
      <c r="E168" s="41" t="s">
        <v>283</v>
      </c>
      <c r="F168" s="41" t="s">
        <v>266</v>
      </c>
      <c r="G168" s="30"/>
      <c r="I168" s="48"/>
      <c r="J168" s="29">
        <v>109.2</v>
      </c>
      <c r="K168" s="48">
        <f t="shared" si="95"/>
        <v>109.2</v>
      </c>
      <c r="L168" s="31">
        <v>35.42</v>
      </c>
      <c r="M168" s="48">
        <f t="shared" si="100"/>
        <v>144.62</v>
      </c>
      <c r="N168" s="31">
        <v>170.95</v>
      </c>
      <c r="O168" s="48">
        <f t="shared" si="101"/>
        <v>315.57</v>
      </c>
    </row>
    <row r="169" spans="1:15" ht="14.25" customHeight="1" x14ac:dyDescent="0.25">
      <c r="A169" s="19" t="s">
        <v>177</v>
      </c>
      <c r="B169" s="41"/>
      <c r="C169" s="41" t="s">
        <v>15</v>
      </c>
      <c r="D169" s="41" t="s">
        <v>196</v>
      </c>
      <c r="E169" s="41" t="s">
        <v>235</v>
      </c>
      <c r="F169" s="41"/>
      <c r="G169" s="30"/>
      <c r="I169" s="48"/>
      <c r="K169" s="48">
        <f>K170</f>
        <v>578.63</v>
      </c>
      <c r="M169" s="48">
        <f>M170</f>
        <v>3852.55</v>
      </c>
      <c r="O169" s="48">
        <f>O170</f>
        <v>3219.79</v>
      </c>
    </row>
    <row r="170" spans="1:15" ht="62.25" customHeight="1" x14ac:dyDescent="0.25">
      <c r="A170" s="19" t="s">
        <v>261</v>
      </c>
      <c r="B170" s="41"/>
      <c r="C170" s="41" t="s">
        <v>15</v>
      </c>
      <c r="D170" s="41" t="s">
        <v>196</v>
      </c>
      <c r="E170" s="41" t="s">
        <v>235</v>
      </c>
      <c r="F170" s="41" t="s">
        <v>260</v>
      </c>
      <c r="G170" s="30"/>
      <c r="I170" s="48"/>
      <c r="J170" s="29">
        <v>578.63</v>
      </c>
      <c r="K170" s="48">
        <f t="shared" si="95"/>
        <v>578.63</v>
      </c>
      <c r="L170" s="31">
        <f>3341.92-68</f>
        <v>3273.92</v>
      </c>
      <c r="M170" s="48">
        <f t="shared" ref="M170" si="102">K170+L170</f>
        <v>3852.55</v>
      </c>
      <c r="N170" s="31">
        <v>-632.76</v>
      </c>
      <c r="O170" s="48">
        <f t="shared" ref="O170" si="103">M170+N170</f>
        <v>3219.79</v>
      </c>
    </row>
    <row r="171" spans="1:15" ht="45.75" customHeight="1" x14ac:dyDescent="0.25">
      <c r="A171" s="19" t="s">
        <v>338</v>
      </c>
      <c r="B171" s="41"/>
      <c r="C171" s="41" t="s">
        <v>15</v>
      </c>
      <c r="D171" s="41" t="s">
        <v>196</v>
      </c>
      <c r="E171" s="41" t="s">
        <v>337</v>
      </c>
      <c r="F171" s="41"/>
      <c r="G171" s="30">
        <f>G172</f>
        <v>300</v>
      </c>
      <c r="I171" s="48">
        <f>I172</f>
        <v>300</v>
      </c>
      <c r="K171" s="48">
        <f>K172</f>
        <v>300</v>
      </c>
      <c r="M171" s="48">
        <f>M172</f>
        <v>300</v>
      </c>
      <c r="O171" s="48">
        <f>O172</f>
        <v>300</v>
      </c>
    </row>
    <row r="172" spans="1:15" ht="15" customHeight="1" x14ac:dyDescent="0.25">
      <c r="A172" s="19" t="s">
        <v>245</v>
      </c>
      <c r="B172" s="41"/>
      <c r="C172" s="41" t="s">
        <v>15</v>
      </c>
      <c r="D172" s="41" t="s">
        <v>196</v>
      </c>
      <c r="E172" s="41" t="s">
        <v>337</v>
      </c>
      <c r="F172" s="41" t="s">
        <v>226</v>
      </c>
      <c r="G172" s="30">
        <v>300</v>
      </c>
      <c r="I172" s="48">
        <f t="shared" si="95"/>
        <v>300</v>
      </c>
      <c r="K172" s="48">
        <f t="shared" si="95"/>
        <v>300</v>
      </c>
      <c r="M172" s="48">
        <f t="shared" ref="M172" si="104">K172+L172</f>
        <v>300</v>
      </c>
      <c r="O172" s="48">
        <f t="shared" ref="O172" si="105">M172+N172</f>
        <v>300</v>
      </c>
    </row>
    <row r="173" spans="1:15" x14ac:dyDescent="0.25">
      <c r="A173" s="43" t="s">
        <v>42</v>
      </c>
      <c r="B173" s="36"/>
      <c r="C173" s="36" t="s">
        <v>24</v>
      </c>
      <c r="D173" s="36"/>
      <c r="E173" s="36"/>
      <c r="F173" s="36"/>
      <c r="G173" s="37">
        <f>G174</f>
        <v>2366</v>
      </c>
      <c r="I173" s="49">
        <f>I174</f>
        <v>5138</v>
      </c>
      <c r="K173" s="49">
        <f>K174</f>
        <v>5138</v>
      </c>
      <c r="M173" s="49">
        <f>M174</f>
        <v>1204.0999999999999</v>
      </c>
      <c r="O173" s="49">
        <f>O174</f>
        <v>1104.7199999999998</v>
      </c>
    </row>
    <row r="174" spans="1:15" x14ac:dyDescent="0.25">
      <c r="A174" s="43" t="s">
        <v>181</v>
      </c>
      <c r="B174" s="36"/>
      <c r="C174" s="36" t="s">
        <v>24</v>
      </c>
      <c r="D174" s="36" t="s">
        <v>17</v>
      </c>
      <c r="E174" s="36"/>
      <c r="F174" s="36"/>
      <c r="G174" s="37">
        <f>G175</f>
        <v>2366</v>
      </c>
      <c r="I174" s="49">
        <f>I175</f>
        <v>5138</v>
      </c>
      <c r="K174" s="49">
        <f>K175</f>
        <v>5138</v>
      </c>
      <c r="M174" s="49">
        <f>M175</f>
        <v>1204.0999999999999</v>
      </c>
      <c r="O174" s="49">
        <f>O175</f>
        <v>1104.7199999999998</v>
      </c>
    </row>
    <row r="175" spans="1:15" ht="30" customHeight="1" x14ac:dyDescent="0.25">
      <c r="A175" s="19" t="s">
        <v>339</v>
      </c>
      <c r="B175" s="41"/>
      <c r="C175" s="41" t="s">
        <v>24</v>
      </c>
      <c r="D175" s="41" t="s">
        <v>17</v>
      </c>
      <c r="E175" s="41" t="s">
        <v>340</v>
      </c>
      <c r="F175" s="41"/>
      <c r="G175" s="30">
        <f>G176</f>
        <v>2366</v>
      </c>
      <c r="I175" s="48">
        <f>I176</f>
        <v>5138</v>
      </c>
      <c r="K175" s="48">
        <f>K176+K177</f>
        <v>5138</v>
      </c>
      <c r="M175" s="48">
        <f>M176+M177</f>
        <v>1204.0999999999999</v>
      </c>
      <c r="O175" s="48">
        <f>O176+O177</f>
        <v>1104.7199999999998</v>
      </c>
    </row>
    <row r="176" spans="1:15" x14ac:dyDescent="0.25">
      <c r="A176" s="19" t="s">
        <v>267</v>
      </c>
      <c r="B176" s="41"/>
      <c r="C176" s="41" t="s">
        <v>24</v>
      </c>
      <c r="D176" s="41" t="s">
        <v>17</v>
      </c>
      <c r="E176" s="41" t="s">
        <v>340</v>
      </c>
      <c r="F176" s="41" t="s">
        <v>266</v>
      </c>
      <c r="G176" s="30">
        <v>2366</v>
      </c>
      <c r="H176" s="53">
        <v>2772</v>
      </c>
      <c r="I176" s="48">
        <f t="shared" ref="I176:K177" si="106">G176+H176</f>
        <v>5138</v>
      </c>
      <c r="J176" s="29">
        <v>-99</v>
      </c>
      <c r="K176" s="48">
        <f t="shared" si="106"/>
        <v>5039</v>
      </c>
      <c r="L176" s="31">
        <f>-1540-2393.9</f>
        <v>-3933.9</v>
      </c>
      <c r="M176" s="48">
        <f t="shared" ref="M176:M177" si="107">K176+L176</f>
        <v>1105.0999999999999</v>
      </c>
      <c r="N176" s="31">
        <v>-99.38</v>
      </c>
      <c r="O176" s="48">
        <f t="shared" ref="O176:O177" si="108">M176+N176</f>
        <v>1005.7199999999999</v>
      </c>
    </row>
    <row r="177" spans="1:15" x14ac:dyDescent="0.25">
      <c r="A177" s="19" t="s">
        <v>271</v>
      </c>
      <c r="B177" s="41"/>
      <c r="C177" s="41" t="s">
        <v>24</v>
      </c>
      <c r="D177" s="41" t="s">
        <v>17</v>
      </c>
      <c r="E177" s="41" t="s">
        <v>340</v>
      </c>
      <c r="F177" s="41" t="s">
        <v>270</v>
      </c>
      <c r="G177" s="30"/>
      <c r="I177" s="48"/>
      <c r="J177" s="29">
        <v>99</v>
      </c>
      <c r="K177" s="48">
        <f t="shared" si="106"/>
        <v>99</v>
      </c>
      <c r="M177" s="48">
        <f t="shared" si="107"/>
        <v>99</v>
      </c>
      <c r="O177" s="48">
        <f t="shared" si="108"/>
        <v>99</v>
      </c>
    </row>
    <row r="178" spans="1:15" x14ac:dyDescent="0.25">
      <c r="A178" s="43" t="s">
        <v>45</v>
      </c>
      <c r="B178" s="36"/>
      <c r="C178" s="36" t="s">
        <v>46</v>
      </c>
      <c r="D178" s="36"/>
      <c r="E178" s="36"/>
      <c r="F178" s="36"/>
      <c r="G178" s="37">
        <f>G179+G182</f>
        <v>291.7</v>
      </c>
      <c r="I178" s="49">
        <f>I179+I182</f>
        <v>3885.69</v>
      </c>
      <c r="K178" s="49">
        <f>K179+K182</f>
        <v>4102.33</v>
      </c>
      <c r="M178" s="49">
        <f>M179+M182</f>
        <v>7753.9100000000008</v>
      </c>
      <c r="O178" s="49">
        <f>O179+O182</f>
        <v>7753.9100000000008</v>
      </c>
    </row>
    <row r="179" spans="1:15" x14ac:dyDescent="0.25">
      <c r="A179" s="43" t="s">
        <v>47</v>
      </c>
      <c r="B179" s="36"/>
      <c r="C179" s="36" t="s">
        <v>46</v>
      </c>
      <c r="D179" s="36" t="s">
        <v>17</v>
      </c>
      <c r="E179" s="36"/>
      <c r="F179" s="36"/>
      <c r="G179" s="37">
        <f>G180</f>
        <v>0</v>
      </c>
      <c r="I179" s="49">
        <f>I180</f>
        <v>3585.69</v>
      </c>
      <c r="K179" s="49">
        <f>K180</f>
        <v>3585.69</v>
      </c>
      <c r="M179" s="49">
        <f>M180</f>
        <v>7041.1100000000006</v>
      </c>
      <c r="O179" s="49">
        <f>O180</f>
        <v>7041.1100000000006</v>
      </c>
    </row>
    <row r="180" spans="1:15" ht="28.5" customHeight="1" x14ac:dyDescent="0.25">
      <c r="A180" s="19" t="s">
        <v>258</v>
      </c>
      <c r="B180" s="41"/>
      <c r="C180" s="41" t="s">
        <v>46</v>
      </c>
      <c r="D180" s="41" t="s">
        <v>17</v>
      </c>
      <c r="E180" s="41" t="s">
        <v>257</v>
      </c>
      <c r="F180" s="41"/>
      <c r="G180" s="30">
        <f>G181</f>
        <v>0</v>
      </c>
      <c r="I180" s="48">
        <f>I181</f>
        <v>3585.69</v>
      </c>
      <c r="K180" s="48">
        <f>K181</f>
        <v>3585.69</v>
      </c>
      <c r="M180" s="48">
        <f>M181</f>
        <v>7041.1100000000006</v>
      </c>
      <c r="O180" s="48">
        <f>O181</f>
        <v>7041.1100000000006</v>
      </c>
    </row>
    <row r="181" spans="1:15" ht="16.5" customHeight="1" x14ac:dyDescent="0.25">
      <c r="A181" s="19" t="s">
        <v>388</v>
      </c>
      <c r="B181" s="41"/>
      <c r="C181" s="41" t="s">
        <v>46</v>
      </c>
      <c r="D181" s="41" t="s">
        <v>17</v>
      </c>
      <c r="E181" s="41" t="s">
        <v>257</v>
      </c>
      <c r="F181" s="41" t="s">
        <v>296</v>
      </c>
      <c r="G181" s="30"/>
      <c r="H181" s="53">
        <v>3585.69</v>
      </c>
      <c r="I181" s="48">
        <f t="shared" ref="I181:K181" si="109">G181+H181</f>
        <v>3585.69</v>
      </c>
      <c r="K181" s="48">
        <f t="shared" si="109"/>
        <v>3585.69</v>
      </c>
      <c r="L181" s="31">
        <v>3455.42</v>
      </c>
      <c r="M181" s="48">
        <f t="shared" ref="M181" si="110">K181+L181</f>
        <v>7041.1100000000006</v>
      </c>
      <c r="O181" s="48">
        <f t="shared" ref="O181" si="111">M181+N181</f>
        <v>7041.1100000000006</v>
      </c>
    </row>
    <row r="182" spans="1:15" x14ac:dyDescent="0.25">
      <c r="A182" s="43" t="s">
        <v>262</v>
      </c>
      <c r="B182" s="36"/>
      <c r="C182" s="36" t="s">
        <v>46</v>
      </c>
      <c r="D182" s="36" t="s">
        <v>20</v>
      </c>
      <c r="E182" s="36"/>
      <c r="F182" s="36"/>
      <c r="G182" s="37">
        <f>G183</f>
        <v>291.7</v>
      </c>
      <c r="I182" s="49">
        <f>I183</f>
        <v>300</v>
      </c>
      <c r="K182" s="49">
        <f>K183</f>
        <v>516.64</v>
      </c>
      <c r="M182" s="49">
        <f>M183+M185</f>
        <v>712.8</v>
      </c>
      <c r="O182" s="49">
        <f>O183+O185</f>
        <v>712.8</v>
      </c>
    </row>
    <row r="183" spans="1:15" x14ac:dyDescent="0.25">
      <c r="A183" s="19" t="s">
        <v>99</v>
      </c>
      <c r="B183" s="41"/>
      <c r="C183" s="41" t="s">
        <v>46</v>
      </c>
      <c r="D183" s="41" t="s">
        <v>20</v>
      </c>
      <c r="E183" s="41" t="s">
        <v>259</v>
      </c>
      <c r="F183" s="41"/>
      <c r="G183" s="30">
        <f>G184</f>
        <v>291.7</v>
      </c>
      <c r="I183" s="48">
        <f>I184</f>
        <v>300</v>
      </c>
      <c r="K183" s="48">
        <f>K184</f>
        <v>516.64</v>
      </c>
      <c r="M183" s="48">
        <f>M184</f>
        <v>516.64</v>
      </c>
      <c r="O183" s="48">
        <f>O184</f>
        <v>516.64</v>
      </c>
    </row>
    <row r="184" spans="1:15" x14ac:dyDescent="0.25">
      <c r="A184" s="19" t="s">
        <v>245</v>
      </c>
      <c r="B184" s="41"/>
      <c r="C184" s="41" t="s">
        <v>46</v>
      </c>
      <c r="D184" s="41" t="s">
        <v>20</v>
      </c>
      <c r="E184" s="41" t="s">
        <v>259</v>
      </c>
      <c r="F184" s="41" t="s">
        <v>296</v>
      </c>
      <c r="G184" s="30">
        <v>291.7</v>
      </c>
      <c r="H184" s="53">
        <v>8.3000000000000007</v>
      </c>
      <c r="I184" s="48">
        <f t="shared" ref="I184:K184" si="112">G184+H184</f>
        <v>300</v>
      </c>
      <c r="J184" s="29">
        <v>216.64</v>
      </c>
      <c r="K184" s="48">
        <f t="shared" si="112"/>
        <v>516.64</v>
      </c>
      <c r="M184" s="48">
        <f t="shared" ref="M184:M186" si="113">K184+L184</f>
        <v>516.64</v>
      </c>
      <c r="O184" s="48">
        <f t="shared" ref="O184" si="114">M184+N184</f>
        <v>516.64</v>
      </c>
    </row>
    <row r="185" spans="1:15" x14ac:dyDescent="0.25">
      <c r="A185" s="19" t="s">
        <v>504</v>
      </c>
      <c r="B185" s="41"/>
      <c r="C185" s="41" t="s">
        <v>46</v>
      </c>
      <c r="D185" s="41" t="s">
        <v>20</v>
      </c>
      <c r="E185" s="41" t="s">
        <v>503</v>
      </c>
      <c r="F185" s="41"/>
      <c r="G185" s="30"/>
      <c r="I185" s="48"/>
      <c r="K185" s="48"/>
      <c r="M185" s="48">
        <f>M186</f>
        <v>196.16</v>
      </c>
      <c r="O185" s="48">
        <f>O186</f>
        <v>196.16</v>
      </c>
    </row>
    <row r="186" spans="1:15" ht="15.75" customHeight="1" x14ac:dyDescent="0.25">
      <c r="A186" s="19" t="s">
        <v>505</v>
      </c>
      <c r="B186" s="41"/>
      <c r="C186" s="41" t="s">
        <v>46</v>
      </c>
      <c r="D186" s="41" t="s">
        <v>20</v>
      </c>
      <c r="E186" s="41" t="s">
        <v>503</v>
      </c>
      <c r="F186" s="41" t="s">
        <v>270</v>
      </c>
      <c r="G186" s="30"/>
      <c r="I186" s="48"/>
      <c r="K186" s="48"/>
      <c r="L186" s="31">
        <v>196.16</v>
      </c>
      <c r="M186" s="48">
        <f t="shared" si="113"/>
        <v>196.16</v>
      </c>
      <c r="O186" s="48">
        <f t="shared" ref="O186" si="115">M186+N186</f>
        <v>196.16</v>
      </c>
    </row>
    <row r="187" spans="1:15" x14ac:dyDescent="0.25">
      <c r="A187" s="43" t="s">
        <v>55</v>
      </c>
      <c r="B187" s="36"/>
      <c r="C187" s="36" t="s">
        <v>56</v>
      </c>
      <c r="D187" s="36"/>
      <c r="E187" s="36"/>
      <c r="F187" s="36"/>
      <c r="G187" s="37" t="e">
        <f>G188+G203+G244+G249+G259</f>
        <v>#REF!</v>
      </c>
      <c r="I187" s="49">
        <f>I188+I203+I244+I249+I259</f>
        <v>128869.79999999999</v>
      </c>
      <c r="K187" s="49">
        <f>K188+K203+K244+K249+K259</f>
        <v>135244.56</v>
      </c>
      <c r="M187" s="49">
        <f>M188+M203+M244+M249+M259</f>
        <v>143306.28999999998</v>
      </c>
      <c r="O187" s="49">
        <f>O188+O203+O244+O249+O259</f>
        <v>145653.45999999996</v>
      </c>
    </row>
    <row r="188" spans="1:15" ht="15" customHeight="1" x14ac:dyDescent="0.25">
      <c r="A188" s="43" t="s">
        <v>57</v>
      </c>
      <c r="B188" s="36"/>
      <c r="C188" s="36" t="s">
        <v>56</v>
      </c>
      <c r="D188" s="36" t="s">
        <v>15</v>
      </c>
      <c r="E188" s="36"/>
      <c r="F188" s="36"/>
      <c r="G188" s="37">
        <f>G189</f>
        <v>43157.100000000006</v>
      </c>
      <c r="I188" s="49">
        <f>I189</f>
        <v>45281.1</v>
      </c>
      <c r="K188" s="49">
        <f>K189+K200</f>
        <v>47119.63</v>
      </c>
      <c r="M188" s="49">
        <f>M189+M200</f>
        <v>46900.03</v>
      </c>
      <c r="O188" s="49">
        <f>O189+O200</f>
        <v>47770.47</v>
      </c>
    </row>
    <row r="189" spans="1:15" ht="15" customHeight="1" x14ac:dyDescent="0.25">
      <c r="A189" s="19" t="s">
        <v>374</v>
      </c>
      <c r="B189" s="41"/>
      <c r="C189" s="41" t="s">
        <v>56</v>
      </c>
      <c r="D189" s="41" t="s">
        <v>15</v>
      </c>
      <c r="E189" s="41" t="s">
        <v>373</v>
      </c>
      <c r="F189" s="41"/>
      <c r="G189" s="30">
        <f>G190+G193+G197</f>
        <v>43157.100000000006</v>
      </c>
      <c r="I189" s="48">
        <f>I190+I193+I197</f>
        <v>45281.1</v>
      </c>
      <c r="K189" s="48">
        <f>K190+K193+K197</f>
        <v>45281.1</v>
      </c>
      <c r="M189" s="48">
        <f>M190+M193+M197</f>
        <v>45061.5</v>
      </c>
      <c r="O189" s="48">
        <f>O190+O193+O197</f>
        <v>45931.94</v>
      </c>
    </row>
    <row r="190" spans="1:15" ht="30.75" customHeight="1" x14ac:dyDescent="0.25">
      <c r="A190" s="19" t="s">
        <v>375</v>
      </c>
      <c r="B190" s="41"/>
      <c r="C190" s="41" t="s">
        <v>56</v>
      </c>
      <c r="D190" s="41" t="s">
        <v>15</v>
      </c>
      <c r="E190" s="41" t="s">
        <v>372</v>
      </c>
      <c r="F190" s="41"/>
      <c r="G190" s="30">
        <f>G191</f>
        <v>104.7</v>
      </c>
      <c r="I190" s="48">
        <f>I191</f>
        <v>104.7</v>
      </c>
      <c r="K190" s="48">
        <f>K191</f>
        <v>104.7</v>
      </c>
      <c r="M190" s="48">
        <f>M191+M192</f>
        <v>104.7</v>
      </c>
      <c r="O190" s="48">
        <f>O191+O192</f>
        <v>104.7</v>
      </c>
    </row>
    <row r="191" spans="1:15" ht="31.5" customHeight="1" x14ac:dyDescent="0.25">
      <c r="A191" s="19" t="s">
        <v>264</v>
      </c>
      <c r="B191" s="41"/>
      <c r="C191" s="41" t="s">
        <v>56</v>
      </c>
      <c r="D191" s="41" t="s">
        <v>15</v>
      </c>
      <c r="E191" s="41" t="s">
        <v>372</v>
      </c>
      <c r="F191" s="41" t="s">
        <v>265</v>
      </c>
      <c r="G191" s="30">
        <v>104.7</v>
      </c>
      <c r="I191" s="48">
        <f t="shared" ref="I191:K191" si="116">G191+H191</f>
        <v>104.7</v>
      </c>
      <c r="K191" s="48">
        <f t="shared" si="116"/>
        <v>104.7</v>
      </c>
      <c r="L191" s="31">
        <v>-52.4</v>
      </c>
      <c r="M191" s="48">
        <f t="shared" ref="M191:M192" si="117">K191+L191</f>
        <v>52.300000000000004</v>
      </c>
      <c r="O191" s="48">
        <f t="shared" ref="O191:O192" si="118">M191+N191</f>
        <v>52.300000000000004</v>
      </c>
    </row>
    <row r="192" spans="1:15" ht="31.5" customHeight="1" x14ac:dyDescent="0.25">
      <c r="A192" s="19" t="s">
        <v>268</v>
      </c>
      <c r="B192" s="41"/>
      <c r="C192" s="41" t="s">
        <v>56</v>
      </c>
      <c r="D192" s="41" t="s">
        <v>15</v>
      </c>
      <c r="E192" s="41" t="s">
        <v>372</v>
      </c>
      <c r="F192" s="41" t="s">
        <v>269</v>
      </c>
      <c r="G192" s="30"/>
      <c r="I192" s="48"/>
      <c r="K192" s="48"/>
      <c r="L192" s="31">
        <v>52.4</v>
      </c>
      <c r="M192" s="48">
        <f t="shared" si="117"/>
        <v>52.4</v>
      </c>
      <c r="O192" s="48">
        <f t="shared" si="118"/>
        <v>52.4</v>
      </c>
    </row>
    <row r="193" spans="1:17" ht="17.25" customHeight="1" x14ac:dyDescent="0.25">
      <c r="A193" s="19" t="s">
        <v>52</v>
      </c>
      <c r="B193" s="41"/>
      <c r="C193" s="41" t="s">
        <v>56</v>
      </c>
      <c r="D193" s="41" t="s">
        <v>15</v>
      </c>
      <c r="E193" s="41" t="s">
        <v>263</v>
      </c>
      <c r="F193" s="41"/>
      <c r="G193" s="30">
        <f>G194</f>
        <v>12457</v>
      </c>
      <c r="I193" s="48">
        <f>I194</f>
        <v>13208.9</v>
      </c>
      <c r="K193" s="48">
        <f>K194</f>
        <v>13208.9</v>
      </c>
      <c r="M193" s="48">
        <f>M194</f>
        <v>13145.73</v>
      </c>
      <c r="O193" s="48">
        <f>O194</f>
        <v>13301.949999999999</v>
      </c>
    </row>
    <row r="194" spans="1:17" x14ac:dyDescent="0.25">
      <c r="A194" s="19" t="s">
        <v>273</v>
      </c>
      <c r="B194" s="41"/>
      <c r="C194" s="41" t="s">
        <v>56</v>
      </c>
      <c r="D194" s="41" t="s">
        <v>15</v>
      </c>
      <c r="E194" s="41" t="s">
        <v>263</v>
      </c>
      <c r="F194" s="41" t="s">
        <v>272</v>
      </c>
      <c r="G194" s="30">
        <f>G195+G196</f>
        <v>12457</v>
      </c>
      <c r="I194" s="48">
        <f>I195+I196</f>
        <v>13208.9</v>
      </c>
      <c r="K194" s="48">
        <f>K195+K196</f>
        <v>13208.9</v>
      </c>
      <c r="M194" s="48">
        <f>M195+M196</f>
        <v>13145.73</v>
      </c>
      <c r="O194" s="48">
        <f>O195+O196</f>
        <v>13301.949999999999</v>
      </c>
    </row>
    <row r="195" spans="1:17" ht="28.5" customHeight="1" x14ac:dyDescent="0.25">
      <c r="A195" s="19" t="s">
        <v>264</v>
      </c>
      <c r="B195" s="41"/>
      <c r="C195" s="41" t="s">
        <v>56</v>
      </c>
      <c r="D195" s="41" t="s">
        <v>15</v>
      </c>
      <c r="E195" s="41" t="s">
        <v>263</v>
      </c>
      <c r="F195" s="41" t="s">
        <v>265</v>
      </c>
      <c r="G195" s="30">
        <v>12405</v>
      </c>
      <c r="H195" s="53">
        <f>40.8+541.3+137.8</f>
        <v>719.89999999999986</v>
      </c>
      <c r="I195" s="48">
        <f t="shared" ref="I195:K202" si="119">G195+H195</f>
        <v>13124.9</v>
      </c>
      <c r="J195" s="29">
        <v>-679.1</v>
      </c>
      <c r="K195" s="48">
        <f t="shared" si="119"/>
        <v>12445.8</v>
      </c>
      <c r="M195" s="48">
        <f t="shared" ref="M195:M196" si="120">K195+L195</f>
        <v>12445.8</v>
      </c>
      <c r="O195" s="48">
        <f t="shared" ref="O195:O196" si="121">M195+N195</f>
        <v>12445.8</v>
      </c>
    </row>
    <row r="196" spans="1:17" ht="15" customHeight="1" x14ac:dyDescent="0.25">
      <c r="A196" s="19" t="s">
        <v>267</v>
      </c>
      <c r="B196" s="41"/>
      <c r="C196" s="41" t="s">
        <v>56</v>
      </c>
      <c r="D196" s="41" t="s">
        <v>15</v>
      </c>
      <c r="E196" s="41" t="s">
        <v>263</v>
      </c>
      <c r="F196" s="41" t="s">
        <v>266</v>
      </c>
      <c r="G196" s="30">
        <v>52</v>
      </c>
      <c r="H196" s="53">
        <v>32</v>
      </c>
      <c r="I196" s="48">
        <f t="shared" si="119"/>
        <v>84</v>
      </c>
      <c r="J196" s="29">
        <v>679.1</v>
      </c>
      <c r="K196" s="48">
        <f t="shared" si="119"/>
        <v>763.1</v>
      </c>
      <c r="L196" s="31">
        <v>-63.17</v>
      </c>
      <c r="M196" s="48">
        <f t="shared" si="120"/>
        <v>699.93000000000006</v>
      </c>
      <c r="N196" s="31">
        <f>21.5+59.95+65+9.77</f>
        <v>156.22</v>
      </c>
      <c r="O196" s="48">
        <f t="shared" si="121"/>
        <v>856.15000000000009</v>
      </c>
      <c r="P196" s="72" t="s">
        <v>568</v>
      </c>
    </row>
    <row r="197" spans="1:17" ht="15" customHeight="1" x14ac:dyDescent="0.25">
      <c r="A197" s="19" t="s">
        <v>274</v>
      </c>
      <c r="B197" s="41"/>
      <c r="C197" s="41" t="s">
        <v>56</v>
      </c>
      <c r="D197" s="41" t="s">
        <v>15</v>
      </c>
      <c r="E197" s="41" t="s">
        <v>263</v>
      </c>
      <c r="F197" s="41"/>
      <c r="G197" s="30">
        <f>G198+G199</f>
        <v>30595.4</v>
      </c>
      <c r="I197" s="48">
        <f>I198+I199</f>
        <v>31967.5</v>
      </c>
      <c r="K197" s="48">
        <f>K198+K199</f>
        <v>31967.5</v>
      </c>
      <c r="M197" s="48">
        <f>M198+M199</f>
        <v>31811.07</v>
      </c>
      <c r="O197" s="48">
        <f>O198+O199</f>
        <v>32525.29</v>
      </c>
    </row>
    <row r="198" spans="1:17" ht="31.5" customHeight="1" x14ac:dyDescent="0.25">
      <c r="A198" s="19" t="s">
        <v>268</v>
      </c>
      <c r="B198" s="41"/>
      <c r="C198" s="41" t="s">
        <v>56</v>
      </c>
      <c r="D198" s="41" t="s">
        <v>15</v>
      </c>
      <c r="E198" s="41" t="s">
        <v>263</v>
      </c>
      <c r="F198" s="41" t="s">
        <v>269</v>
      </c>
      <c r="G198" s="30">
        <v>29317.9</v>
      </c>
      <c r="H198" s="53">
        <f>-371.2+72.7+1224.4+446.2</f>
        <v>1372.1000000000001</v>
      </c>
      <c r="I198" s="48">
        <f t="shared" si="119"/>
        <v>30690</v>
      </c>
      <c r="J198" s="29">
        <v>-1670.7</v>
      </c>
      <c r="K198" s="48">
        <f t="shared" si="119"/>
        <v>29019.3</v>
      </c>
      <c r="M198" s="48">
        <f t="shared" ref="M198:M199" si="122">K198+L198</f>
        <v>29019.3</v>
      </c>
      <c r="O198" s="48">
        <f t="shared" ref="O198:O199" si="123">M198+N198</f>
        <v>29019.3</v>
      </c>
    </row>
    <row r="199" spans="1:17" x14ac:dyDescent="0.25">
      <c r="A199" s="19" t="s">
        <v>271</v>
      </c>
      <c r="B199" s="41"/>
      <c r="C199" s="41" t="s">
        <v>56</v>
      </c>
      <c r="D199" s="41" t="s">
        <v>15</v>
      </c>
      <c r="E199" s="41" t="s">
        <v>263</v>
      </c>
      <c r="F199" s="41" t="s">
        <v>270</v>
      </c>
      <c r="G199" s="30">
        <v>1277.5</v>
      </c>
      <c r="I199" s="48">
        <f t="shared" si="119"/>
        <v>1277.5</v>
      </c>
      <c r="J199" s="29">
        <v>1670.7</v>
      </c>
      <c r="K199" s="48">
        <f t="shared" si="119"/>
        <v>2948.2</v>
      </c>
      <c r="L199" s="31">
        <v>-156.43</v>
      </c>
      <c r="M199" s="48">
        <f t="shared" si="122"/>
        <v>2791.77</v>
      </c>
      <c r="N199" s="31">
        <f>634.27+20+59.95</f>
        <v>714.22</v>
      </c>
      <c r="O199" s="48">
        <f t="shared" si="123"/>
        <v>3505.99</v>
      </c>
      <c r="P199" s="71">
        <v>20</v>
      </c>
      <c r="Q199" s="72">
        <f>59.95</f>
        <v>59.95</v>
      </c>
    </row>
    <row r="200" spans="1:17" ht="27.75" customHeight="1" x14ac:dyDescent="0.25">
      <c r="A200" s="19" t="s">
        <v>417</v>
      </c>
      <c r="B200" s="41"/>
      <c r="C200" s="41" t="s">
        <v>56</v>
      </c>
      <c r="D200" s="41" t="s">
        <v>15</v>
      </c>
      <c r="E200" s="41" t="s">
        <v>416</v>
      </c>
      <c r="F200" s="41"/>
      <c r="G200" s="30"/>
      <c r="I200" s="48"/>
      <c r="K200" s="48">
        <f>K201+K202</f>
        <v>1838.5300000000002</v>
      </c>
      <c r="M200" s="48">
        <f>M201+M202</f>
        <v>1838.5300000000002</v>
      </c>
      <c r="O200" s="48">
        <f>O201+O202</f>
        <v>1838.5300000000002</v>
      </c>
    </row>
    <row r="201" spans="1:17" ht="31.5" x14ac:dyDescent="0.25">
      <c r="A201" s="19" t="s">
        <v>264</v>
      </c>
      <c r="B201" s="41"/>
      <c r="C201" s="41" t="s">
        <v>56</v>
      </c>
      <c r="D201" s="41" t="s">
        <v>15</v>
      </c>
      <c r="E201" s="41" t="s">
        <v>416</v>
      </c>
      <c r="F201" s="41" t="s">
        <v>265</v>
      </c>
      <c r="G201" s="30"/>
      <c r="I201" s="48"/>
      <c r="J201" s="29">
        <v>546.15</v>
      </c>
      <c r="K201" s="48">
        <f t="shared" si="119"/>
        <v>546.15</v>
      </c>
      <c r="M201" s="48">
        <f t="shared" ref="M201:M202" si="124">K201+L201</f>
        <v>546.15</v>
      </c>
      <c r="O201" s="48">
        <f t="shared" ref="O201:O202" si="125">M201+N201</f>
        <v>546.15</v>
      </c>
    </row>
    <row r="202" spans="1:17" ht="31.5" x14ac:dyDescent="0.25">
      <c r="A202" s="19" t="s">
        <v>268</v>
      </c>
      <c r="B202" s="41"/>
      <c r="C202" s="41" t="s">
        <v>56</v>
      </c>
      <c r="D202" s="41" t="s">
        <v>15</v>
      </c>
      <c r="E202" s="41" t="s">
        <v>416</v>
      </c>
      <c r="F202" s="41" t="s">
        <v>269</v>
      </c>
      <c r="G202" s="30"/>
      <c r="I202" s="48"/>
      <c r="J202" s="29">
        <v>1292.3800000000001</v>
      </c>
      <c r="K202" s="48">
        <f t="shared" si="119"/>
        <v>1292.3800000000001</v>
      </c>
      <c r="M202" s="48">
        <f t="shared" si="124"/>
        <v>1292.3800000000001</v>
      </c>
      <c r="O202" s="48">
        <f t="shared" si="125"/>
        <v>1292.3800000000001</v>
      </c>
    </row>
    <row r="203" spans="1:17" x14ac:dyDescent="0.25">
      <c r="A203" s="43" t="s">
        <v>80</v>
      </c>
      <c r="B203" s="36"/>
      <c r="C203" s="36" t="s">
        <v>56</v>
      </c>
      <c r="D203" s="36" t="s">
        <v>17</v>
      </c>
      <c r="E203" s="36"/>
      <c r="F203" s="36"/>
      <c r="G203" s="37" t="e">
        <f>G206+G213+G220</f>
        <v>#REF!</v>
      </c>
      <c r="I203" s="49">
        <f>I206+I213+I220</f>
        <v>80403.7</v>
      </c>
      <c r="K203" s="49">
        <f>K206+K213+K220+K224+K232+K237+K239+K242+K204</f>
        <v>84939.93</v>
      </c>
      <c r="M203" s="49">
        <f>M206+M213+M220+M224+M232+M237+M239+M242+M204+M226+M229</f>
        <v>93221.25999999998</v>
      </c>
      <c r="O203" s="49">
        <f>O206+O213+O220+O224+O232+O237+O239+O242+O204+O226+O229+O235</f>
        <v>94181.559999999983</v>
      </c>
    </row>
    <row r="204" spans="1:17" ht="47.25" x14ac:dyDescent="0.25">
      <c r="A204" s="19" t="s">
        <v>579</v>
      </c>
      <c r="B204" s="41"/>
      <c r="C204" s="41" t="s">
        <v>56</v>
      </c>
      <c r="D204" s="41" t="s">
        <v>17</v>
      </c>
      <c r="E204" s="41" t="s">
        <v>412</v>
      </c>
      <c r="F204" s="41"/>
      <c r="G204" s="30"/>
      <c r="I204" s="48"/>
      <c r="K204" s="48">
        <f>K205</f>
        <v>7.01</v>
      </c>
      <c r="M204" s="48">
        <f>M205</f>
        <v>7.01</v>
      </c>
      <c r="O204" s="48">
        <f>O205</f>
        <v>7.01</v>
      </c>
    </row>
    <row r="205" spans="1:17" ht="15.75" customHeight="1" x14ac:dyDescent="0.25">
      <c r="A205" s="19" t="s">
        <v>440</v>
      </c>
      <c r="B205" s="41"/>
      <c r="C205" s="41" t="s">
        <v>56</v>
      </c>
      <c r="D205" s="41" t="s">
        <v>17</v>
      </c>
      <c r="E205" s="41" t="s">
        <v>412</v>
      </c>
      <c r="F205" s="41" t="s">
        <v>439</v>
      </c>
      <c r="G205" s="30"/>
      <c r="I205" s="48"/>
      <c r="J205" s="29">
        <v>7.01</v>
      </c>
      <c r="K205" s="48">
        <f>J205+I205</f>
        <v>7.01</v>
      </c>
      <c r="M205" s="48">
        <f>L205+K205</f>
        <v>7.01</v>
      </c>
      <c r="O205" s="48">
        <f>N205+M205</f>
        <v>7.01</v>
      </c>
    </row>
    <row r="206" spans="1:17" ht="15" customHeight="1" x14ac:dyDescent="0.25">
      <c r="A206" s="19" t="s">
        <v>121</v>
      </c>
      <c r="B206" s="41"/>
      <c r="C206" s="41" t="s">
        <v>56</v>
      </c>
      <c r="D206" s="41" t="s">
        <v>17</v>
      </c>
      <c r="E206" s="41" t="s">
        <v>275</v>
      </c>
      <c r="F206" s="41"/>
      <c r="G206" s="30">
        <f>G207+G210</f>
        <v>10494.8</v>
      </c>
      <c r="I206" s="48">
        <f>I207+I210</f>
        <v>10716.4</v>
      </c>
      <c r="K206" s="48">
        <f>K207+K210</f>
        <v>11537.67</v>
      </c>
      <c r="M206" s="48">
        <f>M207+M210</f>
        <v>11729.25</v>
      </c>
      <c r="O206" s="48">
        <f>O207+O210</f>
        <v>12585.599999999999</v>
      </c>
    </row>
    <row r="207" spans="1:17" x14ac:dyDescent="0.25">
      <c r="A207" s="19" t="s">
        <v>273</v>
      </c>
      <c r="B207" s="41"/>
      <c r="C207" s="41" t="s">
        <v>56</v>
      </c>
      <c r="D207" s="41" t="s">
        <v>17</v>
      </c>
      <c r="E207" s="41" t="s">
        <v>275</v>
      </c>
      <c r="F207" s="41" t="s">
        <v>272</v>
      </c>
      <c r="G207" s="30">
        <f>G208+G209</f>
        <v>2019.3</v>
      </c>
      <c r="I207" s="48">
        <f>I208+I209</f>
        <v>2087.1</v>
      </c>
      <c r="K207" s="48">
        <f>K208+K209</f>
        <v>2087.1</v>
      </c>
      <c r="M207" s="48">
        <f>M208+M209</f>
        <v>2231.0699999999997</v>
      </c>
      <c r="O207" s="48">
        <f>O208+O209</f>
        <v>2382</v>
      </c>
    </row>
    <row r="208" spans="1:17" ht="29.25" customHeight="1" x14ac:dyDescent="0.25">
      <c r="A208" s="19" t="s">
        <v>264</v>
      </c>
      <c r="B208" s="41"/>
      <c r="C208" s="41" t="s">
        <v>56</v>
      </c>
      <c r="D208" s="41" t="s">
        <v>17</v>
      </c>
      <c r="E208" s="41" t="s">
        <v>275</v>
      </c>
      <c r="F208" s="41" t="s">
        <v>265</v>
      </c>
      <c r="G208" s="30">
        <v>1867.3</v>
      </c>
      <c r="H208" s="53">
        <f>-48.5+16.3</f>
        <v>-32.200000000000003</v>
      </c>
      <c r="I208" s="48">
        <f t="shared" ref="I208:K212" si="126">G208+H208</f>
        <v>1835.1</v>
      </c>
      <c r="J208" s="29">
        <v>-683.2</v>
      </c>
      <c r="K208" s="48">
        <f t="shared" si="126"/>
        <v>1151.8999999999999</v>
      </c>
      <c r="M208" s="48">
        <f t="shared" ref="M208:M209" si="127">K208+L208</f>
        <v>1151.8999999999999</v>
      </c>
      <c r="O208" s="48">
        <f t="shared" ref="O208:O209" si="128">M208+N208</f>
        <v>1151.8999999999999</v>
      </c>
    </row>
    <row r="209" spans="1:19" x14ac:dyDescent="0.25">
      <c r="A209" s="19" t="s">
        <v>267</v>
      </c>
      <c r="B209" s="41"/>
      <c r="C209" s="41" t="s">
        <v>56</v>
      </c>
      <c r="D209" s="41" t="s">
        <v>17</v>
      </c>
      <c r="E209" s="41" t="s">
        <v>275</v>
      </c>
      <c r="F209" s="41" t="s">
        <v>266</v>
      </c>
      <c r="G209" s="30">
        <v>152</v>
      </c>
      <c r="H209" s="53">
        <v>100</v>
      </c>
      <c r="I209" s="48">
        <f t="shared" si="126"/>
        <v>252</v>
      </c>
      <c r="J209" s="29">
        <v>683.2</v>
      </c>
      <c r="K209" s="48">
        <f t="shared" si="126"/>
        <v>935.2</v>
      </c>
      <c r="L209" s="31">
        <v>143.97</v>
      </c>
      <c r="M209" s="48">
        <f t="shared" si="127"/>
        <v>1079.17</v>
      </c>
      <c r="N209" s="31">
        <f>99.38+51.55</f>
        <v>150.93</v>
      </c>
      <c r="O209" s="48">
        <f t="shared" si="128"/>
        <v>1230.1000000000001</v>
      </c>
      <c r="P209" s="72"/>
      <c r="S209" s="72">
        <v>51.55</v>
      </c>
    </row>
    <row r="210" spans="1:19" x14ac:dyDescent="0.25">
      <c r="A210" s="19" t="s">
        <v>274</v>
      </c>
      <c r="B210" s="41"/>
      <c r="C210" s="41" t="s">
        <v>56</v>
      </c>
      <c r="D210" s="41" t="s">
        <v>17</v>
      </c>
      <c r="E210" s="41" t="s">
        <v>275</v>
      </c>
      <c r="F210" s="41" t="s">
        <v>276</v>
      </c>
      <c r="G210" s="30">
        <f>G211+G212</f>
        <v>8475.5</v>
      </c>
      <c r="I210" s="48">
        <f>I211+I212</f>
        <v>8629.2999999999993</v>
      </c>
      <c r="K210" s="48">
        <f>K211+K212</f>
        <v>9450.57</v>
      </c>
      <c r="M210" s="48">
        <f>M211+M212</f>
        <v>9498.18</v>
      </c>
      <c r="O210" s="48">
        <f>O211+O212</f>
        <v>10203.599999999999</v>
      </c>
    </row>
    <row r="211" spans="1:19" ht="31.5" customHeight="1" x14ac:dyDescent="0.25">
      <c r="A211" s="19" t="s">
        <v>268</v>
      </c>
      <c r="B211" s="41"/>
      <c r="C211" s="41" t="s">
        <v>56</v>
      </c>
      <c r="D211" s="41" t="s">
        <v>17</v>
      </c>
      <c r="E211" s="41" t="s">
        <v>275</v>
      </c>
      <c r="F211" s="41" t="s">
        <v>269</v>
      </c>
      <c r="G211" s="30">
        <v>8475.5</v>
      </c>
      <c r="H211" s="53">
        <f>-379.7+417.8+115.7</f>
        <v>153.80000000000001</v>
      </c>
      <c r="I211" s="48">
        <f t="shared" si="126"/>
        <v>8629.2999999999993</v>
      </c>
      <c r="J211" s="29">
        <v>-2429.5</v>
      </c>
      <c r="K211" s="48">
        <f t="shared" si="126"/>
        <v>6199.7999999999993</v>
      </c>
      <c r="M211" s="48">
        <f t="shared" ref="M211:M212" si="129">K211+L211</f>
        <v>6199.7999999999993</v>
      </c>
      <c r="O211" s="48">
        <f t="shared" ref="O211:O212" si="130">M211+N211</f>
        <v>6199.7999999999993</v>
      </c>
    </row>
    <row r="212" spans="1:19" x14ac:dyDescent="0.25">
      <c r="A212" s="19" t="s">
        <v>271</v>
      </c>
      <c r="B212" s="41"/>
      <c r="C212" s="41" t="s">
        <v>56</v>
      </c>
      <c r="D212" s="41" t="s">
        <v>17</v>
      </c>
      <c r="E212" s="41" t="s">
        <v>275</v>
      </c>
      <c r="F212" s="41" t="s">
        <v>270</v>
      </c>
      <c r="G212" s="30"/>
      <c r="I212" s="48">
        <f t="shared" si="126"/>
        <v>0</v>
      </c>
      <c r="J212" s="29">
        <f>2429.5+821.27</f>
        <v>3250.77</v>
      </c>
      <c r="K212" s="48">
        <f t="shared" si="126"/>
        <v>3250.77</v>
      </c>
      <c r="L212" s="31">
        <v>47.61</v>
      </c>
      <c r="M212" s="48">
        <f t="shared" si="129"/>
        <v>3298.38</v>
      </c>
      <c r="N212" s="31">
        <f>26.22+172.8+135+226.9+35.96+67.95+76.55-35.96</f>
        <v>705.42</v>
      </c>
      <c r="O212" s="48">
        <f t="shared" si="130"/>
        <v>4003.8</v>
      </c>
      <c r="P212" s="29" t="s">
        <v>567</v>
      </c>
      <c r="S212" s="72" t="s">
        <v>566</v>
      </c>
    </row>
    <row r="213" spans="1:19" ht="31.5" hidden="1" x14ac:dyDescent="0.25">
      <c r="A213" s="19" t="s">
        <v>343</v>
      </c>
      <c r="B213" s="41"/>
      <c r="C213" s="41" t="s">
        <v>56</v>
      </c>
      <c r="D213" s="41" t="s">
        <v>17</v>
      </c>
      <c r="E213" s="41" t="s">
        <v>277</v>
      </c>
      <c r="F213" s="41"/>
      <c r="G213" s="30">
        <f>G214+G217</f>
        <v>44426.400000000001</v>
      </c>
      <c r="I213" s="48">
        <f>I214+I217</f>
        <v>44426.400000000001</v>
      </c>
      <c r="K213" s="48">
        <f>K214+K217</f>
        <v>0</v>
      </c>
      <c r="M213" s="48">
        <f>M214+M217</f>
        <v>0</v>
      </c>
      <c r="O213" s="48">
        <f>O214+O217</f>
        <v>0</v>
      </c>
    </row>
    <row r="214" spans="1:19" hidden="1" x14ac:dyDescent="0.25">
      <c r="A214" s="19" t="s">
        <v>273</v>
      </c>
      <c r="B214" s="41"/>
      <c r="C214" s="41" t="s">
        <v>56</v>
      </c>
      <c r="D214" s="41" t="s">
        <v>17</v>
      </c>
      <c r="E214" s="41" t="s">
        <v>277</v>
      </c>
      <c r="F214" s="41" t="s">
        <v>272</v>
      </c>
      <c r="G214" s="30">
        <f>G215+G216</f>
        <v>4560</v>
      </c>
      <c r="I214" s="48">
        <f>I215+I216</f>
        <v>4560</v>
      </c>
      <c r="K214" s="48">
        <f>K215+K216</f>
        <v>0</v>
      </c>
      <c r="M214" s="48">
        <f>M215+M216</f>
        <v>0</v>
      </c>
      <c r="O214" s="48">
        <f>O215+O216</f>
        <v>0</v>
      </c>
    </row>
    <row r="215" spans="1:19" ht="30.75" hidden="1" customHeight="1" x14ac:dyDescent="0.25">
      <c r="A215" s="19" t="s">
        <v>264</v>
      </c>
      <c r="B215" s="41"/>
      <c r="C215" s="41" t="s">
        <v>56</v>
      </c>
      <c r="D215" s="41" t="s">
        <v>17</v>
      </c>
      <c r="E215" s="41" t="s">
        <v>277</v>
      </c>
      <c r="F215" s="41" t="s">
        <v>265</v>
      </c>
      <c r="G215" s="30">
        <v>4560</v>
      </c>
      <c r="I215" s="48">
        <f t="shared" ref="I215:K219" si="131">G215+H215</f>
        <v>4560</v>
      </c>
      <c r="J215" s="29">
        <v>-4560</v>
      </c>
      <c r="K215" s="48">
        <f t="shared" si="131"/>
        <v>0</v>
      </c>
      <c r="M215" s="48">
        <f t="shared" ref="M215:M216" si="132">K215+L215</f>
        <v>0</v>
      </c>
      <c r="O215" s="48">
        <f t="shared" ref="O215:O216" si="133">M215+N215</f>
        <v>0</v>
      </c>
    </row>
    <row r="216" spans="1:19" hidden="1" x14ac:dyDescent="0.25">
      <c r="A216" s="19" t="s">
        <v>267</v>
      </c>
      <c r="B216" s="41"/>
      <c r="C216" s="41" t="s">
        <v>56</v>
      </c>
      <c r="D216" s="41" t="s">
        <v>17</v>
      </c>
      <c r="E216" s="41" t="s">
        <v>277</v>
      </c>
      <c r="F216" s="41" t="s">
        <v>266</v>
      </c>
      <c r="G216" s="30"/>
      <c r="I216" s="48">
        <f t="shared" si="131"/>
        <v>0</v>
      </c>
      <c r="K216" s="48">
        <f t="shared" si="131"/>
        <v>0</v>
      </c>
      <c r="M216" s="48">
        <f t="shared" si="132"/>
        <v>0</v>
      </c>
      <c r="O216" s="48">
        <f t="shared" si="133"/>
        <v>0</v>
      </c>
    </row>
    <row r="217" spans="1:19" hidden="1" x14ac:dyDescent="0.25">
      <c r="A217" s="19" t="s">
        <v>274</v>
      </c>
      <c r="B217" s="41"/>
      <c r="C217" s="41" t="s">
        <v>56</v>
      </c>
      <c r="D217" s="41" t="s">
        <v>17</v>
      </c>
      <c r="E217" s="41" t="s">
        <v>277</v>
      </c>
      <c r="F217" s="41" t="s">
        <v>276</v>
      </c>
      <c r="G217" s="30">
        <f>G218+G219</f>
        <v>39866.400000000001</v>
      </c>
      <c r="I217" s="48">
        <f>I218+I219</f>
        <v>39866.400000000001</v>
      </c>
      <c r="K217" s="48">
        <f>K218+K219</f>
        <v>0</v>
      </c>
      <c r="M217" s="48">
        <f>M218+M219</f>
        <v>0</v>
      </c>
      <c r="O217" s="48">
        <f>O218+O219</f>
        <v>0</v>
      </c>
    </row>
    <row r="218" spans="1:19" ht="32.25" hidden="1" customHeight="1" x14ac:dyDescent="0.25">
      <c r="A218" s="19" t="s">
        <v>268</v>
      </c>
      <c r="B218" s="41"/>
      <c r="C218" s="41" t="s">
        <v>56</v>
      </c>
      <c r="D218" s="41" t="s">
        <v>17</v>
      </c>
      <c r="E218" s="41" t="s">
        <v>277</v>
      </c>
      <c r="F218" s="41" t="s">
        <v>269</v>
      </c>
      <c r="G218" s="30">
        <f>42006.4-2140</f>
        <v>39866.400000000001</v>
      </c>
      <c r="I218" s="48">
        <f t="shared" si="131"/>
        <v>39866.400000000001</v>
      </c>
      <c r="J218" s="29">
        <v>-39866.400000000001</v>
      </c>
      <c r="K218" s="48">
        <f t="shared" si="131"/>
        <v>0</v>
      </c>
      <c r="M218" s="48">
        <f t="shared" ref="M218:M219" si="134">K218+L218</f>
        <v>0</v>
      </c>
      <c r="O218" s="48">
        <f t="shared" ref="O218:O219" si="135">M218+N218</f>
        <v>0</v>
      </c>
    </row>
    <row r="219" spans="1:19" hidden="1" x14ac:dyDescent="0.25">
      <c r="A219" s="19" t="s">
        <v>271</v>
      </c>
      <c r="B219" s="41"/>
      <c r="C219" s="41" t="s">
        <v>56</v>
      </c>
      <c r="D219" s="41" t="s">
        <v>17</v>
      </c>
      <c r="E219" s="41" t="s">
        <v>277</v>
      </c>
      <c r="F219" s="41" t="s">
        <v>270</v>
      </c>
      <c r="G219" s="30"/>
      <c r="I219" s="48">
        <f t="shared" si="131"/>
        <v>0</v>
      </c>
      <c r="K219" s="48">
        <f t="shared" si="131"/>
        <v>0</v>
      </c>
      <c r="M219" s="48">
        <f t="shared" si="134"/>
        <v>0</v>
      </c>
      <c r="O219" s="48">
        <f t="shared" si="135"/>
        <v>0</v>
      </c>
    </row>
    <row r="220" spans="1:19" x14ac:dyDescent="0.25">
      <c r="A220" s="19" t="s">
        <v>81</v>
      </c>
      <c r="B220" s="41"/>
      <c r="C220" s="41" t="s">
        <v>56</v>
      </c>
      <c r="D220" s="41" t="s">
        <v>17</v>
      </c>
      <c r="E220" s="41" t="s">
        <v>278</v>
      </c>
      <c r="F220" s="41"/>
      <c r="G220" s="30" t="e">
        <f>G221+#REF!</f>
        <v>#REF!</v>
      </c>
      <c r="I220" s="48">
        <f>I221</f>
        <v>25260.899999999998</v>
      </c>
      <c r="K220" s="48">
        <f>K221</f>
        <v>25260.899999999998</v>
      </c>
      <c r="M220" s="48">
        <f>M221</f>
        <v>25614</v>
      </c>
      <c r="O220" s="48">
        <f>O221</f>
        <v>25607.949999999997</v>
      </c>
    </row>
    <row r="221" spans="1:19" x14ac:dyDescent="0.25">
      <c r="A221" s="19" t="s">
        <v>273</v>
      </c>
      <c r="B221" s="41"/>
      <c r="C221" s="41" t="s">
        <v>56</v>
      </c>
      <c r="D221" s="41" t="s">
        <v>17</v>
      </c>
      <c r="E221" s="41" t="s">
        <v>278</v>
      </c>
      <c r="F221" s="41" t="s">
        <v>272</v>
      </c>
      <c r="G221" s="30">
        <f>G222+G223</f>
        <v>24070.1</v>
      </c>
      <c r="I221" s="48">
        <f>I222+I223</f>
        <v>25260.899999999998</v>
      </c>
      <c r="K221" s="48">
        <f>K222+K223</f>
        <v>25260.899999999998</v>
      </c>
      <c r="M221" s="48">
        <f>M222+M223</f>
        <v>25614</v>
      </c>
      <c r="O221" s="48">
        <f>O222+O223</f>
        <v>25607.949999999997</v>
      </c>
    </row>
    <row r="222" spans="1:19" ht="30.75" customHeight="1" x14ac:dyDescent="0.25">
      <c r="A222" s="19" t="s">
        <v>264</v>
      </c>
      <c r="B222" s="41"/>
      <c r="C222" s="41" t="s">
        <v>56</v>
      </c>
      <c r="D222" s="41" t="s">
        <v>17</v>
      </c>
      <c r="E222" s="41" t="s">
        <v>278</v>
      </c>
      <c r="F222" s="41" t="s">
        <v>265</v>
      </c>
      <c r="G222" s="30">
        <v>23657</v>
      </c>
      <c r="H222" s="53">
        <f>13.3+518.1+270.7+388.7</f>
        <v>1190.8</v>
      </c>
      <c r="I222" s="48">
        <f t="shared" ref="I222:K243" si="136">G222+H222</f>
        <v>24847.8</v>
      </c>
      <c r="J222" s="29">
        <v>-1177.5</v>
      </c>
      <c r="K222" s="48">
        <f t="shared" si="136"/>
        <v>23670.3</v>
      </c>
      <c r="M222" s="48">
        <f t="shared" ref="M222:M223" si="137">K222+L222</f>
        <v>23670.3</v>
      </c>
      <c r="O222" s="48">
        <f t="shared" ref="O222:O223" si="138">M222+N222</f>
        <v>23670.3</v>
      </c>
    </row>
    <row r="223" spans="1:19" x14ac:dyDescent="0.25">
      <c r="A223" s="19" t="s">
        <v>267</v>
      </c>
      <c r="B223" s="41"/>
      <c r="C223" s="41" t="s">
        <v>56</v>
      </c>
      <c r="D223" s="41" t="s">
        <v>17</v>
      </c>
      <c r="E223" s="41" t="s">
        <v>278</v>
      </c>
      <c r="F223" s="41" t="s">
        <v>266</v>
      </c>
      <c r="G223" s="30">
        <v>413.1</v>
      </c>
      <c r="I223" s="48">
        <f t="shared" si="136"/>
        <v>413.1</v>
      </c>
      <c r="J223" s="29">
        <v>1177.5</v>
      </c>
      <c r="K223" s="48">
        <f t="shared" si="136"/>
        <v>1590.6</v>
      </c>
      <c r="L223" s="31">
        <v>353.1</v>
      </c>
      <c r="M223" s="48">
        <f t="shared" si="137"/>
        <v>1943.6999999999998</v>
      </c>
      <c r="N223" s="31">
        <f>-413.1+65.15+170.95+170.95</f>
        <v>-6.0500000000000682</v>
      </c>
      <c r="O223" s="48">
        <f t="shared" si="138"/>
        <v>1937.6499999999996</v>
      </c>
    </row>
    <row r="224" spans="1:19" ht="14.25" customHeight="1" x14ac:dyDescent="0.25">
      <c r="A224" s="19" t="s">
        <v>415</v>
      </c>
      <c r="B224" s="41"/>
      <c r="C224" s="41" t="s">
        <v>56</v>
      </c>
      <c r="D224" s="41" t="s">
        <v>17</v>
      </c>
      <c r="E224" s="41" t="s">
        <v>414</v>
      </c>
      <c r="F224" s="41"/>
      <c r="G224" s="30"/>
      <c r="I224" s="48"/>
      <c r="K224" s="48">
        <f>K225</f>
        <v>223</v>
      </c>
      <c r="M224" s="48">
        <f>M225</f>
        <v>223</v>
      </c>
      <c r="O224" s="48">
        <f>O225</f>
        <v>223</v>
      </c>
    </row>
    <row r="225" spans="1:15" x14ac:dyDescent="0.25">
      <c r="A225" s="19" t="s">
        <v>271</v>
      </c>
      <c r="B225" s="41"/>
      <c r="C225" s="41" t="s">
        <v>56</v>
      </c>
      <c r="D225" s="41" t="s">
        <v>17</v>
      </c>
      <c r="E225" s="41" t="s">
        <v>414</v>
      </c>
      <c r="F225" s="41" t="s">
        <v>270</v>
      </c>
      <c r="G225" s="30"/>
      <c r="I225" s="48"/>
      <c r="J225" s="29">
        <v>223</v>
      </c>
      <c r="K225" s="48">
        <f t="shared" si="136"/>
        <v>223</v>
      </c>
      <c r="M225" s="48">
        <f t="shared" ref="M225:M231" si="139">K225+L225</f>
        <v>223</v>
      </c>
      <c r="O225" s="48">
        <f t="shared" ref="O225" si="140">M225+N225</f>
        <v>223</v>
      </c>
    </row>
    <row r="226" spans="1:15" x14ac:dyDescent="0.25">
      <c r="A226" s="19" t="s">
        <v>469</v>
      </c>
      <c r="B226" s="41"/>
      <c r="C226" s="41" t="s">
        <v>56</v>
      </c>
      <c r="D226" s="41" t="s">
        <v>17</v>
      </c>
      <c r="E226" s="41" t="s">
        <v>468</v>
      </c>
      <c r="F226" s="41"/>
      <c r="G226" s="30"/>
      <c r="I226" s="48"/>
      <c r="K226" s="48"/>
      <c r="M226" s="48">
        <f>M227+M228</f>
        <v>5433</v>
      </c>
      <c r="O226" s="48">
        <f>O227+O228</f>
        <v>5433</v>
      </c>
    </row>
    <row r="227" spans="1:15" x14ac:dyDescent="0.25">
      <c r="A227" s="19" t="s">
        <v>267</v>
      </c>
      <c r="B227" s="41"/>
      <c r="C227" s="41" t="s">
        <v>56</v>
      </c>
      <c r="D227" s="41" t="s">
        <v>17</v>
      </c>
      <c r="E227" s="41" t="s">
        <v>468</v>
      </c>
      <c r="F227" s="41" t="s">
        <v>266</v>
      </c>
      <c r="G227" s="30"/>
      <c r="I227" s="48"/>
      <c r="K227" s="48"/>
      <c r="L227" s="31">
        <v>768.38</v>
      </c>
      <c r="M227" s="48">
        <f t="shared" si="139"/>
        <v>768.38</v>
      </c>
      <c r="O227" s="48">
        <f t="shared" ref="O227:O228" si="141">M227+N227</f>
        <v>768.38</v>
      </c>
    </row>
    <row r="228" spans="1:15" x14ac:dyDescent="0.25">
      <c r="A228" s="19" t="s">
        <v>271</v>
      </c>
      <c r="B228" s="41"/>
      <c r="C228" s="41" t="s">
        <v>56</v>
      </c>
      <c r="D228" s="41" t="s">
        <v>17</v>
      </c>
      <c r="E228" s="41" t="s">
        <v>468</v>
      </c>
      <c r="F228" s="41" t="s">
        <v>270</v>
      </c>
      <c r="G228" s="30"/>
      <c r="I228" s="48"/>
      <c r="K228" s="48"/>
      <c r="L228" s="31">
        <v>4664.62</v>
      </c>
      <c r="M228" s="48">
        <f t="shared" si="139"/>
        <v>4664.62</v>
      </c>
      <c r="O228" s="48">
        <f t="shared" si="141"/>
        <v>4664.62</v>
      </c>
    </row>
    <row r="229" spans="1:15" ht="30" customHeight="1" x14ac:dyDescent="0.25">
      <c r="A229" s="19" t="s">
        <v>471</v>
      </c>
      <c r="B229" s="41"/>
      <c r="C229" s="41" t="s">
        <v>56</v>
      </c>
      <c r="D229" s="41" t="s">
        <v>17</v>
      </c>
      <c r="E229" s="41" t="s">
        <v>470</v>
      </c>
      <c r="F229" s="41"/>
      <c r="G229" s="30"/>
      <c r="I229" s="48"/>
      <c r="K229" s="48"/>
      <c r="M229" s="48">
        <f>M230+M231</f>
        <v>2303.65</v>
      </c>
      <c r="O229" s="48">
        <f>O230+O231</f>
        <v>2303.65</v>
      </c>
    </row>
    <row r="230" spans="1:15" x14ac:dyDescent="0.25">
      <c r="A230" s="19" t="s">
        <v>267</v>
      </c>
      <c r="B230" s="41"/>
      <c r="C230" s="41" t="s">
        <v>56</v>
      </c>
      <c r="D230" s="41" t="s">
        <v>17</v>
      </c>
      <c r="E230" s="41" t="s">
        <v>470</v>
      </c>
      <c r="F230" s="41" t="s">
        <v>266</v>
      </c>
      <c r="G230" s="30"/>
      <c r="I230" s="48"/>
      <c r="K230" s="48"/>
      <c r="L230" s="31">
        <v>1164.01</v>
      </c>
      <c r="M230" s="48">
        <f t="shared" si="139"/>
        <v>1164.01</v>
      </c>
      <c r="O230" s="48">
        <f t="shared" ref="O230:O231" si="142">M230+N230</f>
        <v>1164.01</v>
      </c>
    </row>
    <row r="231" spans="1:15" x14ac:dyDescent="0.25">
      <c r="A231" s="19" t="s">
        <v>271</v>
      </c>
      <c r="B231" s="41"/>
      <c r="C231" s="41" t="s">
        <v>56</v>
      </c>
      <c r="D231" s="41" t="s">
        <v>17</v>
      </c>
      <c r="E231" s="41" t="s">
        <v>470</v>
      </c>
      <c r="F231" s="41" t="s">
        <v>270</v>
      </c>
      <c r="G231" s="30"/>
      <c r="I231" s="48"/>
      <c r="K231" s="48"/>
      <c r="L231" s="31">
        <v>1139.6400000000001</v>
      </c>
      <c r="M231" s="48">
        <f t="shared" si="139"/>
        <v>1139.6400000000001</v>
      </c>
      <c r="O231" s="48">
        <f t="shared" si="142"/>
        <v>1139.6400000000001</v>
      </c>
    </row>
    <row r="232" spans="1:15" x14ac:dyDescent="0.25">
      <c r="A232" s="19" t="s">
        <v>419</v>
      </c>
      <c r="B232" s="41"/>
      <c r="C232" s="41" t="s">
        <v>56</v>
      </c>
      <c r="D232" s="41" t="s">
        <v>17</v>
      </c>
      <c r="E232" s="41" t="s">
        <v>418</v>
      </c>
      <c r="F232" s="41"/>
      <c r="G232" s="30"/>
      <c r="I232" s="48"/>
      <c r="K232" s="48">
        <f>K233+K234</f>
        <v>867.19999999999993</v>
      </c>
      <c r="M232" s="48">
        <f>M233+M234</f>
        <v>867.19999999999993</v>
      </c>
      <c r="O232" s="48">
        <f>O233+O234</f>
        <v>867.19999999999993</v>
      </c>
    </row>
    <row r="233" spans="1:15" x14ac:dyDescent="0.25">
      <c r="A233" s="19" t="s">
        <v>267</v>
      </c>
      <c r="B233" s="41"/>
      <c r="C233" s="41" t="s">
        <v>56</v>
      </c>
      <c r="D233" s="41" t="s">
        <v>17</v>
      </c>
      <c r="E233" s="41" t="s">
        <v>418</v>
      </c>
      <c r="F233" s="41" t="s">
        <v>266</v>
      </c>
      <c r="G233" s="30"/>
      <c r="I233" s="48"/>
      <c r="J233" s="29">
        <v>116.4</v>
      </c>
      <c r="K233" s="48">
        <f t="shared" si="136"/>
        <v>116.4</v>
      </c>
      <c r="M233" s="48">
        <f t="shared" ref="M233:M234" si="143">K233+L233</f>
        <v>116.4</v>
      </c>
      <c r="O233" s="48">
        <f t="shared" ref="O233:O236" si="144">M233+N233</f>
        <v>116.4</v>
      </c>
    </row>
    <row r="234" spans="1:15" x14ac:dyDescent="0.25">
      <c r="A234" s="19" t="s">
        <v>271</v>
      </c>
      <c r="B234" s="41"/>
      <c r="C234" s="41" t="s">
        <v>56</v>
      </c>
      <c r="D234" s="41" t="s">
        <v>17</v>
      </c>
      <c r="E234" s="41" t="s">
        <v>418</v>
      </c>
      <c r="F234" s="41" t="s">
        <v>270</v>
      </c>
      <c r="G234" s="30"/>
      <c r="I234" s="48"/>
      <c r="J234" s="29">
        <v>750.8</v>
      </c>
      <c r="K234" s="48">
        <f t="shared" si="136"/>
        <v>750.8</v>
      </c>
      <c r="M234" s="48">
        <f t="shared" si="143"/>
        <v>750.8</v>
      </c>
      <c r="O234" s="48">
        <f t="shared" si="144"/>
        <v>750.8</v>
      </c>
    </row>
    <row r="235" spans="1:15" ht="31.5" x14ac:dyDescent="0.25">
      <c r="A235" s="19" t="s">
        <v>542</v>
      </c>
      <c r="B235" s="41"/>
      <c r="C235" s="41" t="s">
        <v>56</v>
      </c>
      <c r="D235" s="41" t="s">
        <v>17</v>
      </c>
      <c r="E235" s="41" t="s">
        <v>541</v>
      </c>
      <c r="F235" s="41"/>
      <c r="G235" s="30"/>
      <c r="I235" s="48"/>
      <c r="K235" s="48"/>
      <c r="M235" s="48"/>
      <c r="O235" s="48">
        <f>O236</f>
        <v>110</v>
      </c>
    </row>
    <row r="236" spans="1:15" x14ac:dyDescent="0.25">
      <c r="A236" s="19" t="s">
        <v>271</v>
      </c>
      <c r="B236" s="41"/>
      <c r="C236" s="41" t="s">
        <v>56</v>
      </c>
      <c r="D236" s="41" t="s">
        <v>17</v>
      </c>
      <c r="E236" s="41" t="s">
        <v>541</v>
      </c>
      <c r="F236" s="41" t="s">
        <v>270</v>
      </c>
      <c r="G236" s="30"/>
      <c r="I236" s="48"/>
      <c r="K236" s="48"/>
      <c r="M236" s="48"/>
      <c r="N236" s="31">
        <v>110</v>
      </c>
      <c r="O236" s="48">
        <f t="shared" si="144"/>
        <v>110</v>
      </c>
    </row>
    <row r="237" spans="1:15" ht="32.25" customHeight="1" x14ac:dyDescent="0.25">
      <c r="A237" s="19" t="s">
        <v>417</v>
      </c>
      <c r="B237" s="41"/>
      <c r="C237" s="41" t="s">
        <v>56</v>
      </c>
      <c r="D237" s="41" t="s">
        <v>17</v>
      </c>
      <c r="E237" s="41" t="s">
        <v>416</v>
      </c>
      <c r="F237" s="41"/>
      <c r="G237" s="30"/>
      <c r="I237" s="48"/>
      <c r="K237" s="48">
        <f>K238</f>
        <v>515.54999999999995</v>
      </c>
      <c r="M237" s="48">
        <f>M238</f>
        <v>515.54999999999995</v>
      </c>
      <c r="O237" s="48">
        <f>O238</f>
        <v>515.54999999999995</v>
      </c>
    </row>
    <row r="238" spans="1:15" ht="31.5" x14ac:dyDescent="0.25">
      <c r="A238" s="19" t="s">
        <v>264</v>
      </c>
      <c r="B238" s="41"/>
      <c r="C238" s="41" t="s">
        <v>56</v>
      </c>
      <c r="D238" s="41" t="s">
        <v>17</v>
      </c>
      <c r="E238" s="41" t="s">
        <v>416</v>
      </c>
      <c r="F238" s="41" t="s">
        <v>265</v>
      </c>
      <c r="G238" s="30"/>
      <c r="I238" s="48"/>
      <c r="J238" s="29">
        <v>515.54999999999995</v>
      </c>
      <c r="K238" s="48">
        <f t="shared" si="136"/>
        <v>515.54999999999995</v>
      </c>
      <c r="M238" s="48">
        <f t="shared" ref="M238" si="145">K238+L238</f>
        <v>515.54999999999995</v>
      </c>
      <c r="O238" s="48">
        <f t="shared" ref="O238" si="146">M238+N238</f>
        <v>515.54999999999995</v>
      </c>
    </row>
    <row r="239" spans="1:15" ht="75" customHeight="1" x14ac:dyDescent="0.25">
      <c r="A239" s="19" t="s">
        <v>421</v>
      </c>
      <c r="B239" s="41"/>
      <c r="C239" s="41" t="s">
        <v>56</v>
      </c>
      <c r="D239" s="41" t="s">
        <v>17</v>
      </c>
      <c r="E239" s="41" t="s">
        <v>420</v>
      </c>
      <c r="F239" s="41"/>
      <c r="G239" s="30"/>
      <c r="I239" s="48"/>
      <c r="K239" s="48">
        <f>K240+K241</f>
        <v>44426.400000000001</v>
      </c>
      <c r="M239" s="48">
        <f>M240+M241</f>
        <v>44426.400000000001</v>
      </c>
      <c r="O239" s="48">
        <f>O240+O241</f>
        <v>44426.400000000001</v>
      </c>
    </row>
    <row r="240" spans="1:15" ht="31.5" x14ac:dyDescent="0.25">
      <c r="A240" s="19" t="s">
        <v>264</v>
      </c>
      <c r="B240" s="41"/>
      <c r="C240" s="41" t="s">
        <v>56</v>
      </c>
      <c r="D240" s="41" t="s">
        <v>17</v>
      </c>
      <c r="E240" s="41" t="s">
        <v>420</v>
      </c>
      <c r="F240" s="41" t="s">
        <v>265</v>
      </c>
      <c r="G240" s="30"/>
      <c r="I240" s="48"/>
      <c r="J240" s="29">
        <v>4560</v>
      </c>
      <c r="K240" s="48">
        <f t="shared" si="136"/>
        <v>4560</v>
      </c>
      <c r="M240" s="48">
        <f t="shared" ref="M240:M241" si="147">K240+L240</f>
        <v>4560</v>
      </c>
      <c r="O240" s="48">
        <f t="shared" ref="O240:O241" si="148">M240+N240</f>
        <v>4560</v>
      </c>
    </row>
    <row r="241" spans="1:15" ht="31.5" x14ac:dyDescent="0.25">
      <c r="A241" s="19" t="s">
        <v>268</v>
      </c>
      <c r="B241" s="41"/>
      <c r="C241" s="41" t="s">
        <v>56</v>
      </c>
      <c r="D241" s="41" t="s">
        <v>17</v>
      </c>
      <c r="E241" s="41" t="s">
        <v>420</v>
      </c>
      <c r="F241" s="41" t="s">
        <v>269</v>
      </c>
      <c r="G241" s="30"/>
      <c r="I241" s="48"/>
      <c r="J241" s="29">
        <v>39866.400000000001</v>
      </c>
      <c r="K241" s="48">
        <f t="shared" si="136"/>
        <v>39866.400000000001</v>
      </c>
      <c r="M241" s="48">
        <f t="shared" si="147"/>
        <v>39866.400000000001</v>
      </c>
      <c r="O241" s="48">
        <f t="shared" si="148"/>
        <v>39866.400000000001</v>
      </c>
    </row>
    <row r="242" spans="1:15" ht="14.25" customHeight="1" x14ac:dyDescent="0.25">
      <c r="A242" s="19" t="s">
        <v>423</v>
      </c>
      <c r="B242" s="41"/>
      <c r="C242" s="41" t="s">
        <v>56</v>
      </c>
      <c r="D242" s="41" t="s">
        <v>17</v>
      </c>
      <c r="E242" s="41" t="s">
        <v>422</v>
      </c>
      <c r="F242" s="41"/>
      <c r="G242" s="30"/>
      <c r="I242" s="48"/>
      <c r="K242" s="48">
        <f>K243</f>
        <v>2102.1999999999998</v>
      </c>
      <c r="M242" s="48">
        <f>M243</f>
        <v>2102.1999999999998</v>
      </c>
      <c r="O242" s="48">
        <f>O243</f>
        <v>2102.1999999999998</v>
      </c>
    </row>
    <row r="243" spans="1:15" x14ac:dyDescent="0.25">
      <c r="A243" s="19" t="s">
        <v>271</v>
      </c>
      <c r="B243" s="41"/>
      <c r="C243" s="41" t="s">
        <v>56</v>
      </c>
      <c r="D243" s="41" t="s">
        <v>17</v>
      </c>
      <c r="E243" s="41" t="s">
        <v>422</v>
      </c>
      <c r="F243" s="41" t="s">
        <v>270</v>
      </c>
      <c r="G243" s="30"/>
      <c r="I243" s="48"/>
      <c r="J243" s="29">
        <v>2102.1999999999998</v>
      </c>
      <c r="K243" s="48">
        <f t="shared" si="136"/>
        <v>2102.1999999999998</v>
      </c>
      <c r="M243" s="48">
        <f t="shared" ref="M243" si="149">K243+L243</f>
        <v>2102.1999999999998</v>
      </c>
      <c r="O243" s="48">
        <f t="shared" ref="O243" si="150">M243+N243</f>
        <v>2102.1999999999998</v>
      </c>
    </row>
    <row r="244" spans="1:15" ht="14.25" customHeight="1" x14ac:dyDescent="0.25">
      <c r="A244" s="43" t="s">
        <v>76</v>
      </c>
      <c r="B244" s="36"/>
      <c r="C244" s="36" t="s">
        <v>56</v>
      </c>
      <c r="D244" s="36" t="s">
        <v>46</v>
      </c>
      <c r="E244" s="36"/>
      <c r="F244" s="36"/>
      <c r="G244" s="37">
        <f>G245</f>
        <v>45</v>
      </c>
      <c r="I244" s="49">
        <f>I245</f>
        <v>45</v>
      </c>
      <c r="K244" s="49">
        <f>K245</f>
        <v>45</v>
      </c>
      <c r="M244" s="49">
        <f>M245</f>
        <v>45</v>
      </c>
      <c r="O244" s="49">
        <f>O245</f>
        <v>45</v>
      </c>
    </row>
    <row r="245" spans="1:15" ht="17.25" customHeight="1" x14ac:dyDescent="0.25">
      <c r="A245" s="19" t="s">
        <v>77</v>
      </c>
      <c r="B245" s="41"/>
      <c r="C245" s="41" t="s">
        <v>56</v>
      </c>
      <c r="D245" s="41" t="s">
        <v>46</v>
      </c>
      <c r="E245" s="41" t="s">
        <v>279</v>
      </c>
      <c r="F245" s="41"/>
      <c r="G245" s="30">
        <f>G246</f>
        <v>45</v>
      </c>
      <c r="I245" s="48">
        <f>I246</f>
        <v>45</v>
      </c>
      <c r="K245" s="48">
        <f>K246</f>
        <v>45</v>
      </c>
      <c r="M245" s="48">
        <f>M246</f>
        <v>45</v>
      </c>
      <c r="O245" s="48">
        <f>O246+O247+O248</f>
        <v>45</v>
      </c>
    </row>
    <row r="246" spans="1:15" x14ac:dyDescent="0.25">
      <c r="A246" s="44" t="s">
        <v>245</v>
      </c>
      <c r="B246" s="41"/>
      <c r="C246" s="41" t="s">
        <v>56</v>
      </c>
      <c r="D246" s="41" t="s">
        <v>46</v>
      </c>
      <c r="E246" s="41" t="s">
        <v>279</v>
      </c>
      <c r="F246" s="41" t="s">
        <v>226</v>
      </c>
      <c r="G246" s="30">
        <v>45</v>
      </c>
      <c r="I246" s="48">
        <f t="shared" ref="I246:K246" si="151">G246+H246</f>
        <v>45</v>
      </c>
      <c r="K246" s="48">
        <f t="shared" si="151"/>
        <v>45</v>
      </c>
      <c r="M246" s="48">
        <f t="shared" ref="M246" si="152">K246+L246</f>
        <v>45</v>
      </c>
      <c r="N246" s="31">
        <v>-45</v>
      </c>
      <c r="O246" s="48">
        <f t="shared" ref="O246:O248" si="153">M246+N246</f>
        <v>0</v>
      </c>
    </row>
    <row r="247" spans="1:15" x14ac:dyDescent="0.25">
      <c r="A247" s="19" t="s">
        <v>267</v>
      </c>
      <c r="B247" s="41"/>
      <c r="C247" s="41" t="s">
        <v>56</v>
      </c>
      <c r="D247" s="41" t="s">
        <v>46</v>
      </c>
      <c r="E247" s="41" t="s">
        <v>279</v>
      </c>
      <c r="F247" s="41" t="s">
        <v>266</v>
      </c>
      <c r="G247" s="30"/>
      <c r="I247" s="48"/>
      <c r="K247" s="48"/>
      <c r="M247" s="48"/>
      <c r="N247" s="31">
        <v>19.8</v>
      </c>
      <c r="O247" s="48">
        <f t="shared" si="153"/>
        <v>19.8</v>
      </c>
    </row>
    <row r="248" spans="1:15" x14ac:dyDescent="0.25">
      <c r="A248" s="19" t="s">
        <v>271</v>
      </c>
      <c r="B248" s="41"/>
      <c r="C248" s="41" t="s">
        <v>56</v>
      </c>
      <c r="D248" s="41" t="s">
        <v>46</v>
      </c>
      <c r="E248" s="41" t="s">
        <v>279</v>
      </c>
      <c r="F248" s="41" t="s">
        <v>270</v>
      </c>
      <c r="G248" s="30"/>
      <c r="I248" s="48"/>
      <c r="K248" s="48"/>
      <c r="M248" s="48"/>
      <c r="N248" s="31">
        <v>25.2</v>
      </c>
      <c r="O248" s="48">
        <f t="shared" si="153"/>
        <v>25.2</v>
      </c>
    </row>
    <row r="249" spans="1:15" x14ac:dyDescent="0.25">
      <c r="A249" s="43" t="s">
        <v>281</v>
      </c>
      <c r="B249" s="36"/>
      <c r="C249" s="36" t="s">
        <v>56</v>
      </c>
      <c r="D249" s="36" t="s">
        <v>56</v>
      </c>
      <c r="E249" s="36"/>
      <c r="F249" s="36"/>
      <c r="G249" s="37">
        <f>G250</f>
        <v>1000</v>
      </c>
      <c r="I249" s="49">
        <f>I250</f>
        <v>1000</v>
      </c>
      <c r="K249" s="49">
        <f>K250</f>
        <v>1000</v>
      </c>
      <c r="M249" s="68">
        <f>M250</f>
        <v>1000</v>
      </c>
      <c r="O249" s="68">
        <f>O250+O254+O256</f>
        <v>1516.4299999999998</v>
      </c>
    </row>
    <row r="250" spans="1:15" x14ac:dyDescent="0.25">
      <c r="A250" s="19" t="s">
        <v>545</v>
      </c>
      <c r="B250" s="41"/>
      <c r="C250" s="41" t="s">
        <v>56</v>
      </c>
      <c r="D250" s="41" t="s">
        <v>56</v>
      </c>
      <c r="E250" s="41" t="s">
        <v>280</v>
      </c>
      <c r="F250" s="41"/>
      <c r="G250" s="30">
        <f>G251</f>
        <v>1000</v>
      </c>
      <c r="I250" s="48">
        <f>I251</f>
        <v>1000</v>
      </c>
      <c r="K250" s="48">
        <f>K251</f>
        <v>1000</v>
      </c>
      <c r="M250" s="48">
        <f>M251</f>
        <v>1000</v>
      </c>
      <c r="O250" s="48">
        <f>O251+O252+O253</f>
        <v>993.3</v>
      </c>
    </row>
    <row r="251" spans="1:15" x14ac:dyDescent="0.25">
      <c r="A251" s="44" t="s">
        <v>546</v>
      </c>
      <c r="B251" s="41"/>
      <c r="C251" s="41" t="s">
        <v>56</v>
      </c>
      <c r="D251" s="41" t="s">
        <v>56</v>
      </c>
      <c r="E251" s="41" t="s">
        <v>280</v>
      </c>
      <c r="F251" s="41" t="s">
        <v>300</v>
      </c>
      <c r="G251" s="30">
        <v>1000</v>
      </c>
      <c r="I251" s="48">
        <f t="shared" ref="I251:K251" si="154">G251+H251</f>
        <v>1000</v>
      </c>
      <c r="K251" s="48">
        <f t="shared" si="154"/>
        <v>1000</v>
      </c>
      <c r="M251" s="48">
        <f t="shared" ref="M251" si="155">K251+L251</f>
        <v>1000</v>
      </c>
      <c r="N251" s="31">
        <v>-801.2</v>
      </c>
      <c r="O251" s="48">
        <f t="shared" ref="O251:O258" si="156">M251+N251</f>
        <v>198.79999999999995</v>
      </c>
    </row>
    <row r="252" spans="1:15" x14ac:dyDescent="0.25">
      <c r="A252" s="19" t="s">
        <v>267</v>
      </c>
      <c r="B252" s="41"/>
      <c r="C252" s="41" t="s">
        <v>56</v>
      </c>
      <c r="D252" s="41" t="s">
        <v>56</v>
      </c>
      <c r="E252" s="41" t="s">
        <v>280</v>
      </c>
      <c r="F252" s="41" t="s">
        <v>266</v>
      </c>
      <c r="G252" s="30"/>
      <c r="I252" s="48"/>
      <c r="K252" s="48"/>
      <c r="M252" s="48"/>
      <c r="N252" s="31">
        <v>337.35</v>
      </c>
      <c r="O252" s="48">
        <f t="shared" si="156"/>
        <v>337.35</v>
      </c>
    </row>
    <row r="253" spans="1:15" x14ac:dyDescent="0.25">
      <c r="A253" s="19" t="s">
        <v>271</v>
      </c>
      <c r="B253" s="41"/>
      <c r="C253" s="41" t="s">
        <v>56</v>
      </c>
      <c r="D253" s="41" t="s">
        <v>56</v>
      </c>
      <c r="E253" s="41" t="s">
        <v>280</v>
      </c>
      <c r="F253" s="41" t="s">
        <v>270</v>
      </c>
      <c r="G253" s="30"/>
      <c r="I253" s="48"/>
      <c r="K253" s="48"/>
      <c r="M253" s="48"/>
      <c r="N253" s="31">
        <v>457.15</v>
      </c>
      <c r="O253" s="48">
        <f t="shared" si="156"/>
        <v>457.15</v>
      </c>
    </row>
    <row r="254" spans="1:15" x14ac:dyDescent="0.25">
      <c r="A254" s="19" t="s">
        <v>102</v>
      </c>
      <c r="B254" s="41"/>
      <c r="C254" s="41" t="s">
        <v>56</v>
      </c>
      <c r="D254" s="41" t="s">
        <v>56</v>
      </c>
      <c r="E254" s="41" t="s">
        <v>543</v>
      </c>
      <c r="F254" s="41"/>
      <c r="G254" s="30"/>
      <c r="I254" s="48"/>
      <c r="K254" s="48"/>
      <c r="M254" s="48"/>
      <c r="O254" s="48">
        <f>O255</f>
        <v>94.5</v>
      </c>
    </row>
    <row r="255" spans="1:15" x14ac:dyDescent="0.25">
      <c r="A255" s="19" t="s">
        <v>271</v>
      </c>
      <c r="B255" s="41"/>
      <c r="C255" s="41" t="s">
        <v>56</v>
      </c>
      <c r="D255" s="41" t="s">
        <v>56</v>
      </c>
      <c r="E255" s="41" t="s">
        <v>543</v>
      </c>
      <c r="F255" s="41" t="s">
        <v>270</v>
      </c>
      <c r="G255" s="30"/>
      <c r="I255" s="48"/>
      <c r="K255" s="48"/>
      <c r="M255" s="48"/>
      <c r="N255" s="31">
        <v>94.5</v>
      </c>
      <c r="O255" s="48">
        <f t="shared" si="156"/>
        <v>94.5</v>
      </c>
    </row>
    <row r="256" spans="1:15" x14ac:dyDescent="0.25">
      <c r="A256" s="19" t="s">
        <v>547</v>
      </c>
      <c r="B256" s="41"/>
      <c r="C256" s="41" t="s">
        <v>56</v>
      </c>
      <c r="D256" s="41" t="s">
        <v>56</v>
      </c>
      <c r="E256" s="41" t="s">
        <v>544</v>
      </c>
      <c r="F256" s="41"/>
      <c r="G256" s="30"/>
      <c r="I256" s="48"/>
      <c r="K256" s="48"/>
      <c r="M256" s="48"/>
      <c r="O256" s="48">
        <f>O257+O258</f>
        <v>428.63</v>
      </c>
    </row>
    <row r="257" spans="1:15" x14ac:dyDescent="0.25">
      <c r="A257" s="19" t="s">
        <v>267</v>
      </c>
      <c r="B257" s="41"/>
      <c r="C257" s="41" t="s">
        <v>56</v>
      </c>
      <c r="D257" s="41" t="s">
        <v>56</v>
      </c>
      <c r="E257" s="41" t="s">
        <v>544</v>
      </c>
      <c r="F257" s="41" t="s">
        <v>266</v>
      </c>
      <c r="G257" s="30"/>
      <c r="I257" s="48"/>
      <c r="K257" s="48"/>
      <c r="M257" s="48"/>
      <c r="N257" s="31">
        <v>168.75</v>
      </c>
      <c r="O257" s="48">
        <f t="shared" si="156"/>
        <v>168.75</v>
      </c>
    </row>
    <row r="258" spans="1:15" x14ac:dyDescent="0.25">
      <c r="A258" s="19" t="s">
        <v>271</v>
      </c>
      <c r="B258" s="41"/>
      <c r="C258" s="41" t="s">
        <v>56</v>
      </c>
      <c r="D258" s="41" t="s">
        <v>56</v>
      </c>
      <c r="E258" s="41" t="s">
        <v>544</v>
      </c>
      <c r="F258" s="41" t="s">
        <v>270</v>
      </c>
      <c r="G258" s="30"/>
      <c r="I258" s="48"/>
      <c r="K258" s="48"/>
      <c r="M258" s="48"/>
      <c r="N258" s="31">
        <v>259.88</v>
      </c>
      <c r="O258" s="48">
        <f t="shared" si="156"/>
        <v>259.88</v>
      </c>
    </row>
    <row r="259" spans="1:15" x14ac:dyDescent="0.25">
      <c r="A259" s="10" t="s">
        <v>62</v>
      </c>
      <c r="B259" s="41"/>
      <c r="C259" s="36" t="s">
        <v>56</v>
      </c>
      <c r="D259" s="36" t="s">
        <v>63</v>
      </c>
      <c r="E259" s="36"/>
      <c r="F259" s="36"/>
      <c r="G259" s="37">
        <f>G260</f>
        <v>2140</v>
      </c>
      <c r="H259" s="57"/>
      <c r="I259" s="49">
        <f>I260</f>
        <v>2140</v>
      </c>
      <c r="J259" s="58"/>
      <c r="K259" s="49">
        <f>K260+K262</f>
        <v>2140</v>
      </c>
      <c r="L259" s="67"/>
      <c r="M259" s="49">
        <f>M260+M262</f>
        <v>2140</v>
      </c>
      <c r="N259" s="67"/>
      <c r="O259" s="49">
        <f>O260+O262</f>
        <v>2140</v>
      </c>
    </row>
    <row r="260" spans="1:15" ht="33.75" hidden="1" customHeight="1" x14ac:dyDescent="0.25">
      <c r="A260" s="13" t="s">
        <v>179</v>
      </c>
      <c r="B260" s="41"/>
      <c r="C260" s="41" t="s">
        <v>56</v>
      </c>
      <c r="D260" s="41" t="s">
        <v>63</v>
      </c>
      <c r="E260" s="41" t="s">
        <v>361</v>
      </c>
      <c r="F260" s="41"/>
      <c r="G260" s="30">
        <f>G261</f>
        <v>2140</v>
      </c>
      <c r="I260" s="48">
        <f>I261</f>
        <v>2140</v>
      </c>
      <c r="K260" s="48">
        <f>K261</f>
        <v>0</v>
      </c>
      <c r="M260" s="48">
        <f>M261</f>
        <v>0</v>
      </c>
      <c r="O260" s="48">
        <f>O261</f>
        <v>0</v>
      </c>
    </row>
    <row r="261" spans="1:15" ht="33" hidden="1" customHeight="1" x14ac:dyDescent="0.25">
      <c r="A261" s="19" t="s">
        <v>268</v>
      </c>
      <c r="B261" s="41"/>
      <c r="C261" s="41" t="s">
        <v>56</v>
      </c>
      <c r="D261" s="41" t="s">
        <v>63</v>
      </c>
      <c r="E261" s="41" t="s">
        <v>361</v>
      </c>
      <c r="F261" s="41" t="s">
        <v>269</v>
      </c>
      <c r="G261" s="30">
        <v>2140</v>
      </c>
      <c r="I261" s="48">
        <f t="shared" ref="I261:K263" si="157">G261+H261</f>
        <v>2140</v>
      </c>
      <c r="J261" s="29">
        <v>-2140</v>
      </c>
      <c r="K261" s="48">
        <f t="shared" si="157"/>
        <v>0</v>
      </c>
      <c r="M261" s="48">
        <f t="shared" ref="M261" si="158">K261+L261</f>
        <v>0</v>
      </c>
      <c r="O261" s="48">
        <f t="shared" ref="O261" si="159">M261+N261</f>
        <v>0</v>
      </c>
    </row>
    <row r="262" spans="1:15" ht="78" customHeight="1" x14ac:dyDescent="0.25">
      <c r="A262" s="19" t="s">
        <v>421</v>
      </c>
      <c r="B262" s="41"/>
      <c r="C262" s="41" t="s">
        <v>56</v>
      </c>
      <c r="D262" s="41" t="s">
        <v>63</v>
      </c>
      <c r="E262" s="41" t="s">
        <v>420</v>
      </c>
      <c r="F262" s="41"/>
      <c r="G262" s="30"/>
      <c r="I262" s="48"/>
      <c r="K262" s="48">
        <f>K263</f>
        <v>2140</v>
      </c>
      <c r="M262" s="48">
        <f>M263</f>
        <v>2140</v>
      </c>
      <c r="O262" s="48">
        <f>O263</f>
        <v>2140</v>
      </c>
    </row>
    <row r="263" spans="1:15" ht="29.25" customHeight="1" x14ac:dyDescent="0.25">
      <c r="A263" s="19" t="s">
        <v>268</v>
      </c>
      <c r="B263" s="41"/>
      <c r="C263" s="41" t="s">
        <v>56</v>
      </c>
      <c r="D263" s="41" t="s">
        <v>63</v>
      </c>
      <c r="E263" s="41" t="s">
        <v>420</v>
      </c>
      <c r="F263" s="41" t="s">
        <v>269</v>
      </c>
      <c r="G263" s="30"/>
      <c r="I263" s="48"/>
      <c r="J263" s="29">
        <v>2140</v>
      </c>
      <c r="K263" s="48">
        <f t="shared" si="157"/>
        <v>2140</v>
      </c>
      <c r="M263" s="48">
        <f t="shared" ref="M263" si="160">K263+L263</f>
        <v>2140</v>
      </c>
      <c r="O263" s="48">
        <f t="shared" ref="O263" si="161">M263+N263</f>
        <v>2140</v>
      </c>
    </row>
    <row r="264" spans="1:15" x14ac:dyDescent="0.25">
      <c r="A264" s="43" t="s">
        <v>204</v>
      </c>
      <c r="B264" s="36"/>
      <c r="C264" s="36" t="s">
        <v>63</v>
      </c>
      <c r="D264" s="36"/>
      <c r="E264" s="36"/>
      <c r="F264" s="36"/>
      <c r="G264" s="37">
        <f>G265</f>
        <v>306.5</v>
      </c>
      <c r="I264" s="49">
        <f>I265</f>
        <v>306.5</v>
      </c>
      <c r="K264" s="49">
        <f>K265</f>
        <v>306.5</v>
      </c>
      <c r="M264" s="49">
        <f>M265</f>
        <v>306.5</v>
      </c>
      <c r="O264" s="49">
        <f>O265</f>
        <v>306.5</v>
      </c>
    </row>
    <row r="265" spans="1:15" x14ac:dyDescent="0.25">
      <c r="A265" s="19" t="s">
        <v>209</v>
      </c>
      <c r="B265" s="41"/>
      <c r="C265" s="41" t="s">
        <v>63</v>
      </c>
      <c r="D265" s="41" t="s">
        <v>63</v>
      </c>
      <c r="E265" s="41"/>
      <c r="F265" s="41"/>
      <c r="G265" s="30">
        <f>G266+G268</f>
        <v>306.5</v>
      </c>
      <c r="I265" s="48">
        <f>I266+I268</f>
        <v>306.5</v>
      </c>
      <c r="K265" s="48">
        <f>K266+K268</f>
        <v>306.5</v>
      </c>
      <c r="M265" s="48">
        <f>M266+M268</f>
        <v>306.5</v>
      </c>
      <c r="O265" s="48">
        <f>O266+O268</f>
        <v>306.5</v>
      </c>
    </row>
    <row r="266" spans="1:15" ht="28.5" customHeight="1" x14ac:dyDescent="0.25">
      <c r="A266" s="19" t="s">
        <v>588</v>
      </c>
      <c r="B266" s="41"/>
      <c r="C266" s="41" t="s">
        <v>63</v>
      </c>
      <c r="D266" s="41" t="s">
        <v>63</v>
      </c>
      <c r="E266" s="41" t="s">
        <v>305</v>
      </c>
      <c r="F266" s="41"/>
      <c r="G266" s="30">
        <f>G267</f>
        <v>114</v>
      </c>
      <c r="I266" s="48">
        <f>I267</f>
        <v>114</v>
      </c>
      <c r="K266" s="48">
        <f>K267</f>
        <v>114</v>
      </c>
      <c r="M266" s="48">
        <f>M267</f>
        <v>114</v>
      </c>
      <c r="O266" s="48">
        <f>O267</f>
        <v>114</v>
      </c>
    </row>
    <row r="267" spans="1:15" x14ac:dyDescent="0.25">
      <c r="A267" s="19" t="s">
        <v>267</v>
      </c>
      <c r="B267" s="41"/>
      <c r="C267" s="41" t="s">
        <v>63</v>
      </c>
      <c r="D267" s="41" t="s">
        <v>63</v>
      </c>
      <c r="E267" s="41" t="s">
        <v>305</v>
      </c>
      <c r="F267" s="41" t="s">
        <v>266</v>
      </c>
      <c r="G267" s="30">
        <v>114</v>
      </c>
      <c r="I267" s="48">
        <f t="shared" ref="I267:K269" si="162">G267+H267</f>
        <v>114</v>
      </c>
      <c r="K267" s="48">
        <f t="shared" si="162"/>
        <v>114</v>
      </c>
      <c r="M267" s="48">
        <f t="shared" ref="M267" si="163">K267+L267</f>
        <v>114</v>
      </c>
      <c r="O267" s="48">
        <f t="shared" ref="O267" si="164">M267+N267</f>
        <v>114</v>
      </c>
    </row>
    <row r="268" spans="1:15" ht="13.5" customHeight="1" x14ac:dyDescent="0.25">
      <c r="A268" s="19" t="s">
        <v>589</v>
      </c>
      <c r="B268" s="41"/>
      <c r="C268" s="41" t="s">
        <v>63</v>
      </c>
      <c r="D268" s="41" t="s">
        <v>63</v>
      </c>
      <c r="E268" s="41" t="s">
        <v>341</v>
      </c>
      <c r="F268" s="41"/>
      <c r="G268" s="30">
        <f>G269</f>
        <v>192.5</v>
      </c>
      <c r="I268" s="48">
        <f>I269</f>
        <v>192.5</v>
      </c>
      <c r="K268" s="48">
        <f>K269</f>
        <v>192.5</v>
      </c>
      <c r="M268" s="48">
        <f>M269</f>
        <v>192.5</v>
      </c>
      <c r="O268" s="48">
        <f>O269</f>
        <v>192.5</v>
      </c>
    </row>
    <row r="269" spans="1:15" x14ac:dyDescent="0.25">
      <c r="A269" s="19" t="s">
        <v>267</v>
      </c>
      <c r="B269" s="41"/>
      <c r="C269" s="41" t="s">
        <v>63</v>
      </c>
      <c r="D269" s="41" t="s">
        <v>63</v>
      </c>
      <c r="E269" s="41" t="s">
        <v>341</v>
      </c>
      <c r="F269" s="41" t="s">
        <v>266</v>
      </c>
      <c r="G269" s="30">
        <v>192.5</v>
      </c>
      <c r="I269" s="48">
        <f t="shared" si="162"/>
        <v>192.5</v>
      </c>
      <c r="K269" s="48">
        <f t="shared" si="162"/>
        <v>192.5</v>
      </c>
      <c r="M269" s="48">
        <f t="shared" ref="M269" si="165">K269+L269</f>
        <v>192.5</v>
      </c>
      <c r="O269" s="48">
        <f t="shared" ref="O269" si="166">M269+N269</f>
        <v>192.5</v>
      </c>
    </row>
    <row r="270" spans="1:15" x14ac:dyDescent="0.25">
      <c r="A270" s="35" t="s">
        <v>67</v>
      </c>
      <c r="B270" s="36"/>
      <c r="C270" s="36" t="s">
        <v>68</v>
      </c>
      <c r="D270" s="36"/>
      <c r="E270" s="36"/>
      <c r="F270" s="36"/>
      <c r="G270" s="30"/>
      <c r="I270" s="49">
        <f>I271</f>
        <v>3745.6</v>
      </c>
      <c r="K270" s="49">
        <f>K271</f>
        <v>3745.6</v>
      </c>
      <c r="M270" s="49">
        <f>M271</f>
        <v>3745.6</v>
      </c>
      <c r="O270" s="49">
        <f>O271</f>
        <v>3745.6</v>
      </c>
    </row>
    <row r="271" spans="1:15" x14ac:dyDescent="0.25">
      <c r="A271" s="35" t="s">
        <v>90</v>
      </c>
      <c r="B271" s="36"/>
      <c r="C271" s="36" t="s">
        <v>68</v>
      </c>
      <c r="D271" s="36" t="s">
        <v>17</v>
      </c>
      <c r="E271" s="36"/>
      <c r="F271" s="36"/>
      <c r="G271" s="37">
        <f>G272</f>
        <v>0</v>
      </c>
      <c r="I271" s="49">
        <f>I272</f>
        <v>3745.6</v>
      </c>
      <c r="K271" s="49">
        <f>K272</f>
        <v>3745.6</v>
      </c>
      <c r="M271" s="49">
        <f>M272</f>
        <v>3745.6</v>
      </c>
      <c r="O271" s="49">
        <f>O272</f>
        <v>3745.6</v>
      </c>
    </row>
    <row r="272" spans="1:15" ht="16.5" customHeight="1" x14ac:dyDescent="0.25">
      <c r="A272" s="19" t="s">
        <v>363</v>
      </c>
      <c r="B272" s="36"/>
      <c r="C272" s="41" t="s">
        <v>68</v>
      </c>
      <c r="D272" s="41" t="s">
        <v>17</v>
      </c>
      <c r="E272" s="41" t="s">
        <v>424</v>
      </c>
      <c r="F272" s="41"/>
      <c r="G272" s="30">
        <f>G273</f>
        <v>0</v>
      </c>
      <c r="I272" s="48">
        <f>I273</f>
        <v>3745.6</v>
      </c>
      <c r="K272" s="48">
        <f>K273</f>
        <v>3745.6</v>
      </c>
      <c r="M272" s="48">
        <f>M273</f>
        <v>3745.6</v>
      </c>
      <c r="O272" s="48">
        <f>O273</f>
        <v>3745.6</v>
      </c>
    </row>
    <row r="273" spans="1:15" ht="30.75" customHeight="1" x14ac:dyDescent="0.25">
      <c r="A273" s="19" t="s">
        <v>264</v>
      </c>
      <c r="B273" s="36"/>
      <c r="C273" s="41" t="s">
        <v>68</v>
      </c>
      <c r="D273" s="41" t="s">
        <v>17</v>
      </c>
      <c r="E273" s="41" t="s">
        <v>424</v>
      </c>
      <c r="F273" s="41" t="s">
        <v>265</v>
      </c>
      <c r="G273" s="30"/>
      <c r="H273" s="53">
        <v>3745.6</v>
      </c>
      <c r="I273" s="48">
        <f t="shared" ref="I273:K273" si="167">G273+H273</f>
        <v>3745.6</v>
      </c>
      <c r="K273" s="48">
        <f t="shared" si="167"/>
        <v>3745.6</v>
      </c>
      <c r="M273" s="48">
        <f t="shared" ref="M273" si="168">K273+L273</f>
        <v>3745.6</v>
      </c>
      <c r="O273" s="48">
        <f t="shared" ref="O273" si="169">M273+N273</f>
        <v>3745.6</v>
      </c>
    </row>
    <row r="274" spans="1:15" x14ac:dyDescent="0.25">
      <c r="A274" s="35" t="s">
        <v>252</v>
      </c>
      <c r="B274" s="36"/>
      <c r="C274" s="36" t="s">
        <v>109</v>
      </c>
      <c r="D274" s="36"/>
      <c r="E274" s="36"/>
      <c r="F274" s="36"/>
      <c r="G274" s="37">
        <f>G275</f>
        <v>3500</v>
      </c>
      <c r="I274" s="49">
        <f>I275</f>
        <v>3500</v>
      </c>
      <c r="K274" s="49">
        <f>K275</f>
        <v>3500</v>
      </c>
      <c r="M274" s="49">
        <f>M275</f>
        <v>3500</v>
      </c>
      <c r="O274" s="49">
        <f>O275</f>
        <v>3500</v>
      </c>
    </row>
    <row r="275" spans="1:15" x14ac:dyDescent="0.25">
      <c r="A275" s="35" t="s">
        <v>208</v>
      </c>
      <c r="B275" s="36"/>
      <c r="C275" s="36" t="s">
        <v>109</v>
      </c>
      <c r="D275" s="36" t="s">
        <v>15</v>
      </c>
      <c r="E275" s="36"/>
      <c r="F275" s="36"/>
      <c r="G275" s="37">
        <f>G276</f>
        <v>3500</v>
      </c>
      <c r="I275" s="49">
        <f>I276</f>
        <v>3500</v>
      </c>
      <c r="K275" s="49">
        <f>K276</f>
        <v>3500</v>
      </c>
      <c r="M275" s="49">
        <f>M276</f>
        <v>3500</v>
      </c>
      <c r="O275" s="49">
        <f>O276</f>
        <v>3500</v>
      </c>
    </row>
    <row r="276" spans="1:15" x14ac:dyDescent="0.25">
      <c r="A276" s="42" t="s">
        <v>52</v>
      </c>
      <c r="B276" s="41"/>
      <c r="C276" s="41" t="s">
        <v>109</v>
      </c>
      <c r="D276" s="41" t="s">
        <v>15</v>
      </c>
      <c r="E276" s="41" t="s">
        <v>285</v>
      </c>
      <c r="F276" s="41"/>
      <c r="G276" s="30">
        <f>G277</f>
        <v>3500</v>
      </c>
      <c r="I276" s="48">
        <f>I277</f>
        <v>3500</v>
      </c>
      <c r="K276" s="48">
        <f>K277</f>
        <v>3500</v>
      </c>
      <c r="M276" s="48">
        <f>M277</f>
        <v>3500</v>
      </c>
      <c r="O276" s="48">
        <f>O277</f>
        <v>3500</v>
      </c>
    </row>
    <row r="277" spans="1:15" x14ac:dyDescent="0.25">
      <c r="A277" s="44" t="s">
        <v>274</v>
      </c>
      <c r="B277" s="41"/>
      <c r="C277" s="41" t="s">
        <v>109</v>
      </c>
      <c r="D277" s="41" t="s">
        <v>15</v>
      </c>
      <c r="E277" s="41" t="s">
        <v>285</v>
      </c>
      <c r="F277" s="41" t="s">
        <v>276</v>
      </c>
      <c r="G277" s="30">
        <f>G278+G279</f>
        <v>3500</v>
      </c>
      <c r="I277" s="48">
        <f>I278+I279</f>
        <v>3500</v>
      </c>
      <c r="K277" s="48">
        <f>K278+K279</f>
        <v>3500</v>
      </c>
      <c r="M277" s="48">
        <f>M278+M279</f>
        <v>3500</v>
      </c>
      <c r="O277" s="48">
        <f>O278+O279</f>
        <v>3500</v>
      </c>
    </row>
    <row r="278" spans="1:15" ht="30" customHeight="1" x14ac:dyDescent="0.25">
      <c r="A278" s="19" t="s">
        <v>268</v>
      </c>
      <c r="B278" s="41"/>
      <c r="C278" s="41" t="s">
        <v>109</v>
      </c>
      <c r="D278" s="41" t="s">
        <v>15</v>
      </c>
      <c r="E278" s="41" t="s">
        <v>285</v>
      </c>
      <c r="F278" s="41" t="s">
        <v>269</v>
      </c>
      <c r="G278" s="30">
        <v>3500</v>
      </c>
      <c r="I278" s="48">
        <f t="shared" ref="I278:K279" si="170">G278+H278</f>
        <v>3500</v>
      </c>
      <c r="K278" s="48">
        <f t="shared" si="170"/>
        <v>3500</v>
      </c>
      <c r="M278" s="48">
        <f t="shared" ref="M278:M279" si="171">K278+L278</f>
        <v>3500</v>
      </c>
      <c r="O278" s="48">
        <f t="shared" ref="O278:O279" si="172">M278+N278</f>
        <v>3500</v>
      </c>
    </row>
    <row r="279" spans="1:15" x14ac:dyDescent="0.25">
      <c r="A279" s="19" t="s">
        <v>271</v>
      </c>
      <c r="B279" s="41"/>
      <c r="C279" s="41" t="s">
        <v>109</v>
      </c>
      <c r="D279" s="41" t="s">
        <v>15</v>
      </c>
      <c r="E279" s="41" t="s">
        <v>285</v>
      </c>
      <c r="F279" s="41" t="s">
        <v>270</v>
      </c>
      <c r="G279" s="30"/>
      <c r="I279" s="48">
        <f t="shared" si="170"/>
        <v>0</v>
      </c>
      <c r="K279" s="48">
        <f t="shared" si="170"/>
        <v>0</v>
      </c>
      <c r="M279" s="48">
        <f t="shared" si="171"/>
        <v>0</v>
      </c>
      <c r="O279" s="48">
        <f t="shared" si="172"/>
        <v>0</v>
      </c>
    </row>
    <row r="280" spans="1:15" x14ac:dyDescent="0.25">
      <c r="A280" s="35" t="s">
        <v>202</v>
      </c>
      <c r="B280" s="36"/>
      <c r="C280" s="36" t="s">
        <v>27</v>
      </c>
      <c r="D280" s="36"/>
      <c r="E280" s="36"/>
      <c r="F280" s="36"/>
      <c r="G280" s="37">
        <f>G281</f>
        <v>640</v>
      </c>
      <c r="I280" s="49">
        <f>I281</f>
        <v>640</v>
      </c>
      <c r="K280" s="49">
        <f>K281</f>
        <v>841</v>
      </c>
      <c r="M280" s="49">
        <f>M281</f>
        <v>919.1</v>
      </c>
      <c r="O280" s="49">
        <f>O281</f>
        <v>994.1</v>
      </c>
    </row>
    <row r="281" spans="1:15" x14ac:dyDescent="0.25">
      <c r="A281" s="35" t="s">
        <v>158</v>
      </c>
      <c r="B281" s="36"/>
      <c r="C281" s="36" t="s">
        <v>27</v>
      </c>
      <c r="D281" s="36" t="s">
        <v>17</v>
      </c>
      <c r="E281" s="36"/>
      <c r="F281" s="36"/>
      <c r="G281" s="37">
        <f>G284</f>
        <v>640</v>
      </c>
      <c r="I281" s="49">
        <f>I284</f>
        <v>640</v>
      </c>
      <c r="K281" s="49">
        <f>K284</f>
        <v>841</v>
      </c>
      <c r="M281" s="49">
        <f>M284+M282</f>
        <v>919.1</v>
      </c>
      <c r="O281" s="49">
        <f>O284+O282+O286</f>
        <v>994.1</v>
      </c>
    </row>
    <row r="282" spans="1:15" x14ac:dyDescent="0.25">
      <c r="A282" s="42" t="s">
        <v>473</v>
      </c>
      <c r="B282" s="41"/>
      <c r="C282" s="41" t="s">
        <v>27</v>
      </c>
      <c r="D282" s="41" t="s">
        <v>17</v>
      </c>
      <c r="E282" s="41" t="s">
        <v>472</v>
      </c>
      <c r="F282" s="41"/>
      <c r="G282" s="30"/>
      <c r="I282" s="48"/>
      <c r="K282" s="48"/>
      <c r="M282" s="48">
        <f>M283</f>
        <v>78.099999999999994</v>
      </c>
      <c r="O282" s="48">
        <f>O283</f>
        <v>78.099999999999994</v>
      </c>
    </row>
    <row r="283" spans="1:15" ht="31.5" x14ac:dyDescent="0.25">
      <c r="A283" s="19" t="s">
        <v>297</v>
      </c>
      <c r="B283" s="41"/>
      <c r="C283" s="41" t="s">
        <v>27</v>
      </c>
      <c r="D283" s="41" t="s">
        <v>17</v>
      </c>
      <c r="E283" s="41" t="s">
        <v>472</v>
      </c>
      <c r="F283" s="41" t="s">
        <v>296</v>
      </c>
      <c r="G283" s="30"/>
      <c r="I283" s="48"/>
      <c r="K283" s="48"/>
      <c r="L283" s="31">
        <v>78.099999999999994</v>
      </c>
      <c r="M283" s="48">
        <f>L283+K283</f>
        <v>78.099999999999994</v>
      </c>
      <c r="O283" s="48">
        <f>N283+M283</f>
        <v>78.099999999999994</v>
      </c>
    </row>
    <row r="284" spans="1:15" x14ac:dyDescent="0.25">
      <c r="A284" s="46" t="s">
        <v>286</v>
      </c>
      <c r="B284" s="41"/>
      <c r="C284" s="41" t="s">
        <v>27</v>
      </c>
      <c r="D284" s="41" t="s">
        <v>17</v>
      </c>
      <c r="E284" s="41" t="s">
        <v>287</v>
      </c>
      <c r="F284" s="41"/>
      <c r="G284" s="30">
        <f>G285</f>
        <v>640</v>
      </c>
      <c r="I284" s="48">
        <f>I285</f>
        <v>640</v>
      </c>
      <c r="K284" s="48">
        <f>K285</f>
        <v>841</v>
      </c>
      <c r="M284" s="48">
        <f>M285</f>
        <v>841</v>
      </c>
      <c r="O284" s="48">
        <f>O285</f>
        <v>866</v>
      </c>
    </row>
    <row r="285" spans="1:15" ht="29.25" customHeight="1" x14ac:dyDescent="0.25">
      <c r="A285" s="19" t="s">
        <v>297</v>
      </c>
      <c r="B285" s="41"/>
      <c r="C285" s="41" t="s">
        <v>27</v>
      </c>
      <c r="D285" s="41" t="s">
        <v>17</v>
      </c>
      <c r="E285" s="41" t="s">
        <v>287</v>
      </c>
      <c r="F285" s="41" t="s">
        <v>296</v>
      </c>
      <c r="G285" s="30">
        <v>640</v>
      </c>
      <c r="I285" s="48">
        <f t="shared" ref="I285:K285" si="173">G285+H285</f>
        <v>640</v>
      </c>
      <c r="J285" s="29">
        <f>106+95</f>
        <v>201</v>
      </c>
      <c r="K285" s="48">
        <f t="shared" si="173"/>
        <v>841</v>
      </c>
      <c r="M285" s="48">
        <f t="shared" ref="M285" si="174">K285+L285</f>
        <v>841</v>
      </c>
      <c r="N285" s="31">
        <v>25</v>
      </c>
      <c r="O285" s="48">
        <f t="shared" ref="O285:O287" si="175">M285+N285</f>
        <v>866</v>
      </c>
    </row>
    <row r="286" spans="1:15" ht="29.25" customHeight="1" x14ac:dyDescent="0.25">
      <c r="A286" s="19" t="s">
        <v>542</v>
      </c>
      <c r="B286" s="41"/>
      <c r="C286" s="41" t="s">
        <v>27</v>
      </c>
      <c r="D286" s="41" t="s">
        <v>17</v>
      </c>
      <c r="E286" s="41" t="s">
        <v>541</v>
      </c>
      <c r="F286" s="41"/>
      <c r="G286" s="30"/>
      <c r="I286" s="48"/>
      <c r="K286" s="48"/>
      <c r="M286" s="48"/>
      <c r="O286" s="48">
        <f>O287</f>
        <v>50</v>
      </c>
    </row>
    <row r="287" spans="1:15" ht="29.25" customHeight="1" x14ac:dyDescent="0.25">
      <c r="A287" s="19" t="s">
        <v>297</v>
      </c>
      <c r="B287" s="41"/>
      <c r="C287" s="41" t="s">
        <v>27</v>
      </c>
      <c r="D287" s="41" t="s">
        <v>17</v>
      </c>
      <c r="E287" s="41" t="s">
        <v>541</v>
      </c>
      <c r="F287" s="41" t="s">
        <v>296</v>
      </c>
      <c r="G287" s="30"/>
      <c r="I287" s="48"/>
      <c r="K287" s="48"/>
      <c r="M287" s="48"/>
      <c r="N287" s="31">
        <v>50</v>
      </c>
      <c r="O287" s="48">
        <f t="shared" si="175"/>
        <v>50</v>
      </c>
    </row>
    <row r="288" spans="1:15" ht="15.75" customHeight="1" x14ac:dyDescent="0.25">
      <c r="A288" s="50" t="s">
        <v>197</v>
      </c>
      <c r="B288" s="36"/>
      <c r="C288" s="36" t="s">
        <v>196</v>
      </c>
      <c r="D288" s="36"/>
      <c r="E288" s="36"/>
      <c r="F288" s="36"/>
      <c r="G288" s="37">
        <f>G289</f>
        <v>4008</v>
      </c>
      <c r="I288" s="49">
        <f>I289</f>
        <v>4008</v>
      </c>
      <c r="K288" s="49">
        <f>K289</f>
        <v>4008</v>
      </c>
      <c r="M288" s="49">
        <f>M289</f>
        <v>3629.8</v>
      </c>
      <c r="O288" s="49">
        <f>O289</f>
        <v>3348.2200000000003</v>
      </c>
    </row>
    <row r="289" spans="1:15" ht="14.25" customHeight="1" x14ac:dyDescent="0.25">
      <c r="A289" s="43" t="s">
        <v>289</v>
      </c>
      <c r="B289" s="36"/>
      <c r="C289" s="36" t="s">
        <v>196</v>
      </c>
      <c r="D289" s="36" t="s">
        <v>15</v>
      </c>
      <c r="E289" s="36"/>
      <c r="F289" s="36"/>
      <c r="G289" s="37">
        <f>G290</f>
        <v>4008</v>
      </c>
      <c r="H289" s="59"/>
      <c r="I289" s="49">
        <f>I290</f>
        <v>4008</v>
      </c>
      <c r="J289" s="31"/>
      <c r="K289" s="49">
        <f>K290</f>
        <v>4008</v>
      </c>
      <c r="M289" s="49">
        <f>M290</f>
        <v>3629.8</v>
      </c>
      <c r="O289" s="49">
        <f>O290</f>
        <v>3348.2200000000003</v>
      </c>
    </row>
    <row r="290" spans="1:15" x14ac:dyDescent="0.25">
      <c r="A290" s="42" t="s">
        <v>111</v>
      </c>
      <c r="B290" s="41"/>
      <c r="C290" s="41" t="s">
        <v>196</v>
      </c>
      <c r="D290" s="41" t="s">
        <v>15</v>
      </c>
      <c r="E290" s="41" t="s">
        <v>288</v>
      </c>
      <c r="F290" s="41"/>
      <c r="G290" s="30">
        <f>G291</f>
        <v>4008</v>
      </c>
      <c r="H290" s="59"/>
      <c r="I290" s="48">
        <f>I291</f>
        <v>4008</v>
      </c>
      <c r="J290" s="31"/>
      <c r="K290" s="48">
        <f>K291</f>
        <v>4008</v>
      </c>
      <c r="M290" s="48">
        <f>M291</f>
        <v>3629.8</v>
      </c>
      <c r="O290" s="48">
        <f>O291</f>
        <v>3348.2200000000003</v>
      </c>
    </row>
    <row r="291" spans="1:15" x14ac:dyDescent="0.25">
      <c r="A291" s="42" t="s">
        <v>290</v>
      </c>
      <c r="B291" s="41"/>
      <c r="C291" s="41" t="s">
        <v>196</v>
      </c>
      <c r="D291" s="41" t="s">
        <v>15</v>
      </c>
      <c r="E291" s="41" t="s">
        <v>288</v>
      </c>
      <c r="F291" s="41" t="s">
        <v>291</v>
      </c>
      <c r="G291" s="30">
        <v>4008</v>
      </c>
      <c r="H291" s="59"/>
      <c r="I291" s="48">
        <f t="shared" ref="I291:K291" si="176">G291+H291</f>
        <v>4008</v>
      </c>
      <c r="J291" s="31"/>
      <c r="K291" s="48">
        <f t="shared" si="176"/>
        <v>4008</v>
      </c>
      <c r="L291" s="31">
        <v>-378.2</v>
      </c>
      <c r="M291" s="48">
        <f t="shared" ref="M291" si="177">K291+L291</f>
        <v>3629.8</v>
      </c>
      <c r="N291" s="31">
        <f>-180-132.66-215.19+26.19+220.08</f>
        <v>-281.57999999999993</v>
      </c>
      <c r="O291" s="48">
        <f t="shared" ref="O291" si="178">M291+N291</f>
        <v>3348.2200000000003</v>
      </c>
    </row>
    <row r="292" spans="1:15" ht="31.5" customHeight="1" x14ac:dyDescent="0.25">
      <c r="A292" s="50" t="s">
        <v>199</v>
      </c>
      <c r="B292" s="36"/>
      <c r="C292" s="36" t="s">
        <v>30</v>
      </c>
      <c r="D292" s="36"/>
      <c r="E292" s="36"/>
      <c r="F292" s="36"/>
      <c r="G292" s="37">
        <f>G293</f>
        <v>17324.3</v>
      </c>
      <c r="I292" s="49">
        <f>I293+I296</f>
        <v>18061.099999999999</v>
      </c>
      <c r="K292" s="49">
        <f>K293+K296+K298</f>
        <v>18437.099999999999</v>
      </c>
      <c r="M292" s="49">
        <f>M293+M296+M298</f>
        <v>18815.3</v>
      </c>
      <c r="O292" s="49">
        <f>O293+O296+O298</f>
        <v>20136</v>
      </c>
    </row>
    <row r="293" spans="1:15" ht="30" customHeight="1" x14ac:dyDescent="0.25">
      <c r="A293" s="19" t="s">
        <v>200</v>
      </c>
      <c r="B293" s="41"/>
      <c r="C293" s="41" t="s">
        <v>30</v>
      </c>
      <c r="D293" s="41" t="s">
        <v>15</v>
      </c>
      <c r="E293" s="41"/>
      <c r="F293" s="41"/>
      <c r="G293" s="30">
        <f>G294</f>
        <v>17324.3</v>
      </c>
      <c r="I293" s="48">
        <f>I294</f>
        <v>16461.099999999999</v>
      </c>
      <c r="K293" s="48">
        <f>K294</f>
        <v>16461.099999999999</v>
      </c>
      <c r="M293" s="48">
        <f>M294</f>
        <v>16461.099999999999</v>
      </c>
      <c r="O293" s="48">
        <f>O294</f>
        <v>16461.099999999999</v>
      </c>
    </row>
    <row r="294" spans="1:15" ht="15.75" customHeight="1" x14ac:dyDescent="0.25">
      <c r="A294" s="19" t="s">
        <v>293</v>
      </c>
      <c r="B294" s="41"/>
      <c r="C294" s="41" t="s">
        <v>30</v>
      </c>
      <c r="D294" s="41" t="s">
        <v>15</v>
      </c>
      <c r="E294" s="41" t="s">
        <v>292</v>
      </c>
      <c r="F294" s="41"/>
      <c r="G294" s="30">
        <f>G295</f>
        <v>17324.3</v>
      </c>
      <c r="I294" s="48">
        <f>I295</f>
        <v>16461.099999999999</v>
      </c>
      <c r="K294" s="48">
        <f>K295</f>
        <v>16461.099999999999</v>
      </c>
      <c r="M294" s="48">
        <f>M295</f>
        <v>16461.099999999999</v>
      </c>
      <c r="O294" s="48">
        <f>O295</f>
        <v>16461.099999999999</v>
      </c>
    </row>
    <row r="295" spans="1:15" x14ac:dyDescent="0.25">
      <c r="A295" s="42" t="s">
        <v>295</v>
      </c>
      <c r="B295" s="41"/>
      <c r="C295" s="41" t="s">
        <v>30</v>
      </c>
      <c r="D295" s="41" t="s">
        <v>15</v>
      </c>
      <c r="E295" s="41" t="s">
        <v>292</v>
      </c>
      <c r="F295" s="41" t="s">
        <v>294</v>
      </c>
      <c r="G295" s="30">
        <v>17324.3</v>
      </c>
      <c r="H295" s="53">
        <v>-863.2</v>
      </c>
      <c r="I295" s="48">
        <f t="shared" ref="I295:K297" si="179">G295+H295</f>
        <v>16461.099999999999</v>
      </c>
      <c r="K295" s="48">
        <f t="shared" si="179"/>
        <v>16461.099999999999</v>
      </c>
      <c r="M295" s="48">
        <f t="shared" ref="M295" si="180">K295+L295</f>
        <v>16461.099999999999</v>
      </c>
      <c r="O295" s="48">
        <f t="shared" ref="O295" si="181">M295+N295</f>
        <v>16461.099999999999</v>
      </c>
    </row>
    <row r="296" spans="1:15" x14ac:dyDescent="0.25">
      <c r="A296" s="42" t="s">
        <v>201</v>
      </c>
      <c r="B296" s="41"/>
      <c r="C296" s="41" t="s">
        <v>30</v>
      </c>
      <c r="D296" s="41" t="s">
        <v>17</v>
      </c>
      <c r="E296" s="41"/>
      <c r="F296" s="41"/>
      <c r="G296" s="30"/>
      <c r="I296" s="48">
        <f>I297</f>
        <v>1600</v>
      </c>
      <c r="K296" s="48">
        <f>K297</f>
        <v>1600</v>
      </c>
      <c r="M296" s="48">
        <f>M297</f>
        <v>1600</v>
      </c>
      <c r="O296" s="48">
        <f>O297</f>
        <v>1600</v>
      </c>
    </row>
    <row r="297" spans="1:15" x14ac:dyDescent="0.25">
      <c r="A297" s="42" t="s">
        <v>382</v>
      </c>
      <c r="B297" s="41"/>
      <c r="C297" s="41" t="s">
        <v>30</v>
      </c>
      <c r="D297" s="41" t="s">
        <v>17</v>
      </c>
      <c r="E297" s="41" t="s">
        <v>383</v>
      </c>
      <c r="F297" s="41" t="s">
        <v>384</v>
      </c>
      <c r="G297" s="30"/>
      <c r="H297" s="53">
        <v>1600</v>
      </c>
      <c r="I297" s="48">
        <f t="shared" si="179"/>
        <v>1600</v>
      </c>
      <c r="K297" s="48">
        <f t="shared" si="179"/>
        <v>1600</v>
      </c>
      <c r="M297" s="48">
        <f t="shared" ref="M297" si="182">K297+L297</f>
        <v>1600</v>
      </c>
      <c r="O297" s="48">
        <f t="shared" ref="O297" si="183">M297+N297</f>
        <v>1600</v>
      </c>
    </row>
    <row r="298" spans="1:15" x14ac:dyDescent="0.25">
      <c r="A298" s="42" t="s">
        <v>425</v>
      </c>
      <c r="B298" s="41"/>
      <c r="C298" s="41" t="s">
        <v>30</v>
      </c>
      <c r="D298" s="41" t="s">
        <v>20</v>
      </c>
      <c r="E298" s="41"/>
      <c r="F298" s="41"/>
      <c r="G298" s="30"/>
      <c r="I298" s="48"/>
      <c r="K298" s="48">
        <f>K301</f>
        <v>376</v>
      </c>
      <c r="M298" s="48">
        <f>M301+M303</f>
        <v>754.2</v>
      </c>
      <c r="O298" s="48">
        <f>O301+O303+O299</f>
        <v>2074.9</v>
      </c>
    </row>
    <row r="299" spans="1:15" ht="31.5" x14ac:dyDescent="0.25">
      <c r="A299" s="19" t="s">
        <v>542</v>
      </c>
      <c r="B299" s="41"/>
      <c r="C299" s="41" t="s">
        <v>30</v>
      </c>
      <c r="D299" s="41" t="s">
        <v>20</v>
      </c>
      <c r="E299" s="41" t="s">
        <v>541</v>
      </c>
      <c r="F299" s="41"/>
      <c r="G299" s="30"/>
      <c r="I299" s="48"/>
      <c r="K299" s="48"/>
      <c r="M299" s="48"/>
      <c r="O299" s="48">
        <f>O300</f>
        <v>921</v>
      </c>
    </row>
    <row r="300" spans="1:15" x14ac:dyDescent="0.25">
      <c r="A300" s="42" t="s">
        <v>429</v>
      </c>
      <c r="B300" s="41"/>
      <c r="C300" s="41" t="s">
        <v>30</v>
      </c>
      <c r="D300" s="41" t="s">
        <v>20</v>
      </c>
      <c r="E300" s="41" t="s">
        <v>541</v>
      </c>
      <c r="F300" s="41" t="s">
        <v>427</v>
      </c>
      <c r="G300" s="30"/>
      <c r="I300" s="48"/>
      <c r="K300" s="48"/>
      <c r="M300" s="48"/>
      <c r="N300" s="31">
        <v>921</v>
      </c>
      <c r="O300" s="48">
        <f t="shared" ref="O300" si="184">M300+N300</f>
        <v>921</v>
      </c>
    </row>
    <row r="301" spans="1:15" ht="31.5" x14ac:dyDescent="0.25">
      <c r="A301" s="46" t="s">
        <v>428</v>
      </c>
      <c r="B301" s="41"/>
      <c r="C301" s="41" t="s">
        <v>30</v>
      </c>
      <c r="D301" s="41" t="s">
        <v>20</v>
      </c>
      <c r="E301" s="41" t="s">
        <v>426</v>
      </c>
      <c r="F301" s="41"/>
      <c r="G301" s="30"/>
      <c r="I301" s="48"/>
      <c r="K301" s="48">
        <f>K302</f>
        <v>376</v>
      </c>
      <c r="M301" s="48">
        <f>M302</f>
        <v>376</v>
      </c>
      <c r="O301" s="48">
        <f>O302</f>
        <v>376</v>
      </c>
    </row>
    <row r="302" spans="1:15" x14ac:dyDescent="0.25">
      <c r="A302" s="42" t="s">
        <v>429</v>
      </c>
      <c r="B302" s="41"/>
      <c r="C302" s="41" t="s">
        <v>30</v>
      </c>
      <c r="D302" s="41" t="s">
        <v>20</v>
      </c>
      <c r="E302" s="41" t="s">
        <v>426</v>
      </c>
      <c r="F302" s="41" t="s">
        <v>427</v>
      </c>
      <c r="G302" s="30"/>
      <c r="I302" s="48"/>
      <c r="J302" s="29">
        <v>376</v>
      </c>
      <c r="K302" s="48">
        <f t="shared" ref="K302" si="185">I302+J302</f>
        <v>376</v>
      </c>
      <c r="M302" s="48">
        <f t="shared" ref="M302:M304" si="186">K302+L302</f>
        <v>376</v>
      </c>
      <c r="O302" s="48">
        <f t="shared" ref="O302" si="187">M302+N302</f>
        <v>376</v>
      </c>
    </row>
    <row r="303" spans="1:15" ht="15.75" customHeight="1" x14ac:dyDescent="0.25">
      <c r="A303" s="46" t="s">
        <v>538</v>
      </c>
      <c r="B303" s="41"/>
      <c r="C303" s="41" t="s">
        <v>30</v>
      </c>
      <c r="D303" s="41" t="s">
        <v>20</v>
      </c>
      <c r="E303" s="41" t="s">
        <v>537</v>
      </c>
      <c r="F303" s="41"/>
      <c r="G303" s="30"/>
      <c r="I303" s="48"/>
      <c r="K303" s="48"/>
      <c r="M303" s="48">
        <f>M304</f>
        <v>378.2</v>
      </c>
      <c r="O303" s="48">
        <f>O304</f>
        <v>777.9</v>
      </c>
    </row>
    <row r="304" spans="1:15" x14ac:dyDescent="0.25">
      <c r="A304" s="42" t="s">
        <v>429</v>
      </c>
      <c r="B304" s="41"/>
      <c r="C304" s="41" t="s">
        <v>30</v>
      </c>
      <c r="D304" s="41" t="s">
        <v>20</v>
      </c>
      <c r="E304" s="41" t="s">
        <v>537</v>
      </c>
      <c r="F304" s="41" t="s">
        <v>427</v>
      </c>
      <c r="G304" s="30"/>
      <c r="I304" s="48"/>
      <c r="K304" s="48"/>
      <c r="L304" s="31">
        <v>378.2</v>
      </c>
      <c r="M304" s="48">
        <f t="shared" si="186"/>
        <v>378.2</v>
      </c>
      <c r="N304" s="31">
        <v>399.7</v>
      </c>
      <c r="O304" s="48">
        <f t="shared" ref="O304" si="188">M304+N304</f>
        <v>777.9</v>
      </c>
    </row>
    <row r="305" spans="1:15" ht="30.75" customHeight="1" x14ac:dyDescent="0.25">
      <c r="A305" s="38" t="s">
        <v>580</v>
      </c>
      <c r="B305" s="36" t="s">
        <v>101</v>
      </c>
      <c r="C305" s="36"/>
      <c r="D305" s="36"/>
      <c r="E305" s="36"/>
      <c r="F305" s="36"/>
      <c r="G305" s="37">
        <f>G317+G321+G306</f>
        <v>13030.6</v>
      </c>
      <c r="I305" s="49">
        <f>I317+I321+I306</f>
        <v>9642.4</v>
      </c>
      <c r="K305" s="49">
        <f>K317+K321+K306</f>
        <v>10038.98</v>
      </c>
      <c r="M305" s="49">
        <f>M317+M321+M306</f>
        <v>10482.540000000001</v>
      </c>
      <c r="O305" s="49">
        <f>O317+O321+O306+O310</f>
        <v>10223.309999999998</v>
      </c>
    </row>
    <row r="306" spans="1:15" x14ac:dyDescent="0.25">
      <c r="A306" s="40" t="s">
        <v>42</v>
      </c>
      <c r="B306" s="36"/>
      <c r="C306" s="36" t="s">
        <v>24</v>
      </c>
      <c r="D306" s="36"/>
      <c r="E306" s="36"/>
      <c r="F306" s="36"/>
      <c r="G306" s="37">
        <f>G307</f>
        <v>120</v>
      </c>
      <c r="I306" s="49">
        <f>I307</f>
        <v>120</v>
      </c>
      <c r="K306" s="49">
        <f>K307</f>
        <v>120</v>
      </c>
      <c r="M306" s="49">
        <f>M307</f>
        <v>120</v>
      </c>
      <c r="O306" s="49">
        <f>O307</f>
        <v>120</v>
      </c>
    </row>
    <row r="307" spans="1:15" x14ac:dyDescent="0.25">
      <c r="A307" s="47" t="s">
        <v>308</v>
      </c>
      <c r="B307" s="36"/>
      <c r="C307" s="36" t="s">
        <v>24</v>
      </c>
      <c r="D307" s="36" t="s">
        <v>15</v>
      </c>
      <c r="E307" s="36"/>
      <c r="F307" s="36"/>
      <c r="G307" s="37">
        <f>G308</f>
        <v>120</v>
      </c>
      <c r="I307" s="49">
        <f>I308</f>
        <v>120</v>
      </c>
      <c r="K307" s="49">
        <f>K308</f>
        <v>120</v>
      </c>
      <c r="M307" s="49">
        <f>M308</f>
        <v>120</v>
      </c>
      <c r="O307" s="49">
        <f>O308</f>
        <v>120</v>
      </c>
    </row>
    <row r="308" spans="1:15" ht="31.5" x14ac:dyDescent="0.25">
      <c r="A308" s="46" t="s">
        <v>309</v>
      </c>
      <c r="B308" s="41"/>
      <c r="C308" s="41" t="s">
        <v>24</v>
      </c>
      <c r="D308" s="41" t="s">
        <v>15</v>
      </c>
      <c r="E308" s="41" t="s">
        <v>310</v>
      </c>
      <c r="F308" s="41"/>
      <c r="G308" s="30">
        <f>G309</f>
        <v>120</v>
      </c>
      <c r="I308" s="48">
        <f>I309</f>
        <v>120</v>
      </c>
      <c r="K308" s="48">
        <f>K309</f>
        <v>120</v>
      </c>
      <c r="M308" s="48">
        <f>M309</f>
        <v>120</v>
      </c>
      <c r="O308" s="48">
        <f>O309</f>
        <v>120</v>
      </c>
    </row>
    <row r="309" spans="1:15" x14ac:dyDescent="0.25">
      <c r="A309" s="44" t="s">
        <v>245</v>
      </c>
      <c r="B309" s="41"/>
      <c r="C309" s="41" t="s">
        <v>24</v>
      </c>
      <c r="D309" s="41" t="s">
        <v>15</v>
      </c>
      <c r="E309" s="41" t="s">
        <v>310</v>
      </c>
      <c r="F309" s="41" t="s">
        <v>226</v>
      </c>
      <c r="G309" s="30">
        <v>120</v>
      </c>
      <c r="I309" s="48">
        <f t="shared" ref="I309:K309" si="189">G309+H309</f>
        <v>120</v>
      </c>
      <c r="K309" s="48">
        <f t="shared" si="189"/>
        <v>120</v>
      </c>
      <c r="M309" s="48">
        <f t="shared" ref="M309" si="190">K309+L309</f>
        <v>120</v>
      </c>
      <c r="O309" s="48">
        <f t="shared" ref="O309" si="191">M309+N309</f>
        <v>120</v>
      </c>
    </row>
    <row r="310" spans="1:15" x14ac:dyDescent="0.25">
      <c r="A310" s="43" t="s">
        <v>281</v>
      </c>
      <c r="B310" s="36"/>
      <c r="C310" s="36" t="s">
        <v>56</v>
      </c>
      <c r="D310" s="36" t="s">
        <v>56</v>
      </c>
      <c r="E310" s="36"/>
      <c r="F310" s="36"/>
      <c r="G310" s="30"/>
      <c r="I310" s="48"/>
      <c r="K310" s="48"/>
      <c r="M310" s="48"/>
      <c r="O310" s="48">
        <f>O311+O313+O315</f>
        <v>411.57</v>
      </c>
    </row>
    <row r="311" spans="1:15" x14ac:dyDescent="0.25">
      <c r="A311" s="19" t="s">
        <v>545</v>
      </c>
      <c r="B311" s="41"/>
      <c r="C311" s="41" t="s">
        <v>56</v>
      </c>
      <c r="D311" s="41" t="s">
        <v>56</v>
      </c>
      <c r="E311" s="41" t="s">
        <v>280</v>
      </c>
      <c r="F311" s="41"/>
      <c r="G311" s="30"/>
      <c r="I311" s="48"/>
      <c r="K311" s="48"/>
      <c r="M311" s="48"/>
      <c r="O311" s="48">
        <f>O312</f>
        <v>6.7</v>
      </c>
    </row>
    <row r="312" spans="1:15" x14ac:dyDescent="0.25">
      <c r="A312" s="44" t="s">
        <v>546</v>
      </c>
      <c r="B312" s="41"/>
      <c r="C312" s="41" t="s">
        <v>56</v>
      </c>
      <c r="D312" s="41" t="s">
        <v>56</v>
      </c>
      <c r="E312" s="41" t="s">
        <v>280</v>
      </c>
      <c r="F312" s="41" t="s">
        <v>300</v>
      </c>
      <c r="G312" s="30"/>
      <c r="I312" s="48"/>
      <c r="K312" s="48"/>
      <c r="M312" s="48"/>
      <c r="N312" s="31">
        <v>6.7</v>
      </c>
      <c r="O312" s="48">
        <f t="shared" ref="O312:O316" si="192">M312+N312</f>
        <v>6.7</v>
      </c>
    </row>
    <row r="313" spans="1:15" x14ac:dyDescent="0.25">
      <c r="A313" s="19" t="s">
        <v>102</v>
      </c>
      <c r="B313" s="41"/>
      <c r="C313" s="41" t="s">
        <v>56</v>
      </c>
      <c r="D313" s="41" t="s">
        <v>56</v>
      </c>
      <c r="E313" s="41" t="s">
        <v>543</v>
      </c>
      <c r="F313" s="41"/>
      <c r="G313" s="30"/>
      <c r="I313" s="48"/>
      <c r="K313" s="48"/>
      <c r="M313" s="48"/>
      <c r="O313" s="48">
        <f>O314</f>
        <v>299.5</v>
      </c>
    </row>
    <row r="314" spans="1:15" x14ac:dyDescent="0.25">
      <c r="A314" s="44" t="s">
        <v>546</v>
      </c>
      <c r="B314" s="41"/>
      <c r="C314" s="41" t="s">
        <v>56</v>
      </c>
      <c r="D314" s="41" t="s">
        <v>56</v>
      </c>
      <c r="E314" s="41" t="s">
        <v>543</v>
      </c>
      <c r="F314" s="41" t="s">
        <v>300</v>
      </c>
      <c r="G314" s="30"/>
      <c r="I314" s="48"/>
      <c r="K314" s="48"/>
      <c r="M314" s="48"/>
      <c r="N314" s="31">
        <v>299.5</v>
      </c>
      <c r="O314" s="48">
        <f t="shared" si="192"/>
        <v>299.5</v>
      </c>
    </row>
    <row r="315" spans="1:15" x14ac:dyDescent="0.25">
      <c r="A315" s="19" t="s">
        <v>547</v>
      </c>
      <c r="B315" s="41"/>
      <c r="C315" s="41" t="s">
        <v>56</v>
      </c>
      <c r="D315" s="41" t="s">
        <v>56</v>
      </c>
      <c r="E315" s="41" t="s">
        <v>544</v>
      </c>
      <c r="F315" s="41"/>
      <c r="G315" s="30"/>
      <c r="I315" s="48"/>
      <c r="K315" s="48"/>
      <c r="M315" s="48"/>
      <c r="O315" s="48">
        <f>O316</f>
        <v>105.37</v>
      </c>
    </row>
    <row r="316" spans="1:15" x14ac:dyDescent="0.25">
      <c r="A316" s="44" t="s">
        <v>546</v>
      </c>
      <c r="B316" s="41"/>
      <c r="C316" s="41" t="s">
        <v>56</v>
      </c>
      <c r="D316" s="41" t="s">
        <v>56</v>
      </c>
      <c r="E316" s="41" t="s">
        <v>544</v>
      </c>
      <c r="F316" s="41" t="s">
        <v>300</v>
      </c>
      <c r="G316" s="30"/>
      <c r="I316" s="48"/>
      <c r="K316" s="48"/>
      <c r="M316" s="48"/>
      <c r="N316" s="31">
        <v>105.37</v>
      </c>
      <c r="O316" s="48">
        <f t="shared" si="192"/>
        <v>105.37</v>
      </c>
    </row>
    <row r="317" spans="1:15" x14ac:dyDescent="0.25">
      <c r="A317" s="40" t="s">
        <v>304</v>
      </c>
      <c r="B317" s="36"/>
      <c r="C317" s="36" t="s">
        <v>63</v>
      </c>
      <c r="D317" s="36"/>
      <c r="E317" s="36"/>
      <c r="F317" s="36"/>
      <c r="G317" s="37">
        <f>G318</f>
        <v>40</v>
      </c>
      <c r="I317" s="49">
        <f>I318</f>
        <v>40</v>
      </c>
      <c r="K317" s="49">
        <f>K318</f>
        <v>40</v>
      </c>
      <c r="M317" s="49">
        <f>M318</f>
        <v>40</v>
      </c>
      <c r="O317" s="49">
        <f>O318</f>
        <v>40</v>
      </c>
    </row>
    <row r="318" spans="1:15" x14ac:dyDescent="0.25">
      <c r="A318" s="40" t="s">
        <v>209</v>
      </c>
      <c r="B318" s="36"/>
      <c r="C318" s="36" t="s">
        <v>63</v>
      </c>
      <c r="D318" s="36" t="s">
        <v>63</v>
      </c>
      <c r="E318" s="36"/>
      <c r="F318" s="36"/>
      <c r="G318" s="37">
        <f>G319</f>
        <v>40</v>
      </c>
      <c r="I318" s="49">
        <f>I319</f>
        <v>40</v>
      </c>
      <c r="K318" s="49">
        <f>K319</f>
        <v>40</v>
      </c>
      <c r="M318" s="49">
        <f>M319</f>
        <v>40</v>
      </c>
      <c r="O318" s="49">
        <f>O319</f>
        <v>40</v>
      </c>
    </row>
    <row r="319" spans="1:15" ht="17.25" customHeight="1" x14ac:dyDescent="0.25">
      <c r="A319" s="46" t="s">
        <v>376</v>
      </c>
      <c r="B319" s="41"/>
      <c r="C319" s="41" t="s">
        <v>63</v>
      </c>
      <c r="D319" s="41" t="s">
        <v>63</v>
      </c>
      <c r="E319" s="41" t="s">
        <v>305</v>
      </c>
      <c r="F319" s="41"/>
      <c r="G319" s="30">
        <f>G320</f>
        <v>40</v>
      </c>
      <c r="I319" s="48">
        <f>I320</f>
        <v>40</v>
      </c>
      <c r="K319" s="48">
        <f>K320</f>
        <v>40</v>
      </c>
      <c r="M319" s="48">
        <f>M320</f>
        <v>40</v>
      </c>
      <c r="O319" s="48">
        <f>O320</f>
        <v>40</v>
      </c>
    </row>
    <row r="320" spans="1:15" x14ac:dyDescent="0.25">
      <c r="A320" s="44" t="s">
        <v>245</v>
      </c>
      <c r="B320" s="41"/>
      <c r="C320" s="41" t="s">
        <v>63</v>
      </c>
      <c r="D320" s="41" t="s">
        <v>63</v>
      </c>
      <c r="E320" s="41" t="s">
        <v>305</v>
      </c>
      <c r="F320" s="41" t="s">
        <v>226</v>
      </c>
      <c r="G320" s="30">
        <v>40</v>
      </c>
      <c r="I320" s="48">
        <f t="shared" ref="I320:K320" si="193">G320+H320</f>
        <v>40</v>
      </c>
      <c r="K320" s="48">
        <f t="shared" si="193"/>
        <v>40</v>
      </c>
      <c r="M320" s="48">
        <f t="shared" ref="M320" si="194">K320+L320</f>
        <v>40</v>
      </c>
      <c r="O320" s="48">
        <f t="shared" ref="O320" si="195">M320+N320</f>
        <v>40</v>
      </c>
    </row>
    <row r="321" spans="1:15" x14ac:dyDescent="0.25">
      <c r="A321" s="35" t="s">
        <v>67</v>
      </c>
      <c r="B321" s="36"/>
      <c r="C321" s="36" t="s">
        <v>68</v>
      </c>
      <c r="D321" s="36"/>
      <c r="E321" s="36"/>
      <c r="F321" s="36"/>
      <c r="G321" s="37">
        <f>G328+G342+G322</f>
        <v>12870.6</v>
      </c>
      <c r="I321" s="49">
        <f>I328+I342+I322</f>
        <v>9482.4</v>
      </c>
      <c r="K321" s="49">
        <f>K328+K342+K322+K339</f>
        <v>9878.98</v>
      </c>
      <c r="M321" s="49">
        <f>M328+M342+M322+M339</f>
        <v>10322.540000000001</v>
      </c>
      <c r="O321" s="49">
        <f>O328+O342+O322+O339+O325</f>
        <v>9651.739999999998</v>
      </c>
    </row>
    <row r="322" spans="1:15" hidden="1" x14ac:dyDescent="0.25">
      <c r="A322" s="35" t="s">
        <v>90</v>
      </c>
      <c r="B322" s="36"/>
      <c r="C322" s="36" t="s">
        <v>68</v>
      </c>
      <c r="D322" s="36" t="s">
        <v>17</v>
      </c>
      <c r="E322" s="36"/>
      <c r="F322" s="36"/>
      <c r="G322" s="37">
        <f>G323</f>
        <v>3745.6</v>
      </c>
      <c r="I322" s="49">
        <f>I323</f>
        <v>0</v>
      </c>
      <c r="K322" s="49">
        <f>K323</f>
        <v>0</v>
      </c>
      <c r="M322" s="49">
        <f>M323</f>
        <v>0</v>
      </c>
      <c r="O322" s="49">
        <f>O323</f>
        <v>0</v>
      </c>
    </row>
    <row r="323" spans="1:15" ht="13.5" hidden="1" customHeight="1" x14ac:dyDescent="0.25">
      <c r="A323" s="19" t="s">
        <v>363</v>
      </c>
      <c r="B323" s="36"/>
      <c r="C323" s="41" t="s">
        <v>68</v>
      </c>
      <c r="D323" s="41" t="s">
        <v>17</v>
      </c>
      <c r="E323" s="41" t="s">
        <v>362</v>
      </c>
      <c r="F323" s="41"/>
      <c r="G323" s="30">
        <f>G324</f>
        <v>3745.6</v>
      </c>
      <c r="I323" s="48">
        <f>I324</f>
        <v>0</v>
      </c>
      <c r="K323" s="48">
        <f>K324</f>
        <v>0</v>
      </c>
      <c r="M323" s="48">
        <f>M324</f>
        <v>0</v>
      </c>
      <c r="O323" s="48">
        <f>O324</f>
        <v>0</v>
      </c>
    </row>
    <row r="324" spans="1:15" ht="30" hidden="1" customHeight="1" x14ac:dyDescent="0.25">
      <c r="A324" s="19" t="s">
        <v>264</v>
      </c>
      <c r="B324" s="36"/>
      <c r="C324" s="41" t="s">
        <v>68</v>
      </c>
      <c r="D324" s="41" t="s">
        <v>17</v>
      </c>
      <c r="E324" s="41" t="s">
        <v>362</v>
      </c>
      <c r="F324" s="41" t="s">
        <v>265</v>
      </c>
      <c r="G324" s="30">
        <v>3745.6</v>
      </c>
      <c r="H324" s="53">
        <v>-3745.6</v>
      </c>
      <c r="I324" s="48">
        <f t="shared" ref="I324:K324" si="196">G324+H324</f>
        <v>0</v>
      </c>
      <c r="K324" s="48">
        <f t="shared" si="196"/>
        <v>0</v>
      </c>
      <c r="M324" s="48">
        <f t="shared" ref="M324" si="197">K324+L324</f>
        <v>0</v>
      </c>
      <c r="O324" s="48">
        <f t="shared" ref="O324" si="198">M324+N324</f>
        <v>0</v>
      </c>
    </row>
    <row r="325" spans="1:15" ht="12.75" customHeight="1" x14ac:dyDescent="0.25">
      <c r="A325" s="43" t="s">
        <v>558</v>
      </c>
      <c r="B325" s="36"/>
      <c r="C325" s="36" t="s">
        <v>68</v>
      </c>
      <c r="D325" s="36" t="s">
        <v>15</v>
      </c>
      <c r="E325" s="36"/>
      <c r="F325" s="36"/>
      <c r="G325" s="37"/>
      <c r="H325" s="96"/>
      <c r="I325" s="49"/>
      <c r="J325" s="67"/>
      <c r="K325" s="49"/>
      <c r="L325" s="67"/>
      <c r="M325" s="49"/>
      <c r="N325" s="67"/>
      <c r="O325" s="49">
        <f>O326</f>
        <v>0</v>
      </c>
    </row>
    <row r="326" spans="1:15" ht="30" customHeight="1" x14ac:dyDescent="0.25">
      <c r="A326" s="19" t="s">
        <v>557</v>
      </c>
      <c r="B326" s="36"/>
      <c r="C326" s="41" t="s">
        <v>68</v>
      </c>
      <c r="D326" s="41" t="s">
        <v>15</v>
      </c>
      <c r="E326" s="41" t="s">
        <v>555</v>
      </c>
      <c r="F326" s="41"/>
      <c r="G326" s="30"/>
      <c r="H326" s="59"/>
      <c r="I326" s="48"/>
      <c r="J326" s="31"/>
      <c r="K326" s="48"/>
      <c r="M326" s="48"/>
      <c r="O326" s="48">
        <f>O327</f>
        <v>0</v>
      </c>
    </row>
    <row r="327" spans="1:15" ht="14.25" customHeight="1" x14ac:dyDescent="0.25">
      <c r="A327" s="19" t="s">
        <v>581</v>
      </c>
      <c r="B327" s="36"/>
      <c r="C327" s="41" t="s">
        <v>68</v>
      </c>
      <c r="D327" s="41" t="s">
        <v>15</v>
      </c>
      <c r="E327" s="41" t="s">
        <v>555</v>
      </c>
      <c r="F327" s="41" t="s">
        <v>556</v>
      </c>
      <c r="G327" s="30"/>
      <c r="H327" s="59"/>
      <c r="I327" s="48"/>
      <c r="J327" s="31"/>
      <c r="K327" s="48"/>
      <c r="M327" s="48"/>
      <c r="N327" s="31">
        <f>220.08-220.08</f>
        <v>0</v>
      </c>
      <c r="O327" s="48">
        <f t="shared" ref="O327" si="199">M327+N327</f>
        <v>0</v>
      </c>
    </row>
    <row r="328" spans="1:15" x14ac:dyDescent="0.25">
      <c r="A328" s="35" t="s">
        <v>69</v>
      </c>
      <c r="B328" s="36"/>
      <c r="C328" s="36" t="s">
        <v>68</v>
      </c>
      <c r="D328" s="36" t="s">
        <v>20</v>
      </c>
      <c r="E328" s="36"/>
      <c r="F328" s="36"/>
      <c r="G328" s="37">
        <f>G329+G331+G337</f>
        <v>3637.2999999999997</v>
      </c>
      <c r="I328" s="49">
        <f>I329+I331+I337</f>
        <v>3837.2999999999997</v>
      </c>
      <c r="K328" s="49">
        <f>K329+K331+K337+K335</f>
        <v>3870.18</v>
      </c>
      <c r="M328" s="49">
        <f>M329+M331+M337+M335+M333</f>
        <v>4335.9799999999996</v>
      </c>
      <c r="O328" s="49">
        <f>O329+O331+O337+O335+O333</f>
        <v>4335.9799999999996</v>
      </c>
    </row>
    <row r="329" spans="1:15" x14ac:dyDescent="0.25">
      <c r="A329" s="42" t="s">
        <v>104</v>
      </c>
      <c r="B329" s="41"/>
      <c r="C329" s="41" t="s">
        <v>68</v>
      </c>
      <c r="D329" s="41" t="s">
        <v>20</v>
      </c>
      <c r="E329" s="41" t="s">
        <v>298</v>
      </c>
      <c r="F329" s="41"/>
      <c r="G329" s="30">
        <f>G330</f>
        <v>1258.4000000000001</v>
      </c>
      <c r="I329" s="48">
        <f>I330</f>
        <v>1258.4000000000001</v>
      </c>
      <c r="K329" s="48">
        <f>K330</f>
        <v>1258.4000000000001</v>
      </c>
      <c r="M329" s="48">
        <f>M330</f>
        <v>1128.4000000000001</v>
      </c>
      <c r="O329" s="48">
        <f>O330</f>
        <v>1128.4000000000001</v>
      </c>
    </row>
    <row r="330" spans="1:15" x14ac:dyDescent="0.25">
      <c r="A330" s="42" t="s">
        <v>299</v>
      </c>
      <c r="B330" s="41"/>
      <c r="C330" s="41" t="s">
        <v>68</v>
      </c>
      <c r="D330" s="41" t="s">
        <v>20</v>
      </c>
      <c r="E330" s="41" t="s">
        <v>298</v>
      </c>
      <c r="F330" s="41" t="s">
        <v>300</v>
      </c>
      <c r="G330" s="30">
        <f>1128.4+130</f>
        <v>1258.4000000000001</v>
      </c>
      <c r="I330" s="48">
        <f t="shared" ref="I330:K338" si="200">G330+H330</f>
        <v>1258.4000000000001</v>
      </c>
      <c r="K330" s="48">
        <f t="shared" si="200"/>
        <v>1258.4000000000001</v>
      </c>
      <c r="L330" s="31">
        <v>-130</v>
      </c>
      <c r="M330" s="48">
        <f t="shared" ref="M330" si="201">K330+L330</f>
        <v>1128.4000000000001</v>
      </c>
      <c r="O330" s="48">
        <f t="shared" ref="O330" si="202">M330+N330</f>
        <v>1128.4000000000001</v>
      </c>
    </row>
    <row r="331" spans="1:15" x14ac:dyDescent="0.25">
      <c r="A331" s="42" t="s">
        <v>72</v>
      </c>
      <c r="B331" s="41"/>
      <c r="C331" s="41" t="s">
        <v>68</v>
      </c>
      <c r="D331" s="41" t="s">
        <v>20</v>
      </c>
      <c r="E331" s="41" t="s">
        <v>250</v>
      </c>
      <c r="F331" s="41"/>
      <c r="G331" s="30">
        <f>G332</f>
        <v>953.3</v>
      </c>
      <c r="I331" s="48">
        <f>I332</f>
        <v>1153.3</v>
      </c>
      <c r="K331" s="48">
        <f>K332</f>
        <v>823.3</v>
      </c>
      <c r="M331" s="48">
        <f>M332</f>
        <v>1003.3</v>
      </c>
      <c r="O331" s="48">
        <f>O332</f>
        <v>1003.3</v>
      </c>
    </row>
    <row r="332" spans="1:15" x14ac:dyDescent="0.25">
      <c r="A332" s="44" t="s">
        <v>245</v>
      </c>
      <c r="B332" s="41"/>
      <c r="C332" s="41" t="s">
        <v>68</v>
      </c>
      <c r="D332" s="41" t="s">
        <v>20</v>
      </c>
      <c r="E332" s="41" t="s">
        <v>250</v>
      </c>
      <c r="F332" s="41" t="s">
        <v>226</v>
      </c>
      <c r="G332" s="30">
        <f>671.5+281.8</f>
        <v>953.3</v>
      </c>
      <c r="I332" s="48">
        <f>G332+H332+200</f>
        <v>1153.3</v>
      </c>
      <c r="J332" s="29">
        <f>-200-130</f>
        <v>-330</v>
      </c>
      <c r="K332" s="48">
        <f>I332+J332</f>
        <v>823.3</v>
      </c>
      <c r="L332" s="31">
        <f>130+50</f>
        <v>180</v>
      </c>
      <c r="M332" s="48">
        <f>K332+L332</f>
        <v>1003.3</v>
      </c>
      <c r="O332" s="48">
        <f>M332+N332</f>
        <v>1003.3</v>
      </c>
    </row>
    <row r="333" spans="1:15" ht="45" x14ac:dyDescent="0.25">
      <c r="A333" s="44" t="s">
        <v>536</v>
      </c>
      <c r="B333" s="41"/>
      <c r="C333" s="41" t="s">
        <v>68</v>
      </c>
      <c r="D333" s="41" t="s">
        <v>20</v>
      </c>
      <c r="E333" s="41" t="s">
        <v>501</v>
      </c>
      <c r="F333" s="41"/>
      <c r="G333" s="30"/>
      <c r="I333" s="48"/>
      <c r="K333" s="48"/>
      <c r="M333" s="48">
        <f>M334</f>
        <v>415.8</v>
      </c>
      <c r="O333" s="48">
        <f>O334</f>
        <v>415.8</v>
      </c>
    </row>
    <row r="334" spans="1:15" x14ac:dyDescent="0.25">
      <c r="A334" s="42" t="s">
        <v>299</v>
      </c>
      <c r="B334" s="41"/>
      <c r="C334" s="41" t="s">
        <v>68</v>
      </c>
      <c r="D334" s="41" t="s">
        <v>20</v>
      </c>
      <c r="E334" s="41" t="s">
        <v>501</v>
      </c>
      <c r="F334" s="41" t="s">
        <v>300</v>
      </c>
      <c r="G334" s="30"/>
      <c r="I334" s="48"/>
      <c r="K334" s="48"/>
      <c r="L334" s="31">
        <v>415.8</v>
      </c>
      <c r="M334" s="48">
        <f>K334+L334</f>
        <v>415.8</v>
      </c>
      <c r="O334" s="48">
        <f>M334+N334</f>
        <v>415.8</v>
      </c>
    </row>
    <row r="335" spans="1:15" ht="31.5" customHeight="1" x14ac:dyDescent="0.25">
      <c r="A335" s="44" t="s">
        <v>446</v>
      </c>
      <c r="B335" s="41"/>
      <c r="C335" s="41" t="s">
        <v>68</v>
      </c>
      <c r="D335" s="41" t="s">
        <v>20</v>
      </c>
      <c r="E335" s="41" t="s">
        <v>445</v>
      </c>
      <c r="F335" s="41"/>
      <c r="G335" s="30"/>
      <c r="I335" s="48"/>
      <c r="K335" s="48">
        <f>K336</f>
        <v>362.88</v>
      </c>
      <c r="M335" s="48">
        <f>M336</f>
        <v>362.88</v>
      </c>
      <c r="O335" s="48">
        <f>O336</f>
        <v>362.88</v>
      </c>
    </row>
    <row r="336" spans="1:15" x14ac:dyDescent="0.25">
      <c r="A336" s="42" t="s">
        <v>299</v>
      </c>
      <c r="B336" s="41"/>
      <c r="C336" s="41" t="s">
        <v>68</v>
      </c>
      <c r="D336" s="41" t="s">
        <v>20</v>
      </c>
      <c r="E336" s="41" t="s">
        <v>445</v>
      </c>
      <c r="F336" s="41" t="s">
        <v>300</v>
      </c>
      <c r="G336" s="30"/>
      <c r="I336" s="48"/>
      <c r="J336" s="29">
        <v>362.88</v>
      </c>
      <c r="K336" s="48">
        <f>I336+J336</f>
        <v>362.88</v>
      </c>
      <c r="M336" s="48">
        <f>K336+L336</f>
        <v>362.88</v>
      </c>
      <c r="O336" s="48">
        <f>M336+N336</f>
        <v>362.88</v>
      </c>
    </row>
    <row r="337" spans="1:15" ht="13.5" customHeight="1" x14ac:dyDescent="0.25">
      <c r="A337" s="19" t="s">
        <v>406</v>
      </c>
      <c r="B337" s="41"/>
      <c r="C337" s="41" t="s">
        <v>68</v>
      </c>
      <c r="D337" s="41" t="s">
        <v>20</v>
      </c>
      <c r="E337" s="41" t="s">
        <v>301</v>
      </c>
      <c r="F337" s="41"/>
      <c r="G337" s="30">
        <f>G338</f>
        <v>1425.6</v>
      </c>
      <c r="I337" s="48">
        <f>I338</f>
        <v>1425.6</v>
      </c>
      <c r="K337" s="48">
        <f>K338</f>
        <v>1425.6</v>
      </c>
      <c r="M337" s="48">
        <f>M338</f>
        <v>1425.6</v>
      </c>
      <c r="O337" s="48">
        <f>O338</f>
        <v>1425.6</v>
      </c>
    </row>
    <row r="338" spans="1:15" x14ac:dyDescent="0.25">
      <c r="A338" s="42" t="s">
        <v>303</v>
      </c>
      <c r="B338" s="41"/>
      <c r="C338" s="41" t="s">
        <v>68</v>
      </c>
      <c r="D338" s="41" t="s">
        <v>20</v>
      </c>
      <c r="E338" s="41" t="s">
        <v>301</v>
      </c>
      <c r="F338" s="41" t="s">
        <v>302</v>
      </c>
      <c r="G338" s="30">
        <v>1425.6</v>
      </c>
      <c r="I338" s="48">
        <f t="shared" si="200"/>
        <v>1425.6</v>
      </c>
      <c r="K338" s="48">
        <f t="shared" si="200"/>
        <v>1425.6</v>
      </c>
      <c r="M338" s="48">
        <f t="shared" ref="M338" si="203">K338+L338</f>
        <v>1425.6</v>
      </c>
      <c r="O338" s="48">
        <f t="shared" ref="O338" si="204">M338+N338</f>
        <v>1425.6</v>
      </c>
    </row>
    <row r="339" spans="1:15" x14ac:dyDescent="0.25">
      <c r="A339" s="43" t="s">
        <v>74</v>
      </c>
      <c r="B339" s="41"/>
      <c r="C339" s="41" t="s">
        <v>68</v>
      </c>
      <c r="D339" s="41" t="s">
        <v>24</v>
      </c>
      <c r="E339" s="41"/>
      <c r="F339" s="41"/>
      <c r="G339" s="30"/>
      <c r="I339" s="48"/>
      <c r="K339" s="48">
        <f>K340</f>
        <v>487</v>
      </c>
      <c r="M339" s="48">
        <f>M340</f>
        <v>487</v>
      </c>
      <c r="O339" s="48">
        <f>O340</f>
        <v>487</v>
      </c>
    </row>
    <row r="340" spans="1:15" ht="31.5" x14ac:dyDescent="0.25">
      <c r="A340" s="19" t="s">
        <v>436</v>
      </c>
      <c r="B340" s="41"/>
      <c r="C340" s="41" t="s">
        <v>68</v>
      </c>
      <c r="D340" s="41" t="s">
        <v>24</v>
      </c>
      <c r="E340" s="41" t="s">
        <v>435</v>
      </c>
      <c r="F340" s="41"/>
      <c r="G340" s="30"/>
      <c r="I340" s="48"/>
      <c r="K340" s="48">
        <f>K341</f>
        <v>487</v>
      </c>
      <c r="M340" s="48">
        <f>M341</f>
        <v>487</v>
      </c>
      <c r="O340" s="48">
        <f>O341</f>
        <v>487</v>
      </c>
    </row>
    <row r="341" spans="1:15" ht="15.75" customHeight="1" x14ac:dyDescent="0.25">
      <c r="A341" s="19" t="s">
        <v>330</v>
      </c>
      <c r="B341" s="41"/>
      <c r="C341" s="41" t="s">
        <v>68</v>
      </c>
      <c r="D341" s="41" t="s">
        <v>24</v>
      </c>
      <c r="E341" s="41" t="s">
        <v>435</v>
      </c>
      <c r="F341" s="41" t="s">
        <v>326</v>
      </c>
      <c r="G341" s="30"/>
      <c r="I341" s="48"/>
      <c r="J341" s="29">
        <v>487</v>
      </c>
      <c r="K341" s="48">
        <f t="shared" ref="K341" si="205">I341+J341</f>
        <v>487</v>
      </c>
      <c r="M341" s="48">
        <f t="shared" ref="M341" si="206">K341+L341</f>
        <v>487</v>
      </c>
      <c r="O341" s="48">
        <f t="shared" ref="O341" si="207">M341+N341</f>
        <v>487</v>
      </c>
    </row>
    <row r="342" spans="1:15" x14ac:dyDescent="0.25">
      <c r="A342" s="35" t="s">
        <v>105</v>
      </c>
      <c r="B342" s="36"/>
      <c r="C342" s="36" t="s">
        <v>68</v>
      </c>
      <c r="D342" s="36" t="s">
        <v>98</v>
      </c>
      <c r="E342" s="36"/>
      <c r="F342" s="36"/>
      <c r="G342" s="37">
        <f>G343+G352+G348+G356</f>
        <v>5487.7</v>
      </c>
      <c r="I342" s="49">
        <f>I343+I352+I348+I356</f>
        <v>5645.0999999999995</v>
      </c>
      <c r="K342" s="49">
        <f>K343+K352+K348+K356</f>
        <v>5521.8</v>
      </c>
      <c r="M342" s="49">
        <f>M343+M352+M348+M356</f>
        <v>5499.56</v>
      </c>
      <c r="O342" s="49">
        <f>O343+O352+O348+O356</f>
        <v>4828.7599999999993</v>
      </c>
    </row>
    <row r="343" spans="1:15" x14ac:dyDescent="0.25">
      <c r="A343" s="42" t="s">
        <v>254</v>
      </c>
      <c r="B343" s="41"/>
      <c r="C343" s="41" t="s">
        <v>68</v>
      </c>
      <c r="D343" s="41" t="s">
        <v>98</v>
      </c>
      <c r="E343" s="41" t="s">
        <v>23</v>
      </c>
      <c r="F343" s="41"/>
      <c r="G343" s="30">
        <f>G344+G345+G346</f>
        <v>3430</v>
      </c>
      <c r="I343" s="48">
        <f>I344+I345+I346</f>
        <v>3587.4</v>
      </c>
      <c r="K343" s="48">
        <f>K344+K345+K346+K347</f>
        <v>3464.1</v>
      </c>
      <c r="M343" s="48">
        <f>M344+M345+M346+M347</f>
        <v>3441.86</v>
      </c>
      <c r="O343" s="48">
        <f>O344+O345+O346+O347</f>
        <v>3271.06</v>
      </c>
    </row>
    <row r="344" spans="1:15" x14ac:dyDescent="0.25">
      <c r="A344" s="19" t="s">
        <v>218</v>
      </c>
      <c r="B344" s="41"/>
      <c r="C344" s="41" t="s">
        <v>68</v>
      </c>
      <c r="D344" s="41" t="s">
        <v>98</v>
      </c>
      <c r="E344" s="41" t="s">
        <v>23</v>
      </c>
      <c r="F344" s="41" t="s">
        <v>219</v>
      </c>
      <c r="G344" s="30">
        <f>2225.5+761.1+209.4</f>
        <v>3196</v>
      </c>
      <c r="H344" s="53">
        <v>157.4</v>
      </c>
      <c r="I344" s="48">
        <f t="shared" ref="I344:K357" si="208">G344+H344</f>
        <v>3353.4</v>
      </c>
      <c r="J344" s="31">
        <v>-123.3</v>
      </c>
      <c r="K344" s="48">
        <f t="shared" si="208"/>
        <v>3230.1</v>
      </c>
      <c r="L344" s="31">
        <v>-31.73</v>
      </c>
      <c r="M344" s="48">
        <f t="shared" ref="M344:M347" si="209">K344+L344</f>
        <v>3198.37</v>
      </c>
      <c r="N344" s="31">
        <v>-170.8</v>
      </c>
      <c r="O344" s="48">
        <f t="shared" ref="O344:O347" si="210">M344+N344</f>
        <v>3027.5699999999997</v>
      </c>
    </row>
    <row r="345" spans="1:15" ht="15.75" customHeight="1" x14ac:dyDescent="0.25">
      <c r="A345" s="19" t="s">
        <v>224</v>
      </c>
      <c r="B345" s="41"/>
      <c r="C345" s="41" t="s">
        <v>68</v>
      </c>
      <c r="D345" s="41" t="s">
        <v>98</v>
      </c>
      <c r="E345" s="41" t="s">
        <v>23</v>
      </c>
      <c r="F345" s="41" t="s">
        <v>225</v>
      </c>
      <c r="G345" s="30">
        <f>6+30+15+0.4</f>
        <v>51.4</v>
      </c>
      <c r="I345" s="48">
        <f t="shared" si="208"/>
        <v>51.4</v>
      </c>
      <c r="K345" s="48">
        <f t="shared" si="208"/>
        <v>51.4</v>
      </c>
      <c r="M345" s="48">
        <f t="shared" si="209"/>
        <v>51.4</v>
      </c>
      <c r="O345" s="48">
        <f t="shared" si="210"/>
        <v>51.4</v>
      </c>
    </row>
    <row r="346" spans="1:15" x14ac:dyDescent="0.25">
      <c r="A346" s="44" t="s">
        <v>245</v>
      </c>
      <c r="B346" s="41"/>
      <c r="C346" s="41" t="s">
        <v>68</v>
      </c>
      <c r="D346" s="41" t="s">
        <v>98</v>
      </c>
      <c r="E346" s="41" t="s">
        <v>23</v>
      </c>
      <c r="F346" s="41" t="s">
        <v>226</v>
      </c>
      <c r="G346" s="30">
        <f>1+8.4+19.6+153.6</f>
        <v>182.6</v>
      </c>
      <c r="I346" s="48">
        <f t="shared" si="208"/>
        <v>182.6</v>
      </c>
      <c r="J346" s="29">
        <v>-16</v>
      </c>
      <c r="K346" s="48">
        <f t="shared" si="208"/>
        <v>166.6</v>
      </c>
      <c r="L346" s="31">
        <v>9.49</v>
      </c>
      <c r="M346" s="48">
        <f t="shared" si="209"/>
        <v>176.09</v>
      </c>
      <c r="O346" s="48">
        <f t="shared" si="210"/>
        <v>176.09</v>
      </c>
    </row>
    <row r="347" spans="1:15" ht="32.25" customHeight="1" x14ac:dyDescent="0.25">
      <c r="A347" s="19" t="s">
        <v>330</v>
      </c>
      <c r="B347" s="41"/>
      <c r="C347" s="41" t="s">
        <v>68</v>
      </c>
      <c r="D347" s="41" t="s">
        <v>98</v>
      </c>
      <c r="E347" s="41" t="s">
        <v>23</v>
      </c>
      <c r="F347" s="41" t="s">
        <v>326</v>
      </c>
      <c r="G347" s="30"/>
      <c r="I347" s="48"/>
      <c r="J347" s="29">
        <v>16</v>
      </c>
      <c r="K347" s="48">
        <f t="shared" si="208"/>
        <v>16</v>
      </c>
      <c r="M347" s="48">
        <f t="shared" si="209"/>
        <v>16</v>
      </c>
      <c r="O347" s="48">
        <f t="shared" si="210"/>
        <v>16</v>
      </c>
    </row>
    <row r="348" spans="1:15" ht="30.75" customHeight="1" x14ac:dyDescent="0.25">
      <c r="A348" s="19" t="s">
        <v>307</v>
      </c>
      <c r="B348" s="41"/>
      <c r="C348" s="41" t="s">
        <v>68</v>
      </c>
      <c r="D348" s="41" t="s">
        <v>98</v>
      </c>
      <c r="E348" s="41" t="s">
        <v>354</v>
      </c>
      <c r="F348" s="41"/>
      <c r="G348" s="30">
        <f>G349+G351+G350</f>
        <v>864</v>
      </c>
      <c r="I348" s="48">
        <f>I349+I351+I350</f>
        <v>864</v>
      </c>
      <c r="K348" s="48">
        <f>K349+K351+K350</f>
        <v>864</v>
      </c>
      <c r="M348" s="48">
        <f>M349+M351+M350</f>
        <v>864</v>
      </c>
      <c r="O348" s="48">
        <f>O349+O351+O350</f>
        <v>864</v>
      </c>
    </row>
    <row r="349" spans="1:15" x14ac:dyDescent="0.25">
      <c r="A349" s="19" t="s">
        <v>218</v>
      </c>
      <c r="B349" s="41"/>
      <c r="C349" s="41" t="s">
        <v>68</v>
      </c>
      <c r="D349" s="41" t="s">
        <v>98</v>
      </c>
      <c r="E349" s="41" t="s">
        <v>354</v>
      </c>
      <c r="F349" s="41" t="s">
        <v>219</v>
      </c>
      <c r="G349" s="30">
        <v>805.2</v>
      </c>
      <c r="I349" s="48">
        <f t="shared" si="208"/>
        <v>805.2</v>
      </c>
      <c r="K349" s="48">
        <f t="shared" si="208"/>
        <v>805.2</v>
      </c>
      <c r="M349" s="48">
        <f t="shared" ref="M349:M351" si="211">K349+L349</f>
        <v>805.2</v>
      </c>
      <c r="O349" s="48">
        <f t="shared" ref="O349:O351" si="212">M349+N349</f>
        <v>805.2</v>
      </c>
    </row>
    <row r="350" spans="1:15" ht="15" customHeight="1" x14ac:dyDescent="0.25">
      <c r="A350" s="19" t="s">
        <v>224</v>
      </c>
      <c r="B350" s="41"/>
      <c r="C350" s="41" t="s">
        <v>68</v>
      </c>
      <c r="D350" s="41" t="s">
        <v>98</v>
      </c>
      <c r="E350" s="41" t="s">
        <v>354</v>
      </c>
      <c r="F350" s="41" t="s">
        <v>225</v>
      </c>
      <c r="G350" s="30">
        <v>19</v>
      </c>
      <c r="I350" s="48">
        <f t="shared" si="208"/>
        <v>19</v>
      </c>
      <c r="K350" s="48">
        <f t="shared" si="208"/>
        <v>19</v>
      </c>
      <c r="M350" s="48">
        <f t="shared" si="211"/>
        <v>19</v>
      </c>
      <c r="O350" s="48">
        <f t="shared" si="212"/>
        <v>19</v>
      </c>
    </row>
    <row r="351" spans="1:15" x14ac:dyDescent="0.25">
      <c r="A351" s="44" t="s">
        <v>245</v>
      </c>
      <c r="B351" s="41"/>
      <c r="C351" s="41" t="s">
        <v>68</v>
      </c>
      <c r="D351" s="41" t="s">
        <v>98</v>
      </c>
      <c r="E351" s="41" t="s">
        <v>355</v>
      </c>
      <c r="F351" s="41" t="s">
        <v>226</v>
      </c>
      <c r="G351" s="30">
        <v>39.799999999999997</v>
      </c>
      <c r="I351" s="48">
        <f t="shared" si="208"/>
        <v>39.799999999999997</v>
      </c>
      <c r="K351" s="48">
        <f t="shared" si="208"/>
        <v>39.799999999999997</v>
      </c>
      <c r="M351" s="48">
        <f t="shared" si="211"/>
        <v>39.799999999999997</v>
      </c>
      <c r="O351" s="48">
        <f t="shared" si="212"/>
        <v>39.799999999999997</v>
      </c>
    </row>
    <row r="352" spans="1:15" ht="27.75" customHeight="1" x14ac:dyDescent="0.25">
      <c r="A352" s="19" t="s">
        <v>306</v>
      </c>
      <c r="B352" s="41"/>
      <c r="C352" s="41" t="s">
        <v>68</v>
      </c>
      <c r="D352" s="41" t="s">
        <v>98</v>
      </c>
      <c r="E352" s="41" t="s">
        <v>353</v>
      </c>
      <c r="F352" s="41"/>
      <c r="G352" s="30">
        <f>G353+G355+G354</f>
        <v>92</v>
      </c>
      <c r="I352" s="48">
        <f>I353+I355+I354</f>
        <v>92</v>
      </c>
      <c r="K352" s="48">
        <f>K353+K355+K354</f>
        <v>92</v>
      </c>
      <c r="M352" s="48">
        <f>M353+M355+M354</f>
        <v>92</v>
      </c>
      <c r="O352" s="48">
        <f>O353+O355+O354</f>
        <v>92</v>
      </c>
    </row>
    <row r="353" spans="1:15" x14ac:dyDescent="0.25">
      <c r="A353" s="19" t="s">
        <v>218</v>
      </c>
      <c r="B353" s="41"/>
      <c r="C353" s="41" t="s">
        <v>68</v>
      </c>
      <c r="D353" s="41" t="s">
        <v>98</v>
      </c>
      <c r="E353" s="41" t="s">
        <v>353</v>
      </c>
      <c r="F353" s="41" t="s">
        <v>219</v>
      </c>
      <c r="G353" s="30">
        <v>77</v>
      </c>
      <c r="I353" s="48">
        <f t="shared" si="208"/>
        <v>77</v>
      </c>
      <c r="K353" s="48">
        <f t="shared" si="208"/>
        <v>77</v>
      </c>
      <c r="M353" s="48">
        <f t="shared" ref="M353:M355" si="213">K353+L353</f>
        <v>77</v>
      </c>
      <c r="O353" s="48">
        <f t="shared" ref="O353:O355" si="214">M353+N353</f>
        <v>77</v>
      </c>
    </row>
    <row r="354" spans="1:15" ht="18" customHeight="1" x14ac:dyDescent="0.25">
      <c r="A354" s="19" t="s">
        <v>224</v>
      </c>
      <c r="B354" s="41"/>
      <c r="C354" s="41" t="s">
        <v>68</v>
      </c>
      <c r="D354" s="41" t="s">
        <v>98</v>
      </c>
      <c r="E354" s="41" t="s">
        <v>353</v>
      </c>
      <c r="F354" s="41" t="s">
        <v>225</v>
      </c>
      <c r="G354" s="30">
        <v>4</v>
      </c>
      <c r="I354" s="48">
        <f t="shared" si="208"/>
        <v>4</v>
      </c>
      <c r="K354" s="48">
        <f t="shared" si="208"/>
        <v>4</v>
      </c>
      <c r="M354" s="48">
        <f t="shared" si="213"/>
        <v>4</v>
      </c>
      <c r="O354" s="48">
        <f t="shared" si="214"/>
        <v>4</v>
      </c>
    </row>
    <row r="355" spans="1:15" x14ac:dyDescent="0.25">
      <c r="A355" s="44" t="s">
        <v>245</v>
      </c>
      <c r="B355" s="41"/>
      <c r="C355" s="41" t="s">
        <v>68</v>
      </c>
      <c r="D355" s="41" t="s">
        <v>98</v>
      </c>
      <c r="E355" s="41" t="s">
        <v>353</v>
      </c>
      <c r="F355" s="41" t="s">
        <v>226</v>
      </c>
      <c r="G355" s="30">
        <v>11</v>
      </c>
      <c r="I355" s="48">
        <f t="shared" si="208"/>
        <v>11</v>
      </c>
      <c r="K355" s="48">
        <f t="shared" si="208"/>
        <v>11</v>
      </c>
      <c r="M355" s="48">
        <f t="shared" si="213"/>
        <v>11</v>
      </c>
      <c r="O355" s="48">
        <f t="shared" si="214"/>
        <v>11</v>
      </c>
    </row>
    <row r="356" spans="1:15" ht="30" customHeight="1" x14ac:dyDescent="0.25">
      <c r="A356" s="19" t="s">
        <v>405</v>
      </c>
      <c r="B356" s="41"/>
      <c r="C356" s="41" t="s">
        <v>68</v>
      </c>
      <c r="D356" s="41" t="s">
        <v>98</v>
      </c>
      <c r="E356" s="41" t="s">
        <v>313</v>
      </c>
      <c r="F356" s="41"/>
      <c r="G356" s="30">
        <f>G357</f>
        <v>1101.7</v>
      </c>
      <c r="I356" s="48">
        <f>I357</f>
        <v>1101.7</v>
      </c>
      <c r="K356" s="48">
        <f>K357</f>
        <v>1101.7</v>
      </c>
      <c r="M356" s="48">
        <f>M357</f>
        <v>1101.7</v>
      </c>
      <c r="O356" s="48">
        <f>O357</f>
        <v>601.70000000000005</v>
      </c>
    </row>
    <row r="357" spans="1:15" x14ac:dyDescent="0.25">
      <c r="A357" s="44" t="s">
        <v>245</v>
      </c>
      <c r="B357" s="41"/>
      <c r="C357" s="41" t="s">
        <v>68</v>
      </c>
      <c r="D357" s="41" t="s">
        <v>98</v>
      </c>
      <c r="E357" s="41" t="s">
        <v>313</v>
      </c>
      <c r="F357" s="41" t="s">
        <v>226</v>
      </c>
      <c r="G357" s="30">
        <v>1101.7</v>
      </c>
      <c r="I357" s="48">
        <f t="shared" si="208"/>
        <v>1101.7</v>
      </c>
      <c r="K357" s="48">
        <f t="shared" si="208"/>
        <v>1101.7</v>
      </c>
      <c r="M357" s="48">
        <f t="shared" ref="M357" si="215">K357+L357</f>
        <v>1101.7</v>
      </c>
      <c r="N357" s="31">
        <v>-500</v>
      </c>
      <c r="O357" s="48">
        <f t="shared" ref="O357" si="216">M357+N357</f>
        <v>601.70000000000005</v>
      </c>
    </row>
    <row r="358" spans="1:15" ht="15.75" customHeight="1" x14ac:dyDescent="0.25">
      <c r="A358" s="45" t="s">
        <v>430</v>
      </c>
      <c r="B358" s="36" t="s">
        <v>8</v>
      </c>
      <c r="C358" s="36"/>
      <c r="D358" s="36"/>
      <c r="E358" s="36"/>
      <c r="F358" s="36"/>
      <c r="G358" s="37">
        <f>G359+G367</f>
        <v>9275.1</v>
      </c>
      <c r="I358" s="49">
        <f>I359+I367</f>
        <v>10718.699999999999</v>
      </c>
      <c r="K358" s="49">
        <f>K359+K367</f>
        <v>10718.7</v>
      </c>
      <c r="M358" s="49">
        <f>M359+M367</f>
        <v>10649.18</v>
      </c>
      <c r="O358" s="49">
        <f>O359+O367</f>
        <v>10920.880000000001</v>
      </c>
    </row>
    <row r="359" spans="1:15" x14ac:dyDescent="0.25">
      <c r="A359" s="43" t="s">
        <v>134</v>
      </c>
      <c r="B359" s="36"/>
      <c r="C359" s="36" t="s">
        <v>15</v>
      </c>
      <c r="D359" s="36"/>
      <c r="E359" s="41"/>
      <c r="F359" s="41"/>
      <c r="G359" s="30">
        <f>G360</f>
        <v>7600</v>
      </c>
      <c r="I359" s="48">
        <f>I360</f>
        <v>9043.5999999999985</v>
      </c>
      <c r="K359" s="48">
        <f>K360</f>
        <v>9043.6</v>
      </c>
      <c r="M359" s="48">
        <f>M360</f>
        <v>8974.08</v>
      </c>
      <c r="O359" s="48">
        <f>O360</f>
        <v>9245.7800000000007</v>
      </c>
    </row>
    <row r="360" spans="1:15" x14ac:dyDescent="0.25">
      <c r="A360" s="43" t="s">
        <v>29</v>
      </c>
      <c r="B360" s="36"/>
      <c r="C360" s="36" t="s">
        <v>15</v>
      </c>
      <c r="D360" s="36" t="s">
        <v>196</v>
      </c>
      <c r="E360" s="41"/>
      <c r="F360" s="41"/>
      <c r="G360" s="30">
        <f>G361</f>
        <v>7600</v>
      </c>
      <c r="I360" s="48">
        <f>I361</f>
        <v>9043.5999999999985</v>
      </c>
      <c r="K360" s="48">
        <f>K361</f>
        <v>9043.6</v>
      </c>
      <c r="M360" s="48">
        <f>M361</f>
        <v>8974.08</v>
      </c>
      <c r="O360" s="48">
        <f>O361</f>
        <v>9245.7800000000007</v>
      </c>
    </row>
    <row r="361" spans="1:15" x14ac:dyDescent="0.25">
      <c r="A361" s="42" t="s">
        <v>284</v>
      </c>
      <c r="B361" s="41"/>
      <c r="C361" s="41" t="s">
        <v>15</v>
      </c>
      <c r="D361" s="41" t="s">
        <v>196</v>
      </c>
      <c r="E361" s="41" t="s">
        <v>283</v>
      </c>
      <c r="F361" s="41"/>
      <c r="G361" s="30">
        <f>G362+G364</f>
        <v>7600</v>
      </c>
      <c r="I361" s="48">
        <f>I362+I364+I363</f>
        <v>9043.5999999999985</v>
      </c>
      <c r="K361" s="48">
        <f>K362+K364+K363+K366+K365</f>
        <v>9043.6</v>
      </c>
      <c r="M361" s="48">
        <f>M362+M364+M363+M366+M365</f>
        <v>8974.08</v>
      </c>
      <c r="O361" s="48">
        <f>O362+O364+O363+O366+O365</f>
        <v>9245.7800000000007</v>
      </c>
    </row>
    <row r="362" spans="1:15" x14ac:dyDescent="0.25">
      <c r="A362" s="19" t="s">
        <v>218</v>
      </c>
      <c r="B362" s="41"/>
      <c r="C362" s="41" t="s">
        <v>15</v>
      </c>
      <c r="D362" s="41" t="s">
        <v>196</v>
      </c>
      <c r="E362" s="41" t="s">
        <v>283</v>
      </c>
      <c r="F362" s="41" t="s">
        <v>219</v>
      </c>
      <c r="G362" s="30">
        <f>4699.2+1539</f>
        <v>6238.2</v>
      </c>
      <c r="H362" s="53">
        <f>622.2+529.9</f>
        <v>1152.0999999999999</v>
      </c>
      <c r="I362" s="48">
        <f t="shared" ref="I362:K366" si="217">G362+H362</f>
        <v>7390.2999999999993</v>
      </c>
      <c r="K362" s="48">
        <f t="shared" si="217"/>
        <v>7390.2999999999993</v>
      </c>
      <c r="L362" s="31">
        <v>-101.6</v>
      </c>
      <c r="M362" s="48">
        <f t="shared" ref="M362:M366" si="218">K362+L362</f>
        <v>7288.6999999999989</v>
      </c>
      <c r="N362" s="31">
        <v>180</v>
      </c>
      <c r="O362" s="48">
        <f t="shared" ref="O362:O366" si="219">M362+N362</f>
        <v>7468.6999999999989</v>
      </c>
    </row>
    <row r="363" spans="1:15" ht="15" customHeight="1" x14ac:dyDescent="0.25">
      <c r="A363" s="19" t="s">
        <v>224</v>
      </c>
      <c r="B363" s="41"/>
      <c r="C363" s="41" t="s">
        <v>15</v>
      </c>
      <c r="D363" s="41" t="s">
        <v>196</v>
      </c>
      <c r="E363" s="41" t="s">
        <v>283</v>
      </c>
      <c r="F363" s="41" t="s">
        <v>225</v>
      </c>
      <c r="G363" s="30"/>
      <c r="H363" s="53">
        <v>100</v>
      </c>
      <c r="I363" s="48">
        <f t="shared" si="217"/>
        <v>100</v>
      </c>
      <c r="K363" s="48">
        <f t="shared" si="217"/>
        <v>100</v>
      </c>
      <c r="M363" s="48">
        <f t="shared" si="218"/>
        <v>100</v>
      </c>
      <c r="N363" s="31">
        <v>61.7</v>
      </c>
      <c r="O363" s="48">
        <f t="shared" si="219"/>
        <v>161.69999999999999</v>
      </c>
    </row>
    <row r="364" spans="1:15" x14ac:dyDescent="0.25">
      <c r="A364" s="44" t="s">
        <v>245</v>
      </c>
      <c r="B364" s="41"/>
      <c r="C364" s="41" t="s">
        <v>15</v>
      </c>
      <c r="D364" s="41" t="s">
        <v>196</v>
      </c>
      <c r="E364" s="41" t="s">
        <v>283</v>
      </c>
      <c r="F364" s="41" t="s">
        <v>226</v>
      </c>
      <c r="G364" s="30">
        <v>1361.8</v>
      </c>
      <c r="H364" s="53">
        <f>145.8+45.7</f>
        <v>191.5</v>
      </c>
      <c r="I364" s="48">
        <f t="shared" si="217"/>
        <v>1553.3</v>
      </c>
      <c r="J364" s="29">
        <f>-13-145.78</f>
        <v>-158.78</v>
      </c>
      <c r="K364" s="48">
        <f t="shared" si="217"/>
        <v>1394.52</v>
      </c>
      <c r="L364" s="31">
        <v>32.08</v>
      </c>
      <c r="M364" s="48">
        <f t="shared" si="218"/>
        <v>1426.6</v>
      </c>
      <c r="N364" s="31">
        <v>30</v>
      </c>
      <c r="O364" s="48">
        <f t="shared" si="219"/>
        <v>1456.6</v>
      </c>
    </row>
    <row r="365" spans="1:15" ht="62.25" customHeight="1" x14ac:dyDescent="0.25">
      <c r="A365" s="19" t="s">
        <v>261</v>
      </c>
      <c r="B365" s="41"/>
      <c r="C365" s="41" t="s">
        <v>15</v>
      </c>
      <c r="D365" s="41" t="s">
        <v>196</v>
      </c>
      <c r="E365" s="41" t="s">
        <v>283</v>
      </c>
      <c r="F365" s="41" t="s">
        <v>260</v>
      </c>
      <c r="G365" s="30"/>
      <c r="I365" s="48"/>
      <c r="J365" s="29">
        <v>145.78</v>
      </c>
      <c r="K365" s="48">
        <f t="shared" si="217"/>
        <v>145.78</v>
      </c>
      <c r="M365" s="48">
        <f t="shared" si="218"/>
        <v>145.78</v>
      </c>
      <c r="O365" s="48">
        <f t="shared" si="219"/>
        <v>145.78</v>
      </c>
    </row>
    <row r="366" spans="1:15" x14ac:dyDescent="0.25">
      <c r="A366" s="44" t="s">
        <v>325</v>
      </c>
      <c r="B366" s="41"/>
      <c r="C366" s="41" t="s">
        <v>15</v>
      </c>
      <c r="D366" s="41" t="s">
        <v>196</v>
      </c>
      <c r="E366" s="41" t="s">
        <v>283</v>
      </c>
      <c r="F366" s="41" t="s">
        <v>324</v>
      </c>
      <c r="G366" s="30"/>
      <c r="I366" s="48"/>
      <c r="J366" s="29">
        <v>13</v>
      </c>
      <c r="K366" s="48">
        <f t="shared" si="217"/>
        <v>13</v>
      </c>
      <c r="M366" s="48">
        <f t="shared" si="218"/>
        <v>13</v>
      </c>
      <c r="O366" s="48">
        <f t="shared" si="219"/>
        <v>13</v>
      </c>
    </row>
    <row r="367" spans="1:15" x14ac:dyDescent="0.25">
      <c r="A367" s="35" t="s">
        <v>67</v>
      </c>
      <c r="B367" s="36"/>
      <c r="C367" s="36" t="s">
        <v>68</v>
      </c>
      <c r="D367" s="36"/>
      <c r="E367" s="36"/>
      <c r="F367" s="36"/>
      <c r="G367" s="37">
        <f>G368</f>
        <v>1675.1</v>
      </c>
      <c r="I367" s="49">
        <f>I368</f>
        <v>1675.1</v>
      </c>
      <c r="K367" s="49">
        <f>K368</f>
        <v>1675.1</v>
      </c>
      <c r="M367" s="49">
        <f>M368</f>
        <v>1675.1</v>
      </c>
      <c r="O367" s="49">
        <f>O368</f>
        <v>1675.1</v>
      </c>
    </row>
    <row r="368" spans="1:15" x14ac:dyDescent="0.25">
      <c r="A368" s="35" t="s">
        <v>74</v>
      </c>
      <c r="B368" s="36"/>
      <c r="C368" s="36" t="s">
        <v>68</v>
      </c>
      <c r="D368" s="36" t="s">
        <v>24</v>
      </c>
      <c r="E368" s="36"/>
      <c r="F368" s="36"/>
      <c r="G368" s="37">
        <f>G369</f>
        <v>1675.1</v>
      </c>
      <c r="I368" s="49">
        <f>I369</f>
        <v>1675.1</v>
      </c>
      <c r="K368" s="49">
        <f>K369</f>
        <v>1675.1</v>
      </c>
      <c r="M368" s="49">
        <f>M369</f>
        <v>1675.1</v>
      </c>
      <c r="O368" s="49">
        <f>O369</f>
        <v>1675.1</v>
      </c>
    </row>
    <row r="369" spans="1:15" ht="44.25" customHeight="1" x14ac:dyDescent="0.25">
      <c r="A369" s="19" t="s">
        <v>315</v>
      </c>
      <c r="B369" s="41"/>
      <c r="C369" s="41" t="s">
        <v>68</v>
      </c>
      <c r="D369" s="41" t="s">
        <v>24</v>
      </c>
      <c r="E369" s="41" t="s">
        <v>316</v>
      </c>
      <c r="F369" s="41"/>
      <c r="G369" s="30">
        <f>G370</f>
        <v>1675.1</v>
      </c>
      <c r="I369" s="48">
        <f>I370</f>
        <v>1675.1</v>
      </c>
      <c r="K369" s="48">
        <f>K370</f>
        <v>1675.1</v>
      </c>
      <c r="M369" s="48">
        <f>M370</f>
        <v>1675.1</v>
      </c>
      <c r="O369" s="48">
        <f>O370</f>
        <v>1675.1</v>
      </c>
    </row>
    <row r="370" spans="1:15" ht="31.5" x14ac:dyDescent="0.25">
      <c r="A370" s="19" t="s">
        <v>312</v>
      </c>
      <c r="B370" s="41"/>
      <c r="C370" s="41" t="s">
        <v>68</v>
      </c>
      <c r="D370" s="41" t="s">
        <v>24</v>
      </c>
      <c r="E370" s="41" t="s">
        <v>316</v>
      </c>
      <c r="F370" s="41" t="s">
        <v>311</v>
      </c>
      <c r="G370" s="30">
        <v>1675.1</v>
      </c>
      <c r="I370" s="48">
        <f t="shared" ref="I370:K370" si="220">G370+H370</f>
        <v>1675.1</v>
      </c>
      <c r="K370" s="48">
        <f t="shared" si="220"/>
        <v>1675.1</v>
      </c>
      <c r="M370" s="48">
        <f t="shared" ref="M370" si="221">K370+L370</f>
        <v>1675.1</v>
      </c>
      <c r="O370" s="48">
        <f t="shared" ref="O370" si="222">M370+N370</f>
        <v>1675.1</v>
      </c>
    </row>
    <row r="371" spans="1:15" ht="31.5" x14ac:dyDescent="0.25">
      <c r="A371" s="45" t="s">
        <v>433</v>
      </c>
      <c r="B371" s="36" t="s">
        <v>118</v>
      </c>
      <c r="C371" s="36"/>
      <c r="D371" s="36"/>
      <c r="E371" s="36"/>
      <c r="F371" s="36"/>
      <c r="G371" s="37">
        <f>G372</f>
        <v>3575.1000000000004</v>
      </c>
      <c r="I371" s="49">
        <f>I372</f>
        <v>3611.3</v>
      </c>
      <c r="K371" s="49">
        <f>K372</f>
        <v>3611.3</v>
      </c>
      <c r="M371" s="49">
        <f>M372</f>
        <v>3775.76</v>
      </c>
      <c r="O371" s="49">
        <f>O372</f>
        <v>3775.76</v>
      </c>
    </row>
    <row r="372" spans="1:15" x14ac:dyDescent="0.25">
      <c r="A372" s="35" t="s">
        <v>248</v>
      </c>
      <c r="B372" s="36"/>
      <c r="C372" s="36" t="s">
        <v>43</v>
      </c>
      <c r="D372" s="36"/>
      <c r="E372" s="36"/>
      <c r="F372" s="36"/>
      <c r="G372" s="37">
        <f>G373</f>
        <v>3575.1000000000004</v>
      </c>
      <c r="I372" s="49">
        <f>I373</f>
        <v>3611.3</v>
      </c>
      <c r="K372" s="49">
        <f>K373</f>
        <v>3611.3</v>
      </c>
      <c r="M372" s="49">
        <f>M373</f>
        <v>3775.76</v>
      </c>
      <c r="O372" s="49">
        <f>O373</f>
        <v>3775.76</v>
      </c>
    </row>
    <row r="373" spans="1:15" x14ac:dyDescent="0.25">
      <c r="A373" s="35" t="s">
        <v>154</v>
      </c>
      <c r="B373" s="36"/>
      <c r="C373" s="36" t="s">
        <v>43</v>
      </c>
      <c r="D373" s="36" t="s">
        <v>15</v>
      </c>
      <c r="E373" s="36"/>
      <c r="F373" s="36"/>
      <c r="G373" s="37">
        <f>G376</f>
        <v>3575.1000000000004</v>
      </c>
      <c r="I373" s="49">
        <f>I376</f>
        <v>3611.3</v>
      </c>
      <c r="K373" s="49">
        <f>K376</f>
        <v>3611.3</v>
      </c>
      <c r="M373" s="49">
        <f>M376+M374</f>
        <v>3775.76</v>
      </c>
      <c r="O373" s="49">
        <f>O376+O374</f>
        <v>3775.76</v>
      </c>
    </row>
    <row r="374" spans="1:15" ht="31.5" x14ac:dyDescent="0.25">
      <c r="A374" s="19" t="s">
        <v>475</v>
      </c>
      <c r="B374" s="41"/>
      <c r="C374" s="41" t="s">
        <v>43</v>
      </c>
      <c r="D374" s="41" t="s">
        <v>15</v>
      </c>
      <c r="E374" s="41" t="s">
        <v>474</v>
      </c>
      <c r="F374" s="41"/>
      <c r="G374" s="30"/>
      <c r="I374" s="48"/>
      <c r="K374" s="48"/>
      <c r="M374" s="48">
        <f>M375</f>
        <v>71.2</v>
      </c>
      <c r="O374" s="48">
        <f>O375</f>
        <v>71.2</v>
      </c>
    </row>
    <row r="375" spans="1:15" x14ac:dyDescent="0.25">
      <c r="A375" s="19" t="s">
        <v>218</v>
      </c>
      <c r="B375" s="41"/>
      <c r="C375" s="41" t="s">
        <v>43</v>
      </c>
      <c r="D375" s="41" t="s">
        <v>15</v>
      </c>
      <c r="E375" s="41" t="s">
        <v>474</v>
      </c>
      <c r="F375" s="41" t="s">
        <v>219</v>
      </c>
      <c r="G375" s="30"/>
      <c r="I375" s="48"/>
      <c r="K375" s="48"/>
      <c r="L375" s="31">
        <v>71.2</v>
      </c>
      <c r="M375" s="48">
        <f t="shared" ref="M375" si="223">K375+L375</f>
        <v>71.2</v>
      </c>
      <c r="O375" s="48">
        <f t="shared" ref="O375" si="224">M375+N375</f>
        <v>71.2</v>
      </c>
    </row>
    <row r="376" spans="1:15" x14ac:dyDescent="0.25">
      <c r="A376" s="42" t="s">
        <v>119</v>
      </c>
      <c r="B376" s="41"/>
      <c r="C376" s="41" t="s">
        <v>43</v>
      </c>
      <c r="D376" s="41" t="s">
        <v>15</v>
      </c>
      <c r="E376" s="41" t="s">
        <v>321</v>
      </c>
      <c r="F376" s="41"/>
      <c r="G376" s="30">
        <f>G377</f>
        <v>3575.1000000000004</v>
      </c>
      <c r="I376" s="48">
        <f>I377</f>
        <v>3611.3</v>
      </c>
      <c r="K376" s="48">
        <f>K377</f>
        <v>3611.3</v>
      </c>
      <c r="M376" s="48">
        <f>M377</f>
        <v>3704.5600000000004</v>
      </c>
      <c r="O376" s="48">
        <f>O377</f>
        <v>3704.5600000000004</v>
      </c>
    </row>
    <row r="377" spans="1:15" x14ac:dyDescent="0.25">
      <c r="A377" s="42" t="s">
        <v>52</v>
      </c>
      <c r="B377" s="41"/>
      <c r="C377" s="41" t="s">
        <v>43</v>
      </c>
      <c r="D377" s="41" t="s">
        <v>15</v>
      </c>
      <c r="E377" s="41" t="s">
        <v>317</v>
      </c>
      <c r="F377" s="41"/>
      <c r="G377" s="30">
        <f>G378+G379+G380</f>
        <v>3575.1000000000004</v>
      </c>
      <c r="I377" s="48">
        <f>I378+I379+I380</f>
        <v>3611.3</v>
      </c>
      <c r="K377" s="48">
        <f>K378+K379+K380</f>
        <v>3611.3</v>
      </c>
      <c r="M377" s="48">
        <f>M378+M379+M380</f>
        <v>3704.5600000000004</v>
      </c>
      <c r="O377" s="48">
        <f>O378+O379+O380</f>
        <v>3704.5600000000004</v>
      </c>
    </row>
    <row r="378" spans="1:15" x14ac:dyDescent="0.25">
      <c r="A378" s="19" t="s">
        <v>218</v>
      </c>
      <c r="B378" s="41"/>
      <c r="C378" s="41" t="s">
        <v>43</v>
      </c>
      <c r="D378" s="41" t="s">
        <v>15</v>
      </c>
      <c r="E378" s="41" t="s">
        <v>317</v>
      </c>
      <c r="F378" s="41" t="s">
        <v>219</v>
      </c>
      <c r="G378" s="30">
        <f>1713+586+111.3+117+38+40</f>
        <v>2605.3000000000002</v>
      </c>
      <c r="H378" s="53">
        <v>31.7</v>
      </c>
      <c r="I378" s="48">
        <f t="shared" ref="I378:K380" si="225">G378+H378</f>
        <v>2637</v>
      </c>
      <c r="K378" s="48">
        <f t="shared" si="225"/>
        <v>2637</v>
      </c>
      <c r="L378" s="31">
        <v>93.26</v>
      </c>
      <c r="M378" s="48">
        <f t="shared" ref="M378:M380" si="226">K378+L378</f>
        <v>2730.26</v>
      </c>
      <c r="O378" s="48">
        <f t="shared" ref="O378:O380" si="227">M378+N378</f>
        <v>2730.26</v>
      </c>
    </row>
    <row r="379" spans="1:15" ht="13.5" customHeight="1" x14ac:dyDescent="0.25">
      <c r="A379" s="19" t="s">
        <v>224</v>
      </c>
      <c r="B379" s="41"/>
      <c r="C379" s="41" t="s">
        <v>43</v>
      </c>
      <c r="D379" s="41" t="s">
        <v>15</v>
      </c>
      <c r="E379" s="41" t="s">
        <v>317</v>
      </c>
      <c r="F379" s="41" t="s">
        <v>225</v>
      </c>
      <c r="G379" s="30">
        <v>291</v>
      </c>
      <c r="I379" s="48">
        <f t="shared" si="225"/>
        <v>291</v>
      </c>
      <c r="K379" s="48">
        <f t="shared" si="225"/>
        <v>291</v>
      </c>
      <c r="M379" s="48">
        <f t="shared" si="226"/>
        <v>291</v>
      </c>
      <c r="O379" s="48">
        <f t="shared" si="227"/>
        <v>291</v>
      </c>
    </row>
    <row r="380" spans="1:15" x14ac:dyDescent="0.25">
      <c r="A380" s="44" t="s">
        <v>245</v>
      </c>
      <c r="B380" s="41"/>
      <c r="C380" s="41" t="s">
        <v>43</v>
      </c>
      <c r="D380" s="41" t="s">
        <v>15</v>
      </c>
      <c r="E380" s="41" t="s">
        <v>317</v>
      </c>
      <c r="F380" s="41" t="s">
        <v>226</v>
      </c>
      <c r="G380" s="30">
        <v>678.8</v>
      </c>
      <c r="H380" s="53">
        <v>4.5</v>
      </c>
      <c r="I380" s="48">
        <f t="shared" si="225"/>
        <v>683.3</v>
      </c>
      <c r="K380" s="48">
        <f t="shared" si="225"/>
        <v>683.3</v>
      </c>
      <c r="M380" s="48">
        <f t="shared" si="226"/>
        <v>683.3</v>
      </c>
      <c r="O380" s="48">
        <f t="shared" si="227"/>
        <v>683.3</v>
      </c>
    </row>
    <row r="381" spans="1:15" ht="15" customHeight="1" x14ac:dyDescent="0.25">
      <c r="A381" s="45" t="s">
        <v>594</v>
      </c>
      <c r="B381" s="36" t="s">
        <v>87</v>
      </c>
      <c r="C381" s="36"/>
      <c r="D381" s="36"/>
      <c r="E381" s="36"/>
      <c r="F381" s="36"/>
      <c r="G381" s="37">
        <f>G382</f>
        <v>1561.8999999999999</v>
      </c>
      <c r="I381" s="49">
        <f>I382</f>
        <v>1639.3999999999999</v>
      </c>
      <c r="K381" s="49">
        <f>K382</f>
        <v>1639.3999999999999</v>
      </c>
      <c r="M381" s="49">
        <f>M382</f>
        <v>1671.83</v>
      </c>
      <c r="O381" s="49">
        <f>O382</f>
        <v>1671.83</v>
      </c>
    </row>
    <row r="382" spans="1:15" x14ac:dyDescent="0.25">
      <c r="A382" s="35" t="s">
        <v>248</v>
      </c>
      <c r="B382" s="36"/>
      <c r="C382" s="36" t="s">
        <v>43</v>
      </c>
      <c r="D382" s="36"/>
      <c r="E382" s="36"/>
      <c r="F382" s="36"/>
      <c r="G382" s="37">
        <f>G383</f>
        <v>1561.8999999999999</v>
      </c>
      <c r="I382" s="49">
        <f>I383</f>
        <v>1639.3999999999999</v>
      </c>
      <c r="K382" s="49">
        <f>K383</f>
        <v>1639.3999999999999</v>
      </c>
      <c r="M382" s="49">
        <f>M383</f>
        <v>1671.83</v>
      </c>
      <c r="O382" s="49">
        <f>O383</f>
        <v>1671.83</v>
      </c>
    </row>
    <row r="383" spans="1:15" x14ac:dyDescent="0.25">
      <c r="A383" s="35" t="s">
        <v>154</v>
      </c>
      <c r="B383" s="36"/>
      <c r="C383" s="36" t="s">
        <v>43</v>
      </c>
      <c r="D383" s="36" t="s">
        <v>15</v>
      </c>
      <c r="E383" s="36"/>
      <c r="F383" s="36"/>
      <c r="G383" s="37">
        <f>G384</f>
        <v>1561.8999999999999</v>
      </c>
      <c r="I383" s="49">
        <f>I384</f>
        <v>1639.3999999999999</v>
      </c>
      <c r="K383" s="49">
        <f>K384</f>
        <v>1639.3999999999999</v>
      </c>
      <c r="M383" s="49">
        <f>M384</f>
        <v>1671.83</v>
      </c>
      <c r="O383" s="49">
        <f>O384</f>
        <v>1671.83</v>
      </c>
    </row>
    <row r="384" spans="1:15" x14ac:dyDescent="0.25">
      <c r="A384" s="19" t="s">
        <v>319</v>
      </c>
      <c r="B384" s="41"/>
      <c r="C384" s="41" t="s">
        <v>43</v>
      </c>
      <c r="D384" s="41" t="s">
        <v>15</v>
      </c>
      <c r="E384" s="41" t="s">
        <v>320</v>
      </c>
      <c r="F384" s="41"/>
      <c r="G384" s="30">
        <f>G385</f>
        <v>1561.8999999999999</v>
      </c>
      <c r="I384" s="48">
        <f>I385</f>
        <v>1639.3999999999999</v>
      </c>
      <c r="K384" s="48">
        <f>K385</f>
        <v>1639.3999999999999</v>
      </c>
      <c r="M384" s="48">
        <f>M385</f>
        <v>1671.83</v>
      </c>
      <c r="O384" s="48">
        <f>O385</f>
        <v>1671.83</v>
      </c>
    </row>
    <row r="385" spans="1:15" x14ac:dyDescent="0.25">
      <c r="A385" s="42" t="s">
        <v>52</v>
      </c>
      <c r="B385" s="41"/>
      <c r="C385" s="41" t="s">
        <v>43</v>
      </c>
      <c r="D385" s="41" t="s">
        <v>15</v>
      </c>
      <c r="E385" s="41" t="s">
        <v>318</v>
      </c>
      <c r="F385" s="41"/>
      <c r="G385" s="30">
        <f>G386+G387+G388</f>
        <v>1561.8999999999999</v>
      </c>
      <c r="I385" s="48">
        <f>I386+I387+I388</f>
        <v>1639.3999999999999</v>
      </c>
      <c r="K385" s="48">
        <f>K386+K387+K388</f>
        <v>1639.3999999999999</v>
      </c>
      <c r="M385" s="48">
        <f>M386+M387+M388</f>
        <v>1671.83</v>
      </c>
      <c r="O385" s="48">
        <f>O386+O387+O388</f>
        <v>1671.83</v>
      </c>
    </row>
    <row r="386" spans="1:15" x14ac:dyDescent="0.25">
      <c r="A386" s="19" t="s">
        <v>218</v>
      </c>
      <c r="B386" s="41"/>
      <c r="C386" s="41" t="s">
        <v>43</v>
      </c>
      <c r="D386" s="41" t="s">
        <v>15</v>
      </c>
      <c r="E386" s="41" t="s">
        <v>318</v>
      </c>
      <c r="F386" s="41" t="s">
        <v>219</v>
      </c>
      <c r="G386" s="30">
        <f>1089.6+70.8</f>
        <v>1160.3999999999999</v>
      </c>
      <c r="H386" s="53">
        <v>76.5</v>
      </c>
      <c r="I386" s="48">
        <f t="shared" ref="I386:K388" si="228">G386+H386</f>
        <v>1236.8999999999999</v>
      </c>
      <c r="K386" s="48">
        <f t="shared" si="228"/>
        <v>1236.8999999999999</v>
      </c>
      <c r="L386" s="31">
        <v>32.43</v>
      </c>
      <c r="M386" s="48">
        <f t="shared" ref="M386:M388" si="229">K386+L386</f>
        <v>1269.33</v>
      </c>
      <c r="O386" s="48">
        <f t="shared" ref="O386:O388" si="230">M386+N386</f>
        <v>1269.33</v>
      </c>
    </row>
    <row r="387" spans="1:15" ht="15.75" customHeight="1" x14ac:dyDescent="0.25">
      <c r="A387" s="19" t="s">
        <v>224</v>
      </c>
      <c r="B387" s="41"/>
      <c r="C387" s="41" t="s">
        <v>43</v>
      </c>
      <c r="D387" s="41" t="s">
        <v>15</v>
      </c>
      <c r="E387" s="41" t="s">
        <v>318</v>
      </c>
      <c r="F387" s="41" t="s">
        <v>225</v>
      </c>
      <c r="G387" s="30">
        <v>79.8</v>
      </c>
      <c r="I387" s="48">
        <f t="shared" si="228"/>
        <v>79.8</v>
      </c>
      <c r="K387" s="48">
        <f t="shared" si="228"/>
        <v>79.8</v>
      </c>
      <c r="M387" s="48">
        <f t="shared" si="229"/>
        <v>79.8</v>
      </c>
      <c r="N387" s="31">
        <v>-1</v>
      </c>
      <c r="O387" s="48">
        <f t="shared" si="230"/>
        <v>78.8</v>
      </c>
    </row>
    <row r="388" spans="1:15" x14ac:dyDescent="0.25">
      <c r="A388" s="44" t="s">
        <v>245</v>
      </c>
      <c r="B388" s="41"/>
      <c r="C388" s="41" t="s">
        <v>43</v>
      </c>
      <c r="D388" s="41" t="s">
        <v>15</v>
      </c>
      <c r="E388" s="41" t="s">
        <v>318</v>
      </c>
      <c r="F388" s="41" t="s">
        <v>226</v>
      </c>
      <c r="G388" s="30">
        <v>321.7</v>
      </c>
      <c r="H388" s="53">
        <v>1</v>
      </c>
      <c r="I388" s="48">
        <f t="shared" si="228"/>
        <v>322.7</v>
      </c>
      <c r="K388" s="48">
        <f t="shared" si="228"/>
        <v>322.7</v>
      </c>
      <c r="M388" s="48">
        <f t="shared" si="229"/>
        <v>322.7</v>
      </c>
      <c r="N388" s="31">
        <v>1</v>
      </c>
      <c r="O388" s="48">
        <f t="shared" si="230"/>
        <v>323.7</v>
      </c>
    </row>
    <row r="389" spans="1:15" ht="30" customHeight="1" x14ac:dyDescent="0.25">
      <c r="A389" s="45" t="s">
        <v>379</v>
      </c>
      <c r="B389" s="36" t="s">
        <v>434</v>
      </c>
      <c r="C389" s="36"/>
      <c r="D389" s="36"/>
      <c r="E389" s="36"/>
      <c r="F389" s="36"/>
      <c r="G389" s="37">
        <f>G390+G459</f>
        <v>16819.3</v>
      </c>
      <c r="H389" s="53">
        <f>SUM(H390:H469)</f>
        <v>16180.099999999999</v>
      </c>
      <c r="I389" s="49">
        <f>I390+I459+I441</f>
        <v>32999.4</v>
      </c>
      <c r="K389" s="49">
        <f>K390+K459+K441</f>
        <v>30226.74</v>
      </c>
      <c r="M389" s="49">
        <f>M390+M459+M441</f>
        <v>162492.89000000001</v>
      </c>
      <c r="O389" s="49">
        <f>O390+O459+O441</f>
        <v>200178.98</v>
      </c>
    </row>
    <row r="390" spans="1:15" x14ac:dyDescent="0.25">
      <c r="A390" s="40" t="s">
        <v>42</v>
      </c>
      <c r="B390" s="41"/>
      <c r="C390" s="36" t="s">
        <v>24</v>
      </c>
      <c r="D390" s="36"/>
      <c r="E390" s="36"/>
      <c r="F390" s="36"/>
      <c r="G390" s="37">
        <f>G427+G418</f>
        <v>6819.3</v>
      </c>
      <c r="H390" s="57"/>
      <c r="I390" s="49">
        <f>I427+I418</f>
        <v>10588.310000000001</v>
      </c>
      <c r="J390" s="58"/>
      <c r="K390" s="49">
        <f>K427+K418</f>
        <v>10718.310000000001</v>
      </c>
      <c r="L390" s="67"/>
      <c r="M390" s="49">
        <f>M427+M418+M391+M405</f>
        <v>105776.34000000001</v>
      </c>
      <c r="N390" s="67"/>
      <c r="O390" s="49">
        <f>O427+O418+O391+O405</f>
        <v>139148.37</v>
      </c>
    </row>
    <row r="391" spans="1:15" x14ac:dyDescent="0.25">
      <c r="A391" s="61" t="s">
        <v>181</v>
      </c>
      <c r="B391" s="36"/>
      <c r="C391" s="36" t="s">
        <v>24</v>
      </c>
      <c r="D391" s="36" t="s">
        <v>17</v>
      </c>
      <c r="E391" s="36"/>
      <c r="F391" s="36"/>
      <c r="G391" s="37"/>
      <c r="H391" s="57"/>
      <c r="I391" s="49"/>
      <c r="J391" s="58"/>
      <c r="K391" s="49"/>
      <c r="L391" s="67"/>
      <c r="M391" s="49">
        <f>M392+M399</f>
        <v>3101.9200000000005</v>
      </c>
      <c r="N391" s="67"/>
      <c r="O391" s="49">
        <f>O392+O399</f>
        <v>3101.9200000000005</v>
      </c>
    </row>
    <row r="392" spans="1:15" x14ac:dyDescent="0.25">
      <c r="A392" s="62" t="s">
        <v>488</v>
      </c>
      <c r="B392" s="36"/>
      <c r="C392" s="36" t="s">
        <v>24</v>
      </c>
      <c r="D392" s="36" t="s">
        <v>17</v>
      </c>
      <c r="E392" s="36" t="s">
        <v>487</v>
      </c>
      <c r="F392" s="36"/>
      <c r="G392" s="37"/>
      <c r="H392" s="57"/>
      <c r="I392" s="49"/>
      <c r="J392" s="58"/>
      <c r="K392" s="49"/>
      <c r="L392" s="67"/>
      <c r="M392" s="49">
        <f>M393+M395+M397</f>
        <v>2581.7500000000005</v>
      </c>
      <c r="N392" s="67"/>
      <c r="O392" s="49">
        <f>O393+O395+O397</f>
        <v>2581.7500000000005</v>
      </c>
    </row>
    <row r="393" spans="1:15" x14ac:dyDescent="0.25">
      <c r="A393" s="46" t="s">
        <v>478</v>
      </c>
      <c r="B393" s="41"/>
      <c r="C393" s="41" t="s">
        <v>24</v>
      </c>
      <c r="D393" s="41" t="s">
        <v>17</v>
      </c>
      <c r="E393" s="41" t="s">
        <v>476</v>
      </c>
      <c r="F393" s="41"/>
      <c r="G393" s="30"/>
      <c r="I393" s="48"/>
      <c r="K393" s="48"/>
      <c r="M393" s="48">
        <f>M394</f>
        <v>13.32</v>
      </c>
      <c r="O393" s="48">
        <f>O394</f>
        <v>13.32</v>
      </c>
    </row>
    <row r="394" spans="1:15" ht="31.5" x14ac:dyDescent="0.25">
      <c r="A394" s="19" t="s">
        <v>482</v>
      </c>
      <c r="B394" s="41"/>
      <c r="C394" s="41" t="s">
        <v>24</v>
      </c>
      <c r="D394" s="41" t="s">
        <v>17</v>
      </c>
      <c r="E394" s="41" t="s">
        <v>476</v>
      </c>
      <c r="F394" s="41" t="s">
        <v>326</v>
      </c>
      <c r="G394" s="30"/>
      <c r="I394" s="48"/>
      <c r="K394" s="48"/>
      <c r="L394" s="31">
        <v>13.32</v>
      </c>
      <c r="M394" s="48">
        <f t="shared" ref="M394:M396" si="231">K394+L394</f>
        <v>13.32</v>
      </c>
      <c r="O394" s="48">
        <f t="shared" ref="O394" si="232">M394+N394</f>
        <v>13.32</v>
      </c>
    </row>
    <row r="395" spans="1:15" ht="31.5" x14ac:dyDescent="0.25">
      <c r="A395" s="46" t="s">
        <v>479</v>
      </c>
      <c r="B395" s="41"/>
      <c r="C395" s="41" t="s">
        <v>24</v>
      </c>
      <c r="D395" s="41" t="s">
        <v>17</v>
      </c>
      <c r="E395" s="41" t="s">
        <v>477</v>
      </c>
      <c r="F395" s="41"/>
      <c r="G395" s="30"/>
      <c r="I395" s="48"/>
      <c r="K395" s="48"/>
      <c r="M395" s="48">
        <f>M396</f>
        <v>2234.5700000000002</v>
      </c>
      <c r="O395" s="48">
        <f>O396</f>
        <v>2234.5700000000002</v>
      </c>
    </row>
    <row r="396" spans="1:15" ht="31.5" x14ac:dyDescent="0.25">
      <c r="A396" s="19" t="s">
        <v>482</v>
      </c>
      <c r="B396" s="41"/>
      <c r="C396" s="41" t="s">
        <v>24</v>
      </c>
      <c r="D396" s="41" t="s">
        <v>17</v>
      </c>
      <c r="E396" s="41" t="s">
        <v>477</v>
      </c>
      <c r="F396" s="41" t="s">
        <v>326</v>
      </c>
      <c r="G396" s="30"/>
      <c r="I396" s="48"/>
      <c r="K396" s="48"/>
      <c r="L396" s="31">
        <v>2234.5700000000002</v>
      </c>
      <c r="M396" s="48">
        <f t="shared" si="231"/>
        <v>2234.5700000000002</v>
      </c>
      <c r="O396" s="48">
        <f t="shared" ref="O396" si="233">M396+N396</f>
        <v>2234.5700000000002</v>
      </c>
    </row>
    <row r="397" spans="1:15" ht="27.75" customHeight="1" x14ac:dyDescent="0.25">
      <c r="A397" s="46" t="s">
        <v>481</v>
      </c>
      <c r="B397" s="41"/>
      <c r="C397" s="41" t="s">
        <v>24</v>
      </c>
      <c r="D397" s="41" t="s">
        <v>17</v>
      </c>
      <c r="E397" s="41" t="s">
        <v>480</v>
      </c>
      <c r="F397" s="41"/>
      <c r="G397" s="30"/>
      <c r="I397" s="48"/>
      <c r="K397" s="48"/>
      <c r="M397" s="48">
        <f>M398</f>
        <v>333.86</v>
      </c>
      <c r="O397" s="48">
        <f>O398</f>
        <v>333.86</v>
      </c>
    </row>
    <row r="398" spans="1:15" ht="31.5" x14ac:dyDescent="0.25">
      <c r="A398" s="19" t="s">
        <v>482</v>
      </c>
      <c r="B398" s="41"/>
      <c r="C398" s="41" t="s">
        <v>24</v>
      </c>
      <c r="D398" s="41" t="s">
        <v>17</v>
      </c>
      <c r="E398" s="41" t="s">
        <v>480</v>
      </c>
      <c r="F398" s="41" t="s">
        <v>326</v>
      </c>
      <c r="G398" s="30"/>
      <c r="I398" s="48"/>
      <c r="K398" s="48"/>
      <c r="L398" s="31">
        <v>333.86</v>
      </c>
      <c r="M398" s="48">
        <f>L398+K398</f>
        <v>333.86</v>
      </c>
      <c r="O398" s="48">
        <f>N398+M398</f>
        <v>333.86</v>
      </c>
    </row>
    <row r="399" spans="1:15" x14ac:dyDescent="0.25">
      <c r="A399" s="43" t="s">
        <v>489</v>
      </c>
      <c r="B399" s="36"/>
      <c r="C399" s="36" t="s">
        <v>24</v>
      </c>
      <c r="D399" s="36" t="s">
        <v>17</v>
      </c>
      <c r="E399" s="36" t="s">
        <v>310</v>
      </c>
      <c r="F399" s="36"/>
      <c r="G399" s="37"/>
      <c r="H399" s="57"/>
      <c r="I399" s="49"/>
      <c r="J399" s="58"/>
      <c r="K399" s="49"/>
      <c r="L399" s="67"/>
      <c r="M399" s="49">
        <f>M400+M403</f>
        <v>520.16999999999996</v>
      </c>
      <c r="N399" s="67"/>
      <c r="O399" s="49">
        <f>O400+O403</f>
        <v>520.16999999999996</v>
      </c>
    </row>
    <row r="400" spans="1:15" ht="28.5" customHeight="1" x14ac:dyDescent="0.25">
      <c r="A400" s="46" t="s">
        <v>481</v>
      </c>
      <c r="B400" s="41"/>
      <c r="C400" s="41" t="s">
        <v>24</v>
      </c>
      <c r="D400" s="41" t="s">
        <v>17</v>
      </c>
      <c r="E400" s="41" t="s">
        <v>329</v>
      </c>
      <c r="F400" s="41"/>
      <c r="G400" s="30"/>
      <c r="I400" s="48"/>
      <c r="K400" s="48"/>
      <c r="M400" s="48">
        <f>M401+M402</f>
        <v>500.19</v>
      </c>
      <c r="O400" s="48">
        <f>O401+O402</f>
        <v>500.19</v>
      </c>
    </row>
    <row r="401" spans="1:15" ht="31.5" x14ac:dyDescent="0.25">
      <c r="A401" s="19" t="s">
        <v>483</v>
      </c>
      <c r="B401" s="41"/>
      <c r="C401" s="41" t="s">
        <v>24</v>
      </c>
      <c r="D401" s="41" t="s">
        <v>17</v>
      </c>
      <c r="E401" s="41" t="s">
        <v>329</v>
      </c>
      <c r="F401" s="41" t="s">
        <v>326</v>
      </c>
      <c r="G401" s="30"/>
      <c r="I401" s="48"/>
      <c r="K401" s="48"/>
      <c r="L401" s="31">
        <v>250.1</v>
      </c>
      <c r="M401" s="48">
        <f t="shared" ref="M401:M404" si="234">L401+K401</f>
        <v>250.1</v>
      </c>
      <c r="O401" s="48">
        <f t="shared" ref="O401:O402" si="235">N401+M401</f>
        <v>250.1</v>
      </c>
    </row>
    <row r="402" spans="1:15" ht="31.5" x14ac:dyDescent="0.25">
      <c r="A402" s="19" t="s">
        <v>486</v>
      </c>
      <c r="B402" s="41"/>
      <c r="C402" s="41" t="s">
        <v>24</v>
      </c>
      <c r="D402" s="41" t="s">
        <v>17</v>
      </c>
      <c r="E402" s="41" t="s">
        <v>329</v>
      </c>
      <c r="F402" s="41" t="s">
        <v>326</v>
      </c>
      <c r="G402" s="30"/>
      <c r="I402" s="48"/>
      <c r="K402" s="48"/>
      <c r="L402" s="31">
        <v>250.09</v>
      </c>
      <c r="M402" s="48">
        <f t="shared" si="234"/>
        <v>250.09</v>
      </c>
      <c r="O402" s="48">
        <f t="shared" si="235"/>
        <v>250.09</v>
      </c>
    </row>
    <row r="403" spans="1:15" x14ac:dyDescent="0.25">
      <c r="A403" s="46" t="s">
        <v>478</v>
      </c>
      <c r="B403" s="41"/>
      <c r="C403" s="41" t="s">
        <v>24</v>
      </c>
      <c r="D403" s="41" t="s">
        <v>17</v>
      </c>
      <c r="E403" s="41" t="s">
        <v>484</v>
      </c>
      <c r="F403" s="41"/>
      <c r="G403" s="30"/>
      <c r="I403" s="48"/>
      <c r="K403" s="48"/>
      <c r="M403" s="48">
        <f>M404</f>
        <v>19.98</v>
      </c>
      <c r="O403" s="48">
        <f>O404</f>
        <v>19.98</v>
      </c>
    </row>
    <row r="404" spans="1:15" ht="31.5" x14ac:dyDescent="0.25">
      <c r="A404" s="19" t="s">
        <v>485</v>
      </c>
      <c r="B404" s="41"/>
      <c r="C404" s="41" t="s">
        <v>24</v>
      </c>
      <c r="D404" s="41" t="s">
        <v>17</v>
      </c>
      <c r="E404" s="41" t="s">
        <v>484</v>
      </c>
      <c r="F404" s="41" t="s">
        <v>326</v>
      </c>
      <c r="G404" s="30"/>
      <c r="I404" s="48"/>
      <c r="K404" s="48"/>
      <c r="L404" s="31">
        <v>19.98</v>
      </c>
      <c r="M404" s="48">
        <f t="shared" si="234"/>
        <v>19.98</v>
      </c>
      <c r="O404" s="48">
        <f t="shared" ref="O404" si="236">N404+M404</f>
        <v>19.98</v>
      </c>
    </row>
    <row r="405" spans="1:15" x14ac:dyDescent="0.25">
      <c r="A405" s="43" t="s">
        <v>240</v>
      </c>
      <c r="B405" s="36"/>
      <c r="C405" s="36" t="s">
        <v>24</v>
      </c>
      <c r="D405" s="36" t="s">
        <v>98</v>
      </c>
      <c r="E405" s="36"/>
      <c r="F405" s="36"/>
      <c r="G405" s="37"/>
      <c r="H405" s="57"/>
      <c r="I405" s="49"/>
      <c r="J405" s="58"/>
      <c r="K405" s="49"/>
      <c r="L405" s="67"/>
      <c r="M405" s="49">
        <f>M406+M408+M413</f>
        <v>94240.52</v>
      </c>
      <c r="N405" s="67"/>
      <c r="O405" s="49">
        <f>O406+O408+O413</f>
        <v>88125.88</v>
      </c>
    </row>
    <row r="406" spans="1:15" ht="43.5" customHeight="1" x14ac:dyDescent="0.25">
      <c r="A406" s="19" t="s">
        <v>493</v>
      </c>
      <c r="B406" s="36"/>
      <c r="C406" s="36" t="s">
        <v>24</v>
      </c>
      <c r="D406" s="36" t="s">
        <v>98</v>
      </c>
      <c r="E406" s="36" t="s">
        <v>466</v>
      </c>
      <c r="F406" s="36"/>
      <c r="G406" s="37"/>
      <c r="H406" s="57"/>
      <c r="I406" s="49"/>
      <c r="J406" s="58"/>
      <c r="K406" s="49"/>
      <c r="L406" s="67"/>
      <c r="M406" s="49">
        <f>M407</f>
        <v>77941.440000000002</v>
      </c>
      <c r="N406" s="67"/>
      <c r="O406" s="49">
        <f>O407</f>
        <v>72855.290000000008</v>
      </c>
    </row>
    <row r="407" spans="1:15" ht="31.5" x14ac:dyDescent="0.25">
      <c r="A407" s="19" t="s">
        <v>492</v>
      </c>
      <c r="B407" s="41"/>
      <c r="C407" s="41" t="s">
        <v>24</v>
      </c>
      <c r="D407" s="41" t="s">
        <v>98</v>
      </c>
      <c r="E407" s="41" t="s">
        <v>466</v>
      </c>
      <c r="F407" s="41" t="s">
        <v>326</v>
      </c>
      <c r="G407" s="30"/>
      <c r="I407" s="48"/>
      <c r="K407" s="48"/>
      <c r="L407" s="31">
        <v>77941.440000000002</v>
      </c>
      <c r="M407" s="48">
        <f t="shared" ref="M407:M410" si="237">L407+K407</f>
        <v>77941.440000000002</v>
      </c>
      <c r="N407" s="31">
        <v>-5086.1499999999996</v>
      </c>
      <c r="O407" s="48">
        <f t="shared" ref="O407" si="238">N407+M407</f>
        <v>72855.290000000008</v>
      </c>
    </row>
    <row r="408" spans="1:15" x14ac:dyDescent="0.25">
      <c r="A408" s="43" t="s">
        <v>488</v>
      </c>
      <c r="B408" s="36"/>
      <c r="C408" s="36" t="s">
        <v>24</v>
      </c>
      <c r="D408" s="36" t="s">
        <v>98</v>
      </c>
      <c r="E408" s="36" t="s">
        <v>487</v>
      </c>
      <c r="F408" s="36"/>
      <c r="G408" s="37"/>
      <c r="H408" s="57"/>
      <c r="I408" s="49"/>
      <c r="J408" s="58"/>
      <c r="K408" s="49"/>
      <c r="L408" s="67"/>
      <c r="M408" s="49">
        <f>M409+M411</f>
        <v>8100.25</v>
      </c>
      <c r="N408" s="67"/>
      <c r="O408" s="49">
        <f>O409+O411</f>
        <v>7756.43</v>
      </c>
    </row>
    <row r="409" spans="1:15" ht="45" customHeight="1" x14ac:dyDescent="0.25">
      <c r="A409" s="19" t="s">
        <v>493</v>
      </c>
      <c r="B409" s="41"/>
      <c r="C409" s="41" t="s">
        <v>24</v>
      </c>
      <c r="D409" s="41" t="s">
        <v>98</v>
      </c>
      <c r="E409" s="41" t="s">
        <v>467</v>
      </c>
      <c r="F409" s="41"/>
      <c r="G409" s="30"/>
      <c r="I409" s="48"/>
      <c r="K409" s="48"/>
      <c r="M409" s="48">
        <f>M410</f>
        <v>5268.83</v>
      </c>
      <c r="O409" s="48">
        <f>O410</f>
        <v>4925.01</v>
      </c>
    </row>
    <row r="410" spans="1:15" ht="31.5" x14ac:dyDescent="0.25">
      <c r="A410" s="19" t="s">
        <v>482</v>
      </c>
      <c r="B410" s="41"/>
      <c r="C410" s="41" t="s">
        <v>24</v>
      </c>
      <c r="D410" s="41" t="s">
        <v>98</v>
      </c>
      <c r="E410" s="41" t="s">
        <v>467</v>
      </c>
      <c r="F410" s="41" t="s">
        <v>326</v>
      </c>
      <c r="G410" s="30"/>
      <c r="I410" s="48"/>
      <c r="K410" s="48"/>
      <c r="L410" s="31">
        <v>5268.83</v>
      </c>
      <c r="M410" s="48">
        <f t="shared" si="237"/>
        <v>5268.83</v>
      </c>
      <c r="N410" s="31">
        <v>-343.82</v>
      </c>
      <c r="O410" s="48">
        <f t="shared" ref="O410" si="239">N410+M410</f>
        <v>4925.01</v>
      </c>
    </row>
    <row r="411" spans="1:15" ht="34.5" customHeight="1" x14ac:dyDescent="0.25">
      <c r="A411" s="19" t="s">
        <v>491</v>
      </c>
      <c r="B411" s="41"/>
      <c r="C411" s="41" t="s">
        <v>24</v>
      </c>
      <c r="D411" s="41" t="s">
        <v>98</v>
      </c>
      <c r="E411" s="41" t="s">
        <v>490</v>
      </c>
      <c r="F411" s="41"/>
      <c r="G411" s="30"/>
      <c r="I411" s="48"/>
      <c r="K411" s="48"/>
      <c r="M411" s="48">
        <f>M412</f>
        <v>2831.42</v>
      </c>
      <c r="O411" s="48">
        <f>O412</f>
        <v>2831.42</v>
      </c>
    </row>
    <row r="412" spans="1:15" ht="31.5" x14ac:dyDescent="0.25">
      <c r="A412" s="19" t="s">
        <v>482</v>
      </c>
      <c r="B412" s="41"/>
      <c r="C412" s="41" t="s">
        <v>24</v>
      </c>
      <c r="D412" s="41" t="s">
        <v>98</v>
      </c>
      <c r="E412" s="41" t="s">
        <v>490</v>
      </c>
      <c r="F412" s="41" t="s">
        <v>326</v>
      </c>
      <c r="G412" s="30"/>
      <c r="I412" s="48"/>
      <c r="K412" s="48"/>
      <c r="L412" s="31">
        <v>2831.42</v>
      </c>
      <c r="M412" s="48">
        <f t="shared" ref="M412:M417" si="240">L412+K412</f>
        <v>2831.42</v>
      </c>
      <c r="O412" s="48">
        <f t="shared" ref="O412" si="241">N412+M412</f>
        <v>2831.42</v>
      </c>
    </row>
    <row r="413" spans="1:15" x14ac:dyDescent="0.25">
      <c r="A413" s="43" t="s">
        <v>489</v>
      </c>
      <c r="B413" s="36"/>
      <c r="C413" s="36" t="s">
        <v>24</v>
      </c>
      <c r="D413" s="36" t="s">
        <v>98</v>
      </c>
      <c r="E413" s="36" t="s">
        <v>310</v>
      </c>
      <c r="F413" s="36"/>
      <c r="G413" s="37"/>
      <c r="H413" s="57"/>
      <c r="I413" s="49"/>
      <c r="J413" s="58"/>
      <c r="K413" s="49"/>
      <c r="L413" s="67"/>
      <c r="M413" s="49">
        <f>M414+M416</f>
        <v>8198.83</v>
      </c>
      <c r="N413" s="67"/>
      <c r="O413" s="49">
        <f>O414+O416</f>
        <v>7514.16</v>
      </c>
    </row>
    <row r="414" spans="1:15" ht="33.75" customHeight="1" x14ac:dyDescent="0.25">
      <c r="A414" s="19" t="s">
        <v>491</v>
      </c>
      <c r="B414" s="41"/>
      <c r="C414" s="41" t="s">
        <v>24</v>
      </c>
      <c r="D414" s="41" t="s">
        <v>98</v>
      </c>
      <c r="E414" s="41" t="s">
        <v>389</v>
      </c>
      <c r="F414" s="41"/>
      <c r="G414" s="30"/>
      <c r="I414" s="48"/>
      <c r="K414" s="48"/>
      <c r="M414" s="48">
        <f>M415</f>
        <v>4247.13</v>
      </c>
      <c r="O414" s="48">
        <f>O415</f>
        <v>4247.13</v>
      </c>
    </row>
    <row r="415" spans="1:15" ht="31.5" x14ac:dyDescent="0.25">
      <c r="A415" s="19" t="s">
        <v>485</v>
      </c>
      <c r="B415" s="41"/>
      <c r="C415" s="41" t="s">
        <v>24</v>
      </c>
      <c r="D415" s="41" t="s">
        <v>98</v>
      </c>
      <c r="E415" s="41" t="s">
        <v>389</v>
      </c>
      <c r="F415" s="41" t="s">
        <v>326</v>
      </c>
      <c r="G415" s="30"/>
      <c r="I415" s="48"/>
      <c r="K415" s="48"/>
      <c r="L415" s="31">
        <v>4247.13</v>
      </c>
      <c r="M415" s="48">
        <f t="shared" si="240"/>
        <v>4247.13</v>
      </c>
      <c r="O415" s="48">
        <f t="shared" ref="O415" si="242">N415+M415</f>
        <v>4247.13</v>
      </c>
    </row>
    <row r="416" spans="1:15" ht="45" customHeight="1" x14ac:dyDescent="0.25">
      <c r="A416" s="19" t="s">
        <v>493</v>
      </c>
      <c r="B416" s="41"/>
      <c r="C416" s="41" t="s">
        <v>24</v>
      </c>
      <c r="D416" s="41" t="s">
        <v>98</v>
      </c>
      <c r="E416" s="41" t="s">
        <v>239</v>
      </c>
      <c r="F416" s="41"/>
      <c r="G416" s="30"/>
      <c r="I416" s="48"/>
      <c r="K416" s="48"/>
      <c r="M416" s="48">
        <f>M417</f>
        <v>3951.7</v>
      </c>
      <c r="O416" s="48">
        <f>O417</f>
        <v>3267.0299999999997</v>
      </c>
    </row>
    <row r="417" spans="1:15" ht="31.5" x14ac:dyDescent="0.25">
      <c r="A417" s="19" t="s">
        <v>483</v>
      </c>
      <c r="B417" s="41"/>
      <c r="C417" s="41" t="s">
        <v>24</v>
      </c>
      <c r="D417" s="41" t="s">
        <v>98</v>
      </c>
      <c r="E417" s="41" t="s">
        <v>239</v>
      </c>
      <c r="F417" s="41" t="s">
        <v>326</v>
      </c>
      <c r="G417" s="30"/>
      <c r="I417" s="48"/>
      <c r="K417" s="48"/>
      <c r="L417" s="31">
        <v>3951.7</v>
      </c>
      <c r="M417" s="48">
        <f t="shared" si="240"/>
        <v>3951.7</v>
      </c>
      <c r="N417" s="31">
        <f>-515.74-168.93</f>
        <v>-684.67000000000007</v>
      </c>
      <c r="O417" s="48">
        <f t="shared" ref="O417" si="243">N417+M417</f>
        <v>3267.0299999999997</v>
      </c>
    </row>
    <row r="418" spans="1:15" x14ac:dyDescent="0.25">
      <c r="A418" s="62" t="s">
        <v>334</v>
      </c>
      <c r="B418" s="36"/>
      <c r="C418" s="36" t="s">
        <v>24</v>
      </c>
      <c r="D418" s="36" t="s">
        <v>63</v>
      </c>
      <c r="E418" s="36"/>
      <c r="F418" s="36"/>
      <c r="G418" s="37">
        <f>G424</f>
        <v>2405.6999999999998</v>
      </c>
      <c r="H418" s="57"/>
      <c r="I418" s="49">
        <f>I424</f>
        <v>4811.3</v>
      </c>
      <c r="J418" s="58"/>
      <c r="K418" s="49">
        <f>K424</f>
        <v>4811.3</v>
      </c>
      <c r="L418" s="67"/>
      <c r="M418" s="49">
        <f>M424</f>
        <v>4811.3</v>
      </c>
      <c r="N418" s="67"/>
      <c r="O418" s="49">
        <f>O424+O419</f>
        <v>44297.970000000008</v>
      </c>
    </row>
    <row r="419" spans="1:15" ht="29.25" customHeight="1" x14ac:dyDescent="0.25">
      <c r="A419" s="46" t="s">
        <v>335</v>
      </c>
      <c r="B419" s="36"/>
      <c r="C419" s="41" t="s">
        <v>24</v>
      </c>
      <c r="D419" s="41" t="s">
        <v>63</v>
      </c>
      <c r="E419" s="41" t="s">
        <v>569</v>
      </c>
      <c r="F419" s="36"/>
      <c r="G419" s="37"/>
      <c r="H419" s="57"/>
      <c r="I419" s="49"/>
      <c r="J419" s="58"/>
      <c r="K419" s="49"/>
      <c r="L419" s="67"/>
      <c r="M419" s="49"/>
      <c r="N419" s="67"/>
      <c r="O419" s="48">
        <f>O420+O421+O422+O423</f>
        <v>39486.670000000006</v>
      </c>
    </row>
    <row r="420" spans="1:15" ht="46.5" customHeight="1" x14ac:dyDescent="0.25">
      <c r="A420" s="46" t="s">
        <v>572</v>
      </c>
      <c r="B420" s="36"/>
      <c r="C420" s="41" t="s">
        <v>24</v>
      </c>
      <c r="D420" s="41" t="s">
        <v>63</v>
      </c>
      <c r="E420" s="41" t="s">
        <v>569</v>
      </c>
      <c r="F420" s="41" t="s">
        <v>326</v>
      </c>
      <c r="G420" s="37"/>
      <c r="H420" s="57"/>
      <c r="I420" s="49"/>
      <c r="J420" s="58"/>
      <c r="K420" s="49"/>
      <c r="L420" s="67"/>
      <c r="M420" s="49"/>
      <c r="N420" s="52">
        <v>31662.05</v>
      </c>
      <c r="O420" s="48">
        <f>M420+N420</f>
        <v>31662.05</v>
      </c>
    </row>
    <row r="421" spans="1:15" ht="60" customHeight="1" x14ac:dyDescent="0.25">
      <c r="A421" s="46" t="s">
        <v>573</v>
      </c>
      <c r="B421" s="36"/>
      <c r="C421" s="41" t="s">
        <v>24</v>
      </c>
      <c r="D421" s="41" t="s">
        <v>63</v>
      </c>
      <c r="E421" s="41" t="s">
        <v>569</v>
      </c>
      <c r="F421" s="41" t="s">
        <v>326</v>
      </c>
      <c r="G421" s="37"/>
      <c r="H421" s="57"/>
      <c r="I421" s="49"/>
      <c r="J421" s="58"/>
      <c r="K421" s="49"/>
      <c r="L421" s="67"/>
      <c r="M421" s="49"/>
      <c r="N421" s="31">
        <v>4371.1000000000004</v>
      </c>
      <c r="O421" s="48">
        <f>M421+N421</f>
        <v>4371.1000000000004</v>
      </c>
    </row>
    <row r="422" spans="1:15" ht="62.25" customHeight="1" x14ac:dyDescent="0.25">
      <c r="A422" s="46" t="s">
        <v>574</v>
      </c>
      <c r="B422" s="36"/>
      <c r="C422" s="41" t="s">
        <v>24</v>
      </c>
      <c r="D422" s="41" t="s">
        <v>63</v>
      </c>
      <c r="E422" s="41" t="s">
        <v>569</v>
      </c>
      <c r="F422" s="41" t="s">
        <v>326</v>
      </c>
      <c r="G422" s="37"/>
      <c r="H422" s="57"/>
      <c r="I422" s="49"/>
      <c r="J422" s="58"/>
      <c r="K422" s="49"/>
      <c r="L422" s="67"/>
      <c r="M422" s="49"/>
      <c r="N422" s="31">
        <v>1629.48</v>
      </c>
      <c r="O422" s="48">
        <f>M422+N422</f>
        <v>1629.48</v>
      </c>
    </row>
    <row r="423" spans="1:15" ht="73.5" customHeight="1" x14ac:dyDescent="0.25">
      <c r="A423" s="46" t="s">
        <v>575</v>
      </c>
      <c r="B423" s="36"/>
      <c r="C423" s="41" t="s">
        <v>24</v>
      </c>
      <c r="D423" s="41" t="s">
        <v>63</v>
      </c>
      <c r="E423" s="41" t="s">
        <v>569</v>
      </c>
      <c r="F423" s="41" t="s">
        <v>326</v>
      </c>
      <c r="G423" s="37"/>
      <c r="H423" s="57"/>
      <c r="I423" s="49"/>
      <c r="J423" s="58"/>
      <c r="K423" s="49"/>
      <c r="L423" s="67"/>
      <c r="M423" s="49"/>
      <c r="N423" s="31">
        <v>1824.04</v>
      </c>
      <c r="O423" s="48">
        <f>M423+N423</f>
        <v>1824.04</v>
      </c>
    </row>
    <row r="424" spans="1:15" ht="31.5" customHeight="1" x14ac:dyDescent="0.25">
      <c r="A424" s="46" t="s">
        <v>335</v>
      </c>
      <c r="B424" s="41"/>
      <c r="C424" s="41" t="s">
        <v>24</v>
      </c>
      <c r="D424" s="41" t="s">
        <v>63</v>
      </c>
      <c r="E424" s="41" t="s">
        <v>336</v>
      </c>
      <c r="F424" s="41"/>
      <c r="G424" s="30">
        <f>G425+G426</f>
        <v>2405.6999999999998</v>
      </c>
      <c r="I424" s="48">
        <f>I425+I426</f>
        <v>4811.3</v>
      </c>
      <c r="K424" s="48">
        <f>K425+K426</f>
        <v>4811.3</v>
      </c>
      <c r="M424" s="48">
        <f>M425+M426</f>
        <v>4811.3</v>
      </c>
      <c r="O424" s="48">
        <f>O425+O426</f>
        <v>4811.3</v>
      </c>
    </row>
    <row r="425" spans="1:15" ht="27.75" customHeight="1" x14ac:dyDescent="0.25">
      <c r="A425" s="46" t="s">
        <v>570</v>
      </c>
      <c r="B425" s="41"/>
      <c r="C425" s="41" t="s">
        <v>24</v>
      </c>
      <c r="D425" s="41" t="s">
        <v>63</v>
      </c>
      <c r="E425" s="41" t="s">
        <v>336</v>
      </c>
      <c r="F425" s="41" t="s">
        <v>326</v>
      </c>
      <c r="G425" s="30">
        <v>1222.2</v>
      </c>
      <c r="H425" s="53">
        <v>1222.0999999999999</v>
      </c>
      <c r="I425" s="48">
        <f t="shared" ref="I425:K426" si="244">G425+H425</f>
        <v>2444.3000000000002</v>
      </c>
      <c r="K425" s="48">
        <f t="shared" si="244"/>
        <v>2444.3000000000002</v>
      </c>
      <c r="M425" s="48">
        <f t="shared" ref="M425:M426" si="245">K425+L425</f>
        <v>2444.3000000000002</v>
      </c>
      <c r="O425" s="48">
        <f t="shared" ref="O425:O426" si="246">M425+N425</f>
        <v>2444.3000000000002</v>
      </c>
    </row>
    <row r="426" spans="1:15" ht="29.25" customHeight="1" x14ac:dyDescent="0.25">
      <c r="A426" s="46" t="s">
        <v>571</v>
      </c>
      <c r="B426" s="41"/>
      <c r="C426" s="41" t="s">
        <v>24</v>
      </c>
      <c r="D426" s="41" t="s">
        <v>63</v>
      </c>
      <c r="E426" s="41" t="s">
        <v>336</v>
      </c>
      <c r="F426" s="41" t="s">
        <v>326</v>
      </c>
      <c r="G426" s="30">
        <v>1183.5</v>
      </c>
      <c r="H426" s="53">
        <v>1183.5</v>
      </c>
      <c r="I426" s="48">
        <f t="shared" si="244"/>
        <v>2367</v>
      </c>
      <c r="K426" s="48">
        <f t="shared" si="244"/>
        <v>2367</v>
      </c>
      <c r="M426" s="48">
        <f t="shared" si="245"/>
        <v>2367</v>
      </c>
      <c r="O426" s="48">
        <f t="shared" si="246"/>
        <v>2367</v>
      </c>
    </row>
    <row r="427" spans="1:15" x14ac:dyDescent="0.25">
      <c r="A427" s="35" t="s">
        <v>172</v>
      </c>
      <c r="B427" s="36"/>
      <c r="C427" s="36" t="s">
        <v>24</v>
      </c>
      <c r="D427" s="36" t="s">
        <v>27</v>
      </c>
      <c r="E427" s="36"/>
      <c r="F427" s="36"/>
      <c r="G427" s="37">
        <f>G428+G436</f>
        <v>4413.6000000000004</v>
      </c>
      <c r="H427" s="57"/>
      <c r="I427" s="49">
        <f>I428+I436</f>
        <v>5777.01</v>
      </c>
      <c r="J427" s="58"/>
      <c r="K427" s="49">
        <f>K428+K436</f>
        <v>5907.01</v>
      </c>
      <c r="L427" s="67"/>
      <c r="M427" s="49">
        <f>M428+M436</f>
        <v>3622.6000000000004</v>
      </c>
      <c r="N427" s="67"/>
      <c r="O427" s="49">
        <f>O428+O436</f>
        <v>3622.6000000000004</v>
      </c>
    </row>
    <row r="428" spans="1:15" ht="15.75" customHeight="1" x14ac:dyDescent="0.25">
      <c r="A428" s="19" t="s">
        <v>36</v>
      </c>
      <c r="B428" s="41"/>
      <c r="C428" s="41" t="s">
        <v>24</v>
      </c>
      <c r="D428" s="41" t="s">
        <v>27</v>
      </c>
      <c r="E428" s="41" t="s">
        <v>322</v>
      </c>
      <c r="F428" s="41"/>
      <c r="G428" s="30">
        <f>G429</f>
        <v>3271.4000000000005</v>
      </c>
      <c r="I428" s="48">
        <f>I429</f>
        <v>3492.6000000000004</v>
      </c>
      <c r="K428" s="48">
        <f>K429</f>
        <v>3622.6000000000004</v>
      </c>
      <c r="M428" s="48">
        <f>M429</f>
        <v>3622.6000000000004</v>
      </c>
      <c r="O428" s="48">
        <f>O429</f>
        <v>3622.6000000000004</v>
      </c>
    </row>
    <row r="429" spans="1:15" x14ac:dyDescent="0.25">
      <c r="A429" s="42" t="s">
        <v>52</v>
      </c>
      <c r="B429" s="41"/>
      <c r="C429" s="41" t="s">
        <v>24</v>
      </c>
      <c r="D429" s="41" t="s">
        <v>27</v>
      </c>
      <c r="E429" s="41" t="s">
        <v>323</v>
      </c>
      <c r="F429" s="41"/>
      <c r="G429" s="30">
        <f>SUM(G430:G435)</f>
        <v>3271.4000000000005</v>
      </c>
      <c r="I429" s="48">
        <f>SUM(I430:I435)</f>
        <v>3492.6000000000004</v>
      </c>
      <c r="K429" s="48">
        <f>SUM(K430:K435)</f>
        <v>3622.6000000000004</v>
      </c>
      <c r="M429" s="48">
        <f>SUM(M430:M435)</f>
        <v>3622.6000000000004</v>
      </c>
      <c r="O429" s="48">
        <f>SUM(O430:O435)</f>
        <v>3622.6000000000004</v>
      </c>
    </row>
    <row r="430" spans="1:15" x14ac:dyDescent="0.25">
      <c r="A430" s="19" t="s">
        <v>218</v>
      </c>
      <c r="B430" s="41"/>
      <c r="C430" s="41" t="s">
        <v>24</v>
      </c>
      <c r="D430" s="41" t="s">
        <v>27</v>
      </c>
      <c r="E430" s="41" t="s">
        <v>323</v>
      </c>
      <c r="F430" s="41" t="s">
        <v>219</v>
      </c>
      <c r="G430" s="30">
        <f>1988.4+680</f>
        <v>2668.4</v>
      </c>
      <c r="H430" s="53">
        <v>221.2</v>
      </c>
      <c r="I430" s="48">
        <f t="shared" ref="I430:K435" si="247">G430+H430</f>
        <v>2889.6</v>
      </c>
      <c r="K430" s="48">
        <f t="shared" si="247"/>
        <v>2889.6</v>
      </c>
      <c r="M430" s="48">
        <f t="shared" ref="M430:M435" si="248">K430+L430</f>
        <v>2889.6</v>
      </c>
      <c r="O430" s="48">
        <f t="shared" ref="O430:O435" si="249">M430+N430</f>
        <v>2889.6</v>
      </c>
    </row>
    <row r="431" spans="1:15" x14ac:dyDescent="0.25">
      <c r="A431" s="44" t="s">
        <v>325</v>
      </c>
      <c r="B431" s="41"/>
      <c r="C431" s="41" t="s">
        <v>24</v>
      </c>
      <c r="D431" s="41" t="s">
        <v>27</v>
      </c>
      <c r="E431" s="41" t="s">
        <v>323</v>
      </c>
      <c r="F431" s="41" t="s">
        <v>221</v>
      </c>
      <c r="G431" s="30"/>
      <c r="I431" s="48"/>
      <c r="J431" s="29">
        <v>115.8</v>
      </c>
      <c r="K431" s="48">
        <f t="shared" si="247"/>
        <v>115.8</v>
      </c>
      <c r="M431" s="48">
        <f t="shared" si="248"/>
        <v>115.8</v>
      </c>
      <c r="O431" s="48">
        <f t="shared" si="249"/>
        <v>115.8</v>
      </c>
    </row>
    <row r="432" spans="1:15" ht="15.75" customHeight="1" x14ac:dyDescent="0.25">
      <c r="A432" s="19" t="s">
        <v>224</v>
      </c>
      <c r="B432" s="41"/>
      <c r="C432" s="41" t="s">
        <v>24</v>
      </c>
      <c r="D432" s="41" t="s">
        <v>27</v>
      </c>
      <c r="E432" s="41" t="s">
        <v>323</v>
      </c>
      <c r="F432" s="41" t="s">
        <v>225</v>
      </c>
      <c r="G432" s="30">
        <v>23.3</v>
      </c>
      <c r="I432" s="48">
        <f t="shared" si="247"/>
        <v>23.3</v>
      </c>
      <c r="K432" s="48">
        <f t="shared" si="247"/>
        <v>23.3</v>
      </c>
      <c r="L432" s="31">
        <v>-17</v>
      </c>
      <c r="M432" s="48">
        <f t="shared" si="248"/>
        <v>6.3000000000000007</v>
      </c>
      <c r="N432" s="31">
        <v>17</v>
      </c>
      <c r="O432" s="48">
        <f t="shared" si="249"/>
        <v>23.3</v>
      </c>
    </row>
    <row r="433" spans="1:15" x14ac:dyDescent="0.25">
      <c r="A433" s="44" t="s">
        <v>245</v>
      </c>
      <c r="B433" s="41"/>
      <c r="C433" s="41" t="s">
        <v>24</v>
      </c>
      <c r="D433" s="41" t="s">
        <v>27</v>
      </c>
      <c r="E433" s="41" t="s">
        <v>323</v>
      </c>
      <c r="F433" s="41" t="s">
        <v>226</v>
      </c>
      <c r="G433" s="30">
        <v>577.70000000000005</v>
      </c>
      <c r="I433" s="48">
        <f t="shared" si="247"/>
        <v>577.70000000000005</v>
      </c>
      <c r="J433" s="29">
        <f>-115.8+130</f>
        <v>14.200000000000003</v>
      </c>
      <c r="K433" s="48">
        <f t="shared" si="247"/>
        <v>591.90000000000009</v>
      </c>
      <c r="L433" s="31">
        <v>17</v>
      </c>
      <c r="M433" s="48">
        <f t="shared" si="248"/>
        <v>608.90000000000009</v>
      </c>
      <c r="N433" s="31">
        <v>-17</v>
      </c>
      <c r="O433" s="48">
        <f t="shared" si="249"/>
        <v>591.90000000000009</v>
      </c>
    </row>
    <row r="434" spans="1:15" x14ac:dyDescent="0.25">
      <c r="A434" s="44" t="s">
        <v>348</v>
      </c>
      <c r="B434" s="41"/>
      <c r="C434" s="41" t="s">
        <v>24</v>
      </c>
      <c r="D434" s="41" t="s">
        <v>27</v>
      </c>
      <c r="E434" s="41" t="s">
        <v>323</v>
      </c>
      <c r="F434" s="41" t="s">
        <v>347</v>
      </c>
      <c r="G434" s="30"/>
      <c r="I434" s="48"/>
      <c r="K434" s="48"/>
      <c r="M434" s="48"/>
      <c r="N434" s="31">
        <v>0.36</v>
      </c>
      <c r="O434" s="48">
        <f t="shared" si="249"/>
        <v>0.36</v>
      </c>
    </row>
    <row r="435" spans="1:15" x14ac:dyDescent="0.25">
      <c r="A435" s="42" t="s">
        <v>325</v>
      </c>
      <c r="B435" s="41"/>
      <c r="C435" s="41" t="s">
        <v>24</v>
      </c>
      <c r="D435" s="41" t="s">
        <v>27</v>
      </c>
      <c r="E435" s="41" t="s">
        <v>323</v>
      </c>
      <c r="F435" s="41" t="s">
        <v>324</v>
      </c>
      <c r="G435" s="30">
        <v>2</v>
      </c>
      <c r="I435" s="48">
        <f t="shared" si="247"/>
        <v>2</v>
      </c>
      <c r="K435" s="48">
        <f t="shared" si="247"/>
        <v>2</v>
      </c>
      <c r="M435" s="48">
        <f t="shared" si="248"/>
        <v>2</v>
      </c>
      <c r="N435" s="31">
        <v>-0.36</v>
      </c>
      <c r="O435" s="48">
        <f t="shared" si="249"/>
        <v>1.6400000000000001</v>
      </c>
    </row>
    <row r="436" spans="1:15" ht="31.5" hidden="1" x14ac:dyDescent="0.25">
      <c r="A436" s="19" t="s">
        <v>327</v>
      </c>
      <c r="B436" s="41"/>
      <c r="C436" s="41" t="s">
        <v>24</v>
      </c>
      <c r="D436" s="41" t="s">
        <v>27</v>
      </c>
      <c r="E436" s="41" t="s">
        <v>310</v>
      </c>
      <c r="F436" s="41"/>
      <c r="G436" s="30">
        <f>G437+G439</f>
        <v>1142.2</v>
      </c>
      <c r="I436" s="48">
        <f>I437+I439</f>
        <v>2284.41</v>
      </c>
      <c r="K436" s="48">
        <f>K437+K439</f>
        <v>2284.41</v>
      </c>
      <c r="M436" s="48">
        <f>M437+M439</f>
        <v>0</v>
      </c>
      <c r="O436" s="48">
        <f>O437+O439</f>
        <v>0</v>
      </c>
    </row>
    <row r="437" spans="1:15" ht="13.5" hidden="1" customHeight="1" x14ac:dyDescent="0.25">
      <c r="A437" s="19" t="s">
        <v>328</v>
      </c>
      <c r="B437" s="41"/>
      <c r="C437" s="41" t="s">
        <v>24</v>
      </c>
      <c r="D437" s="41" t="s">
        <v>27</v>
      </c>
      <c r="E437" s="41" t="s">
        <v>329</v>
      </c>
      <c r="F437" s="41"/>
      <c r="G437" s="30">
        <f>G438</f>
        <v>250.1</v>
      </c>
      <c r="I437" s="48">
        <f>I438</f>
        <v>500.19</v>
      </c>
      <c r="K437" s="48">
        <f>K438</f>
        <v>500.19</v>
      </c>
      <c r="M437" s="48">
        <f>M438</f>
        <v>0</v>
      </c>
      <c r="O437" s="48">
        <f>O438</f>
        <v>0</v>
      </c>
    </row>
    <row r="438" spans="1:15" ht="33.75" hidden="1" customHeight="1" x14ac:dyDescent="0.25">
      <c r="A438" s="19" t="s">
        <v>330</v>
      </c>
      <c r="B438" s="41"/>
      <c r="C438" s="41" t="s">
        <v>24</v>
      </c>
      <c r="D438" s="41" t="s">
        <v>27</v>
      </c>
      <c r="E438" s="41" t="s">
        <v>329</v>
      </c>
      <c r="F438" s="41" t="s">
        <v>326</v>
      </c>
      <c r="G438" s="30">
        <v>250.1</v>
      </c>
      <c r="H438" s="53">
        <v>250.09</v>
      </c>
      <c r="I438" s="48">
        <f t="shared" ref="I438:K440" si="250">G438+H438</f>
        <v>500.19</v>
      </c>
      <c r="K438" s="48">
        <f t="shared" si="250"/>
        <v>500.19</v>
      </c>
      <c r="L438" s="31">
        <v>-500.19</v>
      </c>
      <c r="M438" s="48">
        <f t="shared" ref="M438" si="251">K438+L438</f>
        <v>0</v>
      </c>
      <c r="O438" s="48">
        <f t="shared" ref="O438" si="252">M438+N438</f>
        <v>0</v>
      </c>
    </row>
    <row r="439" spans="1:15" ht="19.5" hidden="1" customHeight="1" x14ac:dyDescent="0.25">
      <c r="A439" s="19" t="s">
        <v>332</v>
      </c>
      <c r="B439" s="41"/>
      <c r="C439" s="41" t="s">
        <v>24</v>
      </c>
      <c r="D439" s="41" t="s">
        <v>27</v>
      </c>
      <c r="E439" s="41" t="s">
        <v>331</v>
      </c>
      <c r="F439" s="41"/>
      <c r="G439" s="30">
        <f>G440</f>
        <v>892.1</v>
      </c>
      <c r="I439" s="48">
        <f>I440</f>
        <v>1784.22</v>
      </c>
      <c r="K439" s="48">
        <f>K440</f>
        <v>1784.22</v>
      </c>
      <c r="M439" s="48">
        <f>M440</f>
        <v>0</v>
      </c>
      <c r="O439" s="48">
        <f>O440</f>
        <v>0</v>
      </c>
    </row>
    <row r="440" spans="1:15" ht="16.5" hidden="1" customHeight="1" x14ac:dyDescent="0.25">
      <c r="A440" s="19" t="s">
        <v>330</v>
      </c>
      <c r="B440" s="41"/>
      <c r="C440" s="41" t="s">
        <v>24</v>
      </c>
      <c r="D440" s="41" t="s">
        <v>27</v>
      </c>
      <c r="E440" s="41" t="s">
        <v>331</v>
      </c>
      <c r="F440" s="41" t="s">
        <v>326</v>
      </c>
      <c r="G440" s="30">
        <v>892.1</v>
      </c>
      <c r="H440" s="53">
        <v>892.12</v>
      </c>
      <c r="I440" s="48">
        <f t="shared" si="250"/>
        <v>1784.22</v>
      </c>
      <c r="K440" s="48">
        <f t="shared" si="250"/>
        <v>1784.22</v>
      </c>
      <c r="L440" s="31">
        <v>-1784.22</v>
      </c>
      <c r="M440" s="48">
        <f t="shared" ref="M440" si="253">K440+L440</f>
        <v>0</v>
      </c>
      <c r="O440" s="48">
        <f t="shared" ref="O440" si="254">M440+N440</f>
        <v>0</v>
      </c>
    </row>
    <row r="441" spans="1:15" x14ac:dyDescent="0.25">
      <c r="A441" s="28" t="s">
        <v>45</v>
      </c>
      <c r="B441" s="36"/>
      <c r="C441" s="36" t="s">
        <v>46</v>
      </c>
      <c r="D441" s="36"/>
      <c r="E441" s="36"/>
      <c r="F441" s="36"/>
      <c r="G441" s="37"/>
      <c r="H441" s="57"/>
      <c r="I441" s="49">
        <f>I442</f>
        <v>9560.09</v>
      </c>
      <c r="J441" s="58"/>
      <c r="K441" s="49">
        <f>K442</f>
        <v>6657.43</v>
      </c>
      <c r="L441" s="67"/>
      <c r="M441" s="49">
        <f>M442</f>
        <v>5384.01</v>
      </c>
      <c r="N441" s="67"/>
      <c r="O441" s="49">
        <f>O442+O455</f>
        <v>5884.01</v>
      </c>
    </row>
    <row r="442" spans="1:15" x14ac:dyDescent="0.25">
      <c r="A442" s="10" t="s">
        <v>47</v>
      </c>
      <c r="B442" s="36"/>
      <c r="C442" s="36" t="s">
        <v>46</v>
      </c>
      <c r="D442" s="36" t="s">
        <v>17</v>
      </c>
      <c r="E442" s="36"/>
      <c r="F442" s="36"/>
      <c r="G442" s="37"/>
      <c r="H442" s="57"/>
      <c r="I442" s="49">
        <f>I443+I449+I451+I453</f>
        <v>9560.09</v>
      </c>
      <c r="J442" s="58"/>
      <c r="K442" s="49">
        <f>K443+K449+K451+K453</f>
        <v>6657.43</v>
      </c>
      <c r="L442" s="67"/>
      <c r="M442" s="49">
        <f>M443+M449+M451+M453+M445+M447</f>
        <v>5384.01</v>
      </c>
      <c r="N442" s="67"/>
      <c r="O442" s="49">
        <f>O443+O449+O451+O453+O445+O447</f>
        <v>5384.01</v>
      </c>
    </row>
    <row r="443" spans="1:15" ht="15.75" customHeight="1" x14ac:dyDescent="0.25">
      <c r="A443" s="20" t="s">
        <v>378</v>
      </c>
      <c r="B443" s="41"/>
      <c r="C443" s="41" t="s">
        <v>46</v>
      </c>
      <c r="D443" s="41" t="s">
        <v>17</v>
      </c>
      <c r="E443" s="41" t="s">
        <v>377</v>
      </c>
      <c r="F443" s="41"/>
      <c r="G443" s="30"/>
      <c r="I443" s="48">
        <f>I444</f>
        <v>1916.8000000000002</v>
      </c>
      <c r="K443" s="48">
        <f>K444</f>
        <v>1916.8000000000002</v>
      </c>
      <c r="M443" s="48">
        <f>M444</f>
        <v>1916.8000000000002</v>
      </c>
      <c r="O443" s="48">
        <f>O444</f>
        <v>1916.8000000000002</v>
      </c>
    </row>
    <row r="444" spans="1:15" x14ac:dyDescent="0.25">
      <c r="A444" s="44" t="s">
        <v>245</v>
      </c>
      <c r="B444" s="41"/>
      <c r="C444" s="41" t="s">
        <v>46</v>
      </c>
      <c r="D444" s="41" t="s">
        <v>17</v>
      </c>
      <c r="E444" s="41" t="s">
        <v>377</v>
      </c>
      <c r="F444" s="41" t="s">
        <v>226</v>
      </c>
      <c r="G444" s="30"/>
      <c r="H444" s="53">
        <f>1195.9+720.9</f>
        <v>1916.8000000000002</v>
      </c>
      <c r="I444" s="48">
        <f t="shared" ref="I444:K454" si="255">G444+H444</f>
        <v>1916.8000000000002</v>
      </c>
      <c r="K444" s="48">
        <f t="shared" si="255"/>
        <v>1916.8000000000002</v>
      </c>
      <c r="M444" s="48">
        <f t="shared" ref="M444" si="256">K444+L444</f>
        <v>1916.8000000000002</v>
      </c>
      <c r="O444" s="48">
        <f t="shared" ref="O444" si="257">M444+N444</f>
        <v>1916.8000000000002</v>
      </c>
    </row>
    <row r="445" spans="1:15" ht="30" x14ac:dyDescent="0.25">
      <c r="A445" s="44" t="s">
        <v>496</v>
      </c>
      <c r="B445" s="41"/>
      <c r="C445" s="41" t="s">
        <v>46</v>
      </c>
      <c r="D445" s="41" t="s">
        <v>17</v>
      </c>
      <c r="E445" s="41" t="s">
        <v>495</v>
      </c>
      <c r="F445" s="41"/>
      <c r="G445" s="30"/>
      <c r="I445" s="48"/>
      <c r="K445" s="48"/>
      <c r="M445" s="48">
        <f>M446</f>
        <v>1189.49</v>
      </c>
      <c r="O445" s="48">
        <f>O446</f>
        <v>1189.49</v>
      </c>
    </row>
    <row r="446" spans="1:15" ht="31.5" x14ac:dyDescent="0.25">
      <c r="A446" s="19" t="s">
        <v>482</v>
      </c>
      <c r="B446" s="41"/>
      <c r="C446" s="41" t="s">
        <v>46</v>
      </c>
      <c r="D446" s="41" t="s">
        <v>17</v>
      </c>
      <c r="E446" s="41" t="s">
        <v>495</v>
      </c>
      <c r="F446" s="41" t="s">
        <v>326</v>
      </c>
      <c r="G446" s="30"/>
      <c r="I446" s="48"/>
      <c r="K446" s="48"/>
      <c r="L446" s="31">
        <v>1189.49</v>
      </c>
      <c r="M446" s="48">
        <f>K446+L446</f>
        <v>1189.49</v>
      </c>
      <c r="O446" s="48">
        <f>M446+N446</f>
        <v>1189.49</v>
      </c>
    </row>
    <row r="447" spans="1:15" ht="30" x14ac:dyDescent="0.25">
      <c r="A447" s="44" t="s">
        <v>496</v>
      </c>
      <c r="B447" s="41"/>
      <c r="C447" s="41" t="s">
        <v>46</v>
      </c>
      <c r="D447" s="41" t="s">
        <v>17</v>
      </c>
      <c r="E447" s="41" t="s">
        <v>331</v>
      </c>
      <c r="F447" s="41"/>
      <c r="G447" s="30"/>
      <c r="I447" s="48"/>
      <c r="K447" s="48"/>
      <c r="M447" s="48">
        <f>M448</f>
        <v>1784.22</v>
      </c>
      <c r="O447" s="48">
        <f>O448</f>
        <v>1784.22</v>
      </c>
    </row>
    <row r="448" spans="1:15" ht="31.5" x14ac:dyDescent="0.25">
      <c r="A448" s="19" t="s">
        <v>483</v>
      </c>
      <c r="B448" s="41"/>
      <c r="C448" s="41" t="s">
        <v>46</v>
      </c>
      <c r="D448" s="41" t="s">
        <v>17</v>
      </c>
      <c r="E448" s="41" t="s">
        <v>331</v>
      </c>
      <c r="F448" s="41" t="s">
        <v>326</v>
      </c>
      <c r="G448" s="30"/>
      <c r="I448" s="48"/>
      <c r="K448" s="48"/>
      <c r="L448" s="31">
        <v>1784.22</v>
      </c>
      <c r="M448" s="48">
        <f>K448+L448</f>
        <v>1784.22</v>
      </c>
      <c r="O448" s="48">
        <f>M448+N448</f>
        <v>1784.22</v>
      </c>
    </row>
    <row r="449" spans="1:18" ht="13.5" customHeight="1" x14ac:dyDescent="0.25">
      <c r="A449" s="44" t="s">
        <v>381</v>
      </c>
      <c r="B449" s="41"/>
      <c r="C449" s="41" t="s">
        <v>46</v>
      </c>
      <c r="D449" s="41" t="s">
        <v>17</v>
      </c>
      <c r="E449" s="41" t="s">
        <v>390</v>
      </c>
      <c r="F449" s="41"/>
      <c r="G449" s="30"/>
      <c r="I449" s="48">
        <f>I450</f>
        <v>493.5</v>
      </c>
      <c r="K449" s="48">
        <f>K450</f>
        <v>493.5</v>
      </c>
      <c r="M449" s="48">
        <f>M450</f>
        <v>493.5</v>
      </c>
      <c r="O449" s="48">
        <f>O450</f>
        <v>493.5</v>
      </c>
    </row>
    <row r="450" spans="1:18" ht="15" customHeight="1" x14ac:dyDescent="0.25">
      <c r="A450" s="19" t="s">
        <v>330</v>
      </c>
      <c r="B450" s="41"/>
      <c r="C450" s="41" t="s">
        <v>46</v>
      </c>
      <c r="D450" s="41" t="s">
        <v>17</v>
      </c>
      <c r="E450" s="41" t="s">
        <v>390</v>
      </c>
      <c r="F450" s="41" t="s">
        <v>326</v>
      </c>
      <c r="G450" s="30"/>
      <c r="H450" s="53">
        <v>493.5</v>
      </c>
      <c r="I450" s="48">
        <f t="shared" si="255"/>
        <v>493.5</v>
      </c>
      <c r="K450" s="48">
        <f t="shared" si="255"/>
        <v>493.5</v>
      </c>
      <c r="M450" s="48">
        <f t="shared" ref="M450" si="258">K450+L450</f>
        <v>493.5</v>
      </c>
      <c r="O450" s="48">
        <f t="shared" ref="O450" si="259">M450+N450</f>
        <v>493.5</v>
      </c>
    </row>
    <row r="451" spans="1:18" ht="32.25" hidden="1" customHeight="1" x14ac:dyDescent="0.25">
      <c r="A451" s="19" t="s">
        <v>392</v>
      </c>
      <c r="B451" s="41"/>
      <c r="C451" s="41" t="s">
        <v>46</v>
      </c>
      <c r="D451" s="41" t="s">
        <v>17</v>
      </c>
      <c r="E451" s="41" t="s">
        <v>389</v>
      </c>
      <c r="F451" s="41"/>
      <c r="G451" s="30"/>
      <c r="I451" s="48">
        <f>I452</f>
        <v>4247.13</v>
      </c>
      <c r="K451" s="48">
        <f>K452</f>
        <v>4247.13</v>
      </c>
      <c r="M451" s="48">
        <f>M452</f>
        <v>0</v>
      </c>
      <c r="O451" s="48">
        <f>O452</f>
        <v>0</v>
      </c>
    </row>
    <row r="452" spans="1:18" ht="29.25" hidden="1" customHeight="1" x14ac:dyDescent="0.25">
      <c r="A452" s="19" t="s">
        <v>330</v>
      </c>
      <c r="B452" s="41"/>
      <c r="C452" s="41" t="s">
        <v>46</v>
      </c>
      <c r="D452" s="41" t="s">
        <v>17</v>
      </c>
      <c r="E452" s="41" t="s">
        <v>389</v>
      </c>
      <c r="F452" s="41" t="s">
        <v>326</v>
      </c>
      <c r="G452" s="30"/>
      <c r="H452" s="53">
        <v>4247.13</v>
      </c>
      <c r="I452" s="48">
        <f t="shared" si="255"/>
        <v>4247.13</v>
      </c>
      <c r="K452" s="48">
        <f t="shared" si="255"/>
        <v>4247.13</v>
      </c>
      <c r="L452" s="31">
        <v>-4247.13</v>
      </c>
      <c r="M452" s="48">
        <f t="shared" ref="M452" si="260">K452+L452</f>
        <v>0</v>
      </c>
      <c r="O452" s="48">
        <f t="shared" ref="O452" si="261">M452+N452</f>
        <v>0</v>
      </c>
    </row>
    <row r="453" spans="1:18" ht="30" hidden="1" customHeight="1" x14ac:dyDescent="0.25">
      <c r="A453" s="19" t="s">
        <v>393</v>
      </c>
      <c r="B453" s="41"/>
      <c r="C453" s="41" t="s">
        <v>46</v>
      </c>
      <c r="D453" s="41" t="s">
        <v>17</v>
      </c>
      <c r="E453" s="41" t="s">
        <v>391</v>
      </c>
      <c r="F453" s="41"/>
      <c r="G453" s="30"/>
      <c r="I453" s="48">
        <f>I454</f>
        <v>2902.66</v>
      </c>
      <c r="K453" s="48">
        <f>K454</f>
        <v>0</v>
      </c>
      <c r="M453" s="48">
        <f>M454</f>
        <v>0</v>
      </c>
      <c r="O453" s="48">
        <f>O454</f>
        <v>0</v>
      </c>
    </row>
    <row r="454" spans="1:18" ht="37.5" hidden="1" customHeight="1" x14ac:dyDescent="0.25">
      <c r="A454" s="19" t="s">
        <v>330</v>
      </c>
      <c r="B454" s="41"/>
      <c r="C454" s="41" t="s">
        <v>46</v>
      </c>
      <c r="D454" s="41" t="s">
        <v>17</v>
      </c>
      <c r="E454" s="41" t="s">
        <v>391</v>
      </c>
      <c r="F454" s="41" t="s">
        <v>326</v>
      </c>
      <c r="G454" s="30"/>
      <c r="H454" s="53">
        <v>2902.66</v>
      </c>
      <c r="I454" s="48">
        <f t="shared" si="255"/>
        <v>2902.66</v>
      </c>
      <c r="J454" s="29">
        <v>-2902.66</v>
      </c>
      <c r="K454" s="48">
        <f t="shared" si="255"/>
        <v>0</v>
      </c>
      <c r="M454" s="48">
        <f t="shared" ref="M454" si="262">K454+L454</f>
        <v>0</v>
      </c>
      <c r="O454" s="48">
        <f t="shared" ref="O454" si="263">M454+N454</f>
        <v>0</v>
      </c>
    </row>
    <row r="455" spans="1:18" ht="13.5" customHeight="1" x14ac:dyDescent="0.25">
      <c r="A455" s="43" t="s">
        <v>48</v>
      </c>
      <c r="B455" s="41"/>
      <c r="C455" s="36" t="s">
        <v>46</v>
      </c>
      <c r="D455" s="36" t="s">
        <v>20</v>
      </c>
      <c r="E455" s="36"/>
      <c r="F455" s="36"/>
      <c r="G455" s="37"/>
      <c r="H455" s="57"/>
      <c r="I455" s="49"/>
      <c r="J455" s="58"/>
      <c r="K455" s="49"/>
      <c r="L455" s="67"/>
      <c r="M455" s="49"/>
      <c r="N455" s="67"/>
      <c r="O455" s="49">
        <f>O456</f>
        <v>500</v>
      </c>
      <c r="Q455" s="69"/>
      <c r="R455" s="29" t="s">
        <v>552</v>
      </c>
    </row>
    <row r="456" spans="1:18" ht="15" customHeight="1" x14ac:dyDescent="0.25">
      <c r="A456" s="19" t="s">
        <v>550</v>
      </c>
      <c r="B456" s="41"/>
      <c r="C456" s="41" t="s">
        <v>46</v>
      </c>
      <c r="D456" s="41" t="s">
        <v>20</v>
      </c>
      <c r="E456" s="41" t="s">
        <v>551</v>
      </c>
      <c r="F456" s="41"/>
      <c r="G456" s="30"/>
      <c r="I456" s="48"/>
      <c r="K456" s="48"/>
      <c r="M456" s="48"/>
      <c r="O456" s="48">
        <f>O457+O458</f>
        <v>500</v>
      </c>
      <c r="Q456" s="70"/>
      <c r="R456" s="29" t="s">
        <v>553</v>
      </c>
    </row>
    <row r="457" spans="1:18" ht="14.25" customHeight="1" x14ac:dyDescent="0.25">
      <c r="A457" s="44" t="s">
        <v>245</v>
      </c>
      <c r="B457" s="41"/>
      <c r="C457" s="41" t="s">
        <v>46</v>
      </c>
      <c r="D457" s="41" t="s">
        <v>20</v>
      </c>
      <c r="E457" s="41" t="s">
        <v>551</v>
      </c>
      <c r="F457" s="41" t="s">
        <v>226</v>
      </c>
      <c r="G457" s="30"/>
      <c r="I457" s="48"/>
      <c r="K457" s="48"/>
      <c r="M457" s="48"/>
      <c r="N457" s="31">
        <v>500</v>
      </c>
      <c r="O457" s="48">
        <f t="shared" ref="O457:O458" si="264">M457+N457</f>
        <v>500</v>
      </c>
      <c r="Q457" s="71"/>
      <c r="R457" s="29" t="s">
        <v>554</v>
      </c>
    </row>
    <row r="458" spans="1:18" ht="33.75" hidden="1" customHeight="1" x14ac:dyDescent="0.25">
      <c r="A458" s="19" t="s">
        <v>540</v>
      </c>
      <c r="B458" s="41"/>
      <c r="C458" s="41" t="s">
        <v>46</v>
      </c>
      <c r="D458" s="41" t="s">
        <v>20</v>
      </c>
      <c r="E458" s="41" t="s">
        <v>551</v>
      </c>
      <c r="F458" s="41" t="s">
        <v>326</v>
      </c>
      <c r="G458" s="30"/>
      <c r="I458" s="48"/>
      <c r="K458" s="48"/>
      <c r="M458" s="48"/>
      <c r="O458" s="48">
        <f t="shared" si="264"/>
        <v>0</v>
      </c>
    </row>
    <row r="459" spans="1:18" x14ac:dyDescent="0.25">
      <c r="A459" s="43" t="s">
        <v>55</v>
      </c>
      <c r="B459" s="41"/>
      <c r="C459" s="36" t="s">
        <v>56</v>
      </c>
      <c r="D459" s="36"/>
      <c r="E459" s="36"/>
      <c r="F459" s="36"/>
      <c r="G459" s="37">
        <f>G460</f>
        <v>10000</v>
      </c>
      <c r="H459" s="57"/>
      <c r="I459" s="49">
        <f>I460+I465</f>
        <v>12851</v>
      </c>
      <c r="J459" s="58"/>
      <c r="K459" s="49">
        <f>K460+K465</f>
        <v>12851</v>
      </c>
      <c r="L459" s="67"/>
      <c r="M459" s="49">
        <f>M460+M465</f>
        <v>51332.54</v>
      </c>
      <c r="N459" s="67"/>
      <c r="O459" s="49">
        <f>O460+O465</f>
        <v>55146.600000000006</v>
      </c>
    </row>
    <row r="460" spans="1:18" x14ac:dyDescent="0.25">
      <c r="A460" s="43" t="s">
        <v>57</v>
      </c>
      <c r="B460" s="41"/>
      <c r="C460" s="36" t="s">
        <v>56</v>
      </c>
      <c r="D460" s="36" t="s">
        <v>15</v>
      </c>
      <c r="E460" s="36"/>
      <c r="F460" s="36"/>
      <c r="G460" s="37">
        <f>G463</f>
        <v>10000</v>
      </c>
      <c r="H460" s="57"/>
      <c r="I460" s="49">
        <f>I463</f>
        <v>10000</v>
      </c>
      <c r="J460" s="58"/>
      <c r="K460" s="49">
        <f>K463</f>
        <v>10000</v>
      </c>
      <c r="L460" s="67"/>
      <c r="M460" s="49">
        <f>M463+M461</f>
        <v>25060</v>
      </c>
      <c r="N460" s="67"/>
      <c r="O460" s="49">
        <f>O463+O461</f>
        <v>28874.06</v>
      </c>
    </row>
    <row r="461" spans="1:18" x14ac:dyDescent="0.25">
      <c r="A461" s="19" t="s">
        <v>498</v>
      </c>
      <c r="B461" s="41"/>
      <c r="C461" s="41" t="s">
        <v>56</v>
      </c>
      <c r="D461" s="41" t="s">
        <v>15</v>
      </c>
      <c r="E461" s="41" t="s">
        <v>497</v>
      </c>
      <c r="F461" s="41"/>
      <c r="G461" s="30"/>
      <c r="I461" s="48"/>
      <c r="K461" s="48"/>
      <c r="M461" s="48">
        <f>M462</f>
        <v>15060</v>
      </c>
      <c r="O461" s="48">
        <f>O462</f>
        <v>18874.060000000001</v>
      </c>
    </row>
    <row r="462" spans="1:18" ht="31.5" x14ac:dyDescent="0.25">
      <c r="A462" s="19" t="s">
        <v>482</v>
      </c>
      <c r="B462" s="41"/>
      <c r="C462" s="41" t="s">
        <v>56</v>
      </c>
      <c r="D462" s="41" t="s">
        <v>15</v>
      </c>
      <c r="E462" s="41" t="s">
        <v>497</v>
      </c>
      <c r="F462" s="41" t="s">
        <v>326</v>
      </c>
      <c r="G462" s="30"/>
      <c r="I462" s="48"/>
      <c r="K462" s="48"/>
      <c r="L462" s="31">
        <v>15060</v>
      </c>
      <c r="M462" s="48">
        <f>L462+K462</f>
        <v>15060</v>
      </c>
      <c r="N462" s="31">
        <v>3814.06</v>
      </c>
      <c r="O462" s="48">
        <f>N462+M462</f>
        <v>18874.060000000001</v>
      </c>
    </row>
    <row r="463" spans="1:18" ht="12.75" customHeight="1" x14ac:dyDescent="0.25">
      <c r="A463" s="42" t="s">
        <v>333</v>
      </c>
      <c r="B463" s="41"/>
      <c r="C463" s="41" t="s">
        <v>56</v>
      </c>
      <c r="D463" s="41" t="s">
        <v>15</v>
      </c>
      <c r="E463" s="41" t="s">
        <v>387</v>
      </c>
      <c r="F463" s="41"/>
      <c r="G463" s="30">
        <f>G464</f>
        <v>10000</v>
      </c>
      <c r="I463" s="48">
        <f>I464</f>
        <v>10000</v>
      </c>
      <c r="K463" s="48">
        <f>K464</f>
        <v>10000</v>
      </c>
      <c r="M463" s="48">
        <f>M464</f>
        <v>10000</v>
      </c>
      <c r="O463" s="48">
        <f>O464</f>
        <v>10000</v>
      </c>
    </row>
    <row r="464" spans="1:18" ht="12.75" customHeight="1" x14ac:dyDescent="0.25">
      <c r="A464" s="19" t="s">
        <v>330</v>
      </c>
      <c r="B464" s="41"/>
      <c r="C464" s="41" t="s">
        <v>56</v>
      </c>
      <c r="D464" s="41" t="s">
        <v>15</v>
      </c>
      <c r="E464" s="41" t="s">
        <v>387</v>
      </c>
      <c r="F464" s="41" t="s">
        <v>326</v>
      </c>
      <c r="G464" s="30">
        <v>10000</v>
      </c>
      <c r="I464" s="48">
        <f t="shared" ref="I464:K469" si="265">G464+H464</f>
        <v>10000</v>
      </c>
      <c r="K464" s="48">
        <f t="shared" si="265"/>
        <v>10000</v>
      </c>
      <c r="M464" s="48">
        <f t="shared" ref="M464" si="266">K464+L464</f>
        <v>10000</v>
      </c>
      <c r="O464" s="48">
        <f t="shared" ref="O464" si="267">M464+N464</f>
        <v>10000</v>
      </c>
    </row>
    <row r="465" spans="1:15" x14ac:dyDescent="0.25">
      <c r="A465" s="10" t="s">
        <v>80</v>
      </c>
      <c r="B465" s="41"/>
      <c r="C465" s="36" t="s">
        <v>56</v>
      </c>
      <c r="D465" s="36" t="s">
        <v>17</v>
      </c>
      <c r="E465" s="36"/>
      <c r="F465" s="36"/>
      <c r="G465" s="37"/>
      <c r="H465" s="57"/>
      <c r="I465" s="49">
        <f>I468+I469</f>
        <v>2851</v>
      </c>
      <c r="J465" s="58"/>
      <c r="K465" s="49">
        <f>K468+K469</f>
        <v>2851</v>
      </c>
      <c r="L465" s="67"/>
      <c r="M465" s="49">
        <f>M468+M469+M466</f>
        <v>26272.54</v>
      </c>
      <c r="N465" s="67"/>
      <c r="O465" s="49">
        <f>O468+O469+O466</f>
        <v>26272.54</v>
      </c>
    </row>
    <row r="466" spans="1:15" ht="31.5" x14ac:dyDescent="0.25">
      <c r="A466" s="73" t="s">
        <v>500</v>
      </c>
      <c r="B466" s="41"/>
      <c r="C466" s="41" t="s">
        <v>56</v>
      </c>
      <c r="D466" s="41" t="s">
        <v>17</v>
      </c>
      <c r="E466" s="41" t="s">
        <v>499</v>
      </c>
      <c r="F466" s="41"/>
      <c r="G466" s="30"/>
      <c r="I466" s="48"/>
      <c r="K466" s="48"/>
      <c r="M466" s="48">
        <f>M467</f>
        <v>23421.54</v>
      </c>
      <c r="O466" s="48">
        <f>O467</f>
        <v>23421.54</v>
      </c>
    </row>
    <row r="467" spans="1:15" ht="31.5" x14ac:dyDescent="0.25">
      <c r="A467" s="19" t="s">
        <v>482</v>
      </c>
      <c r="B467" s="41"/>
      <c r="C467" s="41" t="s">
        <v>56</v>
      </c>
      <c r="D467" s="41" t="s">
        <v>17</v>
      </c>
      <c r="E467" s="41" t="s">
        <v>499</v>
      </c>
      <c r="F467" s="41" t="s">
        <v>326</v>
      </c>
      <c r="G467" s="30"/>
      <c r="I467" s="48"/>
      <c r="K467" s="48"/>
      <c r="L467" s="31">
        <v>23421.54</v>
      </c>
      <c r="M467" s="48">
        <f t="shared" ref="M467" si="268">K467+L467</f>
        <v>23421.54</v>
      </c>
      <c r="O467" s="48">
        <f t="shared" ref="O467:O469" si="269">M467+N467</f>
        <v>23421.54</v>
      </c>
    </row>
    <row r="468" spans="1:15" x14ac:dyDescent="0.25">
      <c r="A468" s="44" t="s">
        <v>245</v>
      </c>
      <c r="B468" s="41"/>
      <c r="C468" s="41" t="s">
        <v>56</v>
      </c>
      <c r="D468" s="41" t="s">
        <v>17</v>
      </c>
      <c r="E468" s="41" t="s">
        <v>380</v>
      </c>
      <c r="F468" s="41" t="s">
        <v>226</v>
      </c>
      <c r="G468" s="30"/>
      <c r="H468" s="53">
        <v>951</v>
      </c>
      <c r="I468" s="48">
        <f t="shared" si="265"/>
        <v>951</v>
      </c>
      <c r="K468" s="48">
        <f t="shared" si="265"/>
        <v>951</v>
      </c>
      <c r="M468" s="48">
        <f t="shared" ref="M468:M469" si="270">K468+L468</f>
        <v>951</v>
      </c>
      <c r="O468" s="48">
        <f t="shared" si="269"/>
        <v>951</v>
      </c>
    </row>
    <row r="469" spans="1:15" ht="15" customHeight="1" x14ac:dyDescent="0.25">
      <c r="A469" s="19" t="s">
        <v>330</v>
      </c>
      <c r="B469" s="41"/>
      <c r="C469" s="41" t="s">
        <v>56</v>
      </c>
      <c r="D469" s="41" t="s">
        <v>17</v>
      </c>
      <c r="E469" s="41" t="s">
        <v>380</v>
      </c>
      <c r="F469" s="41" t="s">
        <v>326</v>
      </c>
      <c r="G469" s="30"/>
      <c r="H469" s="53">
        <v>1900</v>
      </c>
      <c r="I469" s="48">
        <f t="shared" si="265"/>
        <v>1900</v>
      </c>
      <c r="K469" s="48">
        <f t="shared" si="265"/>
        <v>1900</v>
      </c>
      <c r="M469" s="48">
        <f t="shared" si="270"/>
        <v>1900</v>
      </c>
      <c r="O469" s="48">
        <f t="shared" si="269"/>
        <v>1900</v>
      </c>
    </row>
    <row r="470" spans="1:15" ht="15" customHeight="1" x14ac:dyDescent="0.25">
      <c r="A470" s="38" t="s">
        <v>344</v>
      </c>
      <c r="B470" s="36" t="s">
        <v>7</v>
      </c>
      <c r="C470" s="36"/>
      <c r="D470" s="36"/>
      <c r="E470" s="36"/>
      <c r="F470" s="36"/>
      <c r="G470" s="37">
        <f>G471</f>
        <v>1420</v>
      </c>
      <c r="I470" s="49">
        <f>I471</f>
        <v>1420</v>
      </c>
      <c r="K470" s="49">
        <f>K471</f>
        <v>1420</v>
      </c>
      <c r="M470" s="49">
        <f>M471</f>
        <v>1420</v>
      </c>
      <c r="O470" s="49">
        <f>O471</f>
        <v>1420</v>
      </c>
    </row>
    <row r="471" spans="1:15" x14ac:dyDescent="0.25">
      <c r="A471" s="43" t="s">
        <v>134</v>
      </c>
      <c r="B471" s="36"/>
      <c r="C471" s="36" t="s">
        <v>15</v>
      </c>
      <c r="D471" s="36"/>
      <c r="E471" s="41"/>
      <c r="F471" s="41"/>
      <c r="G471" s="30">
        <f>G472</f>
        <v>1420</v>
      </c>
      <c r="I471" s="48">
        <f>I472</f>
        <v>1420</v>
      </c>
      <c r="K471" s="48">
        <f>K472</f>
        <v>1420</v>
      </c>
      <c r="M471" s="48">
        <f>M472</f>
        <v>1420</v>
      </c>
      <c r="O471" s="48">
        <f>O472</f>
        <v>1420</v>
      </c>
    </row>
    <row r="472" spans="1:15" x14ac:dyDescent="0.25">
      <c r="A472" s="43" t="s">
        <v>29</v>
      </c>
      <c r="B472" s="36"/>
      <c r="C472" s="36" t="s">
        <v>15</v>
      </c>
      <c r="D472" s="36" t="s">
        <v>196</v>
      </c>
      <c r="E472" s="41"/>
      <c r="F472" s="41"/>
      <c r="G472" s="30">
        <f>G473</f>
        <v>1420</v>
      </c>
      <c r="I472" s="48">
        <f>I473</f>
        <v>1420</v>
      </c>
      <c r="K472" s="48">
        <f>K473</f>
        <v>1420</v>
      </c>
      <c r="M472" s="48">
        <f>M473</f>
        <v>1420</v>
      </c>
      <c r="O472" s="48">
        <f>O473</f>
        <v>1420</v>
      </c>
    </row>
    <row r="473" spans="1:15" x14ac:dyDescent="0.25">
      <c r="A473" s="42" t="s">
        <v>52</v>
      </c>
      <c r="B473" s="41"/>
      <c r="C473" s="41" t="s">
        <v>15</v>
      </c>
      <c r="D473" s="41" t="s">
        <v>196</v>
      </c>
      <c r="E473" s="41" t="s">
        <v>318</v>
      </c>
      <c r="F473" s="41"/>
      <c r="G473" s="30">
        <f>G474+G475+G476</f>
        <v>1420</v>
      </c>
      <c r="I473" s="48">
        <f>I474+I475+I476</f>
        <v>1420</v>
      </c>
      <c r="K473" s="48">
        <f>K474+K475+K476</f>
        <v>1420</v>
      </c>
      <c r="M473" s="48">
        <f>M474+M475+M476</f>
        <v>1420</v>
      </c>
      <c r="O473" s="48">
        <f>O474+O475+O476</f>
        <v>1420</v>
      </c>
    </row>
    <row r="474" spans="1:15" x14ac:dyDescent="0.25">
      <c r="A474" s="19" t="s">
        <v>218</v>
      </c>
      <c r="B474" s="41"/>
      <c r="C474" s="41" t="s">
        <v>15</v>
      </c>
      <c r="D474" s="41" t="s">
        <v>196</v>
      </c>
      <c r="E474" s="41" t="s">
        <v>318</v>
      </c>
      <c r="F474" s="41" t="s">
        <v>219</v>
      </c>
      <c r="G474" s="30">
        <v>1007.7</v>
      </c>
      <c r="I474" s="48">
        <f t="shared" ref="I474:K476" si="271">G474+H474</f>
        <v>1007.7</v>
      </c>
      <c r="K474" s="48">
        <f t="shared" si="271"/>
        <v>1007.7</v>
      </c>
      <c r="M474" s="48">
        <f t="shared" ref="M474:M476" si="272">K474+L474</f>
        <v>1007.7</v>
      </c>
      <c r="O474" s="48">
        <f t="shared" ref="O474:O476" si="273">M474+N474</f>
        <v>1007.7</v>
      </c>
    </row>
    <row r="475" spans="1:15" ht="16.5" customHeight="1" x14ac:dyDescent="0.25">
      <c r="A475" s="19" t="s">
        <v>224</v>
      </c>
      <c r="B475" s="41"/>
      <c r="C475" s="41" t="s">
        <v>15</v>
      </c>
      <c r="D475" s="41" t="s">
        <v>196</v>
      </c>
      <c r="E475" s="41" t="s">
        <v>318</v>
      </c>
      <c r="F475" s="41" t="s">
        <v>225</v>
      </c>
      <c r="G475" s="30">
        <v>193.3</v>
      </c>
      <c r="I475" s="48">
        <f t="shared" si="271"/>
        <v>193.3</v>
      </c>
      <c r="K475" s="48">
        <f t="shared" si="271"/>
        <v>193.3</v>
      </c>
      <c r="M475" s="48">
        <f t="shared" si="272"/>
        <v>193.3</v>
      </c>
      <c r="N475" s="31">
        <v>45.4</v>
      </c>
      <c r="O475" s="48">
        <f t="shared" si="273"/>
        <v>238.70000000000002</v>
      </c>
    </row>
    <row r="476" spans="1:15" x14ac:dyDescent="0.25">
      <c r="A476" s="44" t="s">
        <v>245</v>
      </c>
      <c r="B476" s="41"/>
      <c r="C476" s="41" t="s">
        <v>15</v>
      </c>
      <c r="D476" s="41" t="s">
        <v>196</v>
      </c>
      <c r="E476" s="41" t="s">
        <v>318</v>
      </c>
      <c r="F476" s="41" t="s">
        <v>226</v>
      </c>
      <c r="G476" s="30">
        <v>219</v>
      </c>
      <c r="I476" s="48">
        <f t="shared" si="271"/>
        <v>219</v>
      </c>
      <c r="K476" s="48">
        <f t="shared" si="271"/>
        <v>219</v>
      </c>
      <c r="M476" s="48">
        <f t="shared" si="272"/>
        <v>219</v>
      </c>
      <c r="N476" s="31">
        <v>-45.4</v>
      </c>
      <c r="O476" s="48">
        <f t="shared" si="273"/>
        <v>173.6</v>
      </c>
    </row>
    <row r="477" spans="1:15" ht="30.75" customHeight="1" x14ac:dyDescent="0.25">
      <c r="A477" s="38" t="s">
        <v>345</v>
      </c>
      <c r="B477" s="36" t="s">
        <v>346</v>
      </c>
      <c r="C477" s="36"/>
      <c r="D477" s="36"/>
      <c r="E477" s="36"/>
      <c r="F477" s="36"/>
      <c r="G477" s="37">
        <f>G478</f>
        <v>1083.1000000000001</v>
      </c>
      <c r="I477" s="49">
        <f>I478</f>
        <v>1083.1000000000001</v>
      </c>
      <c r="K477" s="49">
        <f>K478+K484</f>
        <v>1206.4000000000001</v>
      </c>
      <c r="M477" s="49">
        <f>M478+M484</f>
        <v>1206.4000000000001</v>
      </c>
      <c r="O477" s="49">
        <f>O478+O484</f>
        <v>1206.4000000000001</v>
      </c>
    </row>
    <row r="478" spans="1:15" x14ac:dyDescent="0.25">
      <c r="A478" s="35" t="s">
        <v>45</v>
      </c>
      <c r="B478" s="36"/>
      <c r="C478" s="36" t="s">
        <v>46</v>
      </c>
      <c r="D478" s="36"/>
      <c r="E478" s="36"/>
      <c r="F478" s="36"/>
      <c r="G478" s="37">
        <f>G479</f>
        <v>1083.1000000000001</v>
      </c>
      <c r="I478" s="49">
        <f>I479</f>
        <v>1083.1000000000001</v>
      </c>
      <c r="K478" s="49">
        <f>K479</f>
        <v>1176.6000000000001</v>
      </c>
      <c r="M478" s="49">
        <f>M479</f>
        <v>1021.5800000000002</v>
      </c>
      <c r="O478" s="49">
        <f>O479</f>
        <v>1021.5800000000002</v>
      </c>
    </row>
    <row r="479" spans="1:15" ht="15.75" customHeight="1" x14ac:dyDescent="0.25">
      <c r="A479" s="40" t="s">
        <v>51</v>
      </c>
      <c r="B479" s="36"/>
      <c r="C479" s="36" t="s">
        <v>46</v>
      </c>
      <c r="D479" s="36" t="s">
        <v>46</v>
      </c>
      <c r="E479" s="36"/>
      <c r="F479" s="36"/>
      <c r="G479" s="37">
        <f>G480</f>
        <v>1083.1000000000001</v>
      </c>
      <c r="I479" s="49">
        <f>I480</f>
        <v>1083.1000000000001</v>
      </c>
      <c r="K479" s="49">
        <f>K480</f>
        <v>1176.6000000000001</v>
      </c>
      <c r="M479" s="49">
        <f>M480</f>
        <v>1021.5800000000002</v>
      </c>
      <c r="O479" s="49">
        <f>O480</f>
        <v>1021.5800000000002</v>
      </c>
    </row>
    <row r="480" spans="1:15" x14ac:dyDescent="0.25">
      <c r="A480" s="42" t="s">
        <v>52</v>
      </c>
      <c r="B480" s="41"/>
      <c r="C480" s="41" t="s">
        <v>46</v>
      </c>
      <c r="D480" s="41" t="s">
        <v>46</v>
      </c>
      <c r="E480" s="41" t="s">
        <v>283</v>
      </c>
      <c r="F480" s="41"/>
      <c r="G480" s="30">
        <f>G481+G483</f>
        <v>1083.1000000000001</v>
      </c>
      <c r="I480" s="48">
        <f>I481+I483</f>
        <v>1083.1000000000001</v>
      </c>
      <c r="K480" s="48">
        <f>K481+K483</f>
        <v>1176.6000000000001</v>
      </c>
      <c r="M480" s="48">
        <f>M481+M483+M482</f>
        <v>1021.5800000000002</v>
      </c>
      <c r="O480" s="48">
        <f>O481+O483+O482</f>
        <v>1021.5800000000002</v>
      </c>
    </row>
    <row r="481" spans="1:15" x14ac:dyDescent="0.25">
      <c r="A481" s="19" t="s">
        <v>218</v>
      </c>
      <c r="B481" s="41"/>
      <c r="C481" s="41" t="s">
        <v>46</v>
      </c>
      <c r="D481" s="41" t="s">
        <v>46</v>
      </c>
      <c r="E481" s="41" t="s">
        <v>283</v>
      </c>
      <c r="F481" s="41" t="s">
        <v>219</v>
      </c>
      <c r="G481" s="30">
        <f>670.2+277.6</f>
        <v>947.80000000000007</v>
      </c>
      <c r="I481" s="48">
        <f t="shared" ref="I481:K483" si="274">G481+H481</f>
        <v>947.80000000000007</v>
      </c>
      <c r="J481" s="29">
        <v>123.3</v>
      </c>
      <c r="K481" s="48">
        <f t="shared" si="274"/>
        <v>1071.1000000000001</v>
      </c>
      <c r="L481" s="31">
        <v>-155.02000000000001</v>
      </c>
      <c r="M481" s="48">
        <f t="shared" ref="M481:M483" si="275">K481+L481</f>
        <v>916.08000000000015</v>
      </c>
      <c r="O481" s="48">
        <f t="shared" ref="O481:O483" si="276">M481+N481</f>
        <v>916.08000000000015</v>
      </c>
    </row>
    <row r="482" spans="1:15" x14ac:dyDescent="0.25">
      <c r="A482" s="44" t="s">
        <v>245</v>
      </c>
      <c r="B482" s="41"/>
      <c r="C482" s="41" t="s">
        <v>46</v>
      </c>
      <c r="D482" s="41" t="s">
        <v>46</v>
      </c>
      <c r="E482" s="41" t="s">
        <v>283</v>
      </c>
      <c r="F482" s="41" t="s">
        <v>226</v>
      </c>
      <c r="G482" s="30"/>
      <c r="I482" s="48"/>
      <c r="K482" s="48"/>
      <c r="L482" s="31">
        <v>13.85</v>
      </c>
      <c r="M482" s="48">
        <f t="shared" si="275"/>
        <v>13.85</v>
      </c>
      <c r="O482" s="48">
        <f t="shared" si="276"/>
        <v>13.85</v>
      </c>
    </row>
    <row r="483" spans="1:15" x14ac:dyDescent="0.25">
      <c r="A483" s="42" t="s">
        <v>348</v>
      </c>
      <c r="B483" s="41"/>
      <c r="C483" s="41" t="s">
        <v>46</v>
      </c>
      <c r="D483" s="41" t="s">
        <v>46</v>
      </c>
      <c r="E483" s="41" t="s">
        <v>283</v>
      </c>
      <c r="F483" s="41" t="s">
        <v>347</v>
      </c>
      <c r="G483" s="30">
        <v>135.30000000000001</v>
      </c>
      <c r="I483" s="48">
        <f t="shared" si="274"/>
        <v>135.30000000000001</v>
      </c>
      <c r="J483" s="29">
        <v>-29.8</v>
      </c>
      <c r="K483" s="48">
        <f t="shared" si="274"/>
        <v>105.50000000000001</v>
      </c>
      <c r="L483" s="31">
        <v>-13.85</v>
      </c>
      <c r="M483" s="48">
        <f t="shared" si="275"/>
        <v>91.65000000000002</v>
      </c>
      <c r="O483" s="48">
        <f t="shared" si="276"/>
        <v>91.65000000000002</v>
      </c>
    </row>
    <row r="484" spans="1:15" x14ac:dyDescent="0.25">
      <c r="A484" s="43" t="s">
        <v>134</v>
      </c>
      <c r="B484" s="36"/>
      <c r="C484" s="36" t="s">
        <v>15</v>
      </c>
      <c r="D484" s="36"/>
      <c r="E484" s="36"/>
      <c r="F484" s="36"/>
      <c r="G484" s="37"/>
      <c r="H484" s="57"/>
      <c r="I484" s="49"/>
      <c r="J484" s="58"/>
      <c r="K484" s="49">
        <f>K485</f>
        <v>29.8</v>
      </c>
      <c r="L484" s="67"/>
      <c r="M484" s="49">
        <f>M485</f>
        <v>184.82000000000002</v>
      </c>
      <c r="N484" s="67"/>
      <c r="O484" s="49">
        <f>O485</f>
        <v>184.82000000000002</v>
      </c>
    </row>
    <row r="485" spans="1:15" x14ac:dyDescent="0.25">
      <c r="A485" s="43" t="s">
        <v>29</v>
      </c>
      <c r="B485" s="36"/>
      <c r="C485" s="36" t="s">
        <v>15</v>
      </c>
      <c r="D485" s="36" t="s">
        <v>196</v>
      </c>
      <c r="E485" s="36"/>
      <c r="F485" s="36"/>
      <c r="G485" s="37"/>
      <c r="H485" s="57"/>
      <c r="I485" s="49"/>
      <c r="J485" s="58"/>
      <c r="K485" s="49">
        <f>K486</f>
        <v>29.8</v>
      </c>
      <c r="L485" s="67"/>
      <c r="M485" s="49">
        <f>M486</f>
        <v>184.82000000000002</v>
      </c>
      <c r="N485" s="67"/>
      <c r="O485" s="49">
        <f>O486</f>
        <v>184.82000000000002</v>
      </c>
    </row>
    <row r="486" spans="1:15" x14ac:dyDescent="0.25">
      <c r="A486" s="19" t="s">
        <v>177</v>
      </c>
      <c r="B486" s="41"/>
      <c r="C486" s="41" t="s">
        <v>15</v>
      </c>
      <c r="D486" s="41" t="s">
        <v>196</v>
      </c>
      <c r="E486" s="41" t="s">
        <v>235</v>
      </c>
      <c r="F486" s="41"/>
      <c r="G486" s="30"/>
      <c r="I486" s="48"/>
      <c r="K486" s="48">
        <f>K487</f>
        <v>29.8</v>
      </c>
      <c r="M486" s="48">
        <f>M487</f>
        <v>184.82000000000002</v>
      </c>
      <c r="O486" s="48">
        <f>O487</f>
        <v>184.82000000000002</v>
      </c>
    </row>
    <row r="487" spans="1:15" ht="60" customHeight="1" x14ac:dyDescent="0.25">
      <c r="A487" s="19" t="s">
        <v>261</v>
      </c>
      <c r="B487" s="41"/>
      <c r="C487" s="41" t="s">
        <v>15</v>
      </c>
      <c r="D487" s="41" t="s">
        <v>196</v>
      </c>
      <c r="E487" s="41" t="s">
        <v>235</v>
      </c>
      <c r="F487" s="41" t="s">
        <v>260</v>
      </c>
      <c r="G487" s="30"/>
      <c r="I487" s="48"/>
      <c r="J487" s="29">
        <v>29.8</v>
      </c>
      <c r="K487" s="48">
        <f t="shared" ref="K487" si="277">I487+J487</f>
        <v>29.8</v>
      </c>
      <c r="L487" s="31">
        <v>155.02000000000001</v>
      </c>
      <c r="M487" s="48">
        <f t="shared" ref="M487" si="278">K487+L487</f>
        <v>184.82000000000002</v>
      </c>
      <c r="O487" s="48">
        <f t="shared" ref="O487" si="279">M487+N487</f>
        <v>184.82000000000002</v>
      </c>
    </row>
    <row r="488" spans="1:15" x14ac:dyDescent="0.25">
      <c r="A488" s="82" t="s">
        <v>349</v>
      </c>
      <c r="B488" s="83"/>
      <c r="C488" s="83"/>
      <c r="D488" s="83"/>
      <c r="E488" s="83"/>
      <c r="F488" s="83"/>
      <c r="G488" s="49" t="e">
        <f>G16+G143+G155+G305+G358+G371+G381+G389+G470+G477</f>
        <v>#REF!</v>
      </c>
      <c r="H488" s="54">
        <f>SUM(H16:H483)</f>
        <v>46816.689999999988</v>
      </c>
      <c r="I488" s="49">
        <f>I16+I143+I155+I305+I358+I371+I381+I389+I470+I477</f>
        <v>321429.33</v>
      </c>
      <c r="J488" s="29">
        <f>SUM(J16:J487)</f>
        <v>9795.5200000000059</v>
      </c>
      <c r="K488" s="49">
        <f>K16+K143+K155+K305+K358+K371+K381+K389+K470+K477</f>
        <v>331224.84999999998</v>
      </c>
      <c r="L488" s="31">
        <f>SUM(L16:L487)</f>
        <v>141434.65</v>
      </c>
      <c r="M488" s="49">
        <f>M16+M143+M155+M305+M358+M371+M381+M389+M470+M477</f>
        <v>472659.50000000006</v>
      </c>
      <c r="N488" s="42">
        <f>SUM(N16:N487)</f>
        <v>46843.700000000004</v>
      </c>
      <c r="O488" s="49">
        <f>O16+O143+O155+O305+O358+O371+O381+O389+O470+O477</f>
        <v>519503.20000000007</v>
      </c>
    </row>
    <row r="489" spans="1:15" x14ac:dyDescent="0.25">
      <c r="K489" s="52">
        <f>I488+J488</f>
        <v>331224.85000000003</v>
      </c>
      <c r="M489" s="52"/>
      <c r="O489" s="52"/>
    </row>
    <row r="490" spans="1:15" x14ac:dyDescent="0.25">
      <c r="K490" s="52">
        <f>K489-K488</f>
        <v>0</v>
      </c>
      <c r="M490" s="52"/>
      <c r="O490" s="52"/>
    </row>
  </sheetData>
  <mergeCells count="27">
    <mergeCell ref="N13:N14"/>
    <mergeCell ref="O13:O14"/>
    <mergeCell ref="A1:O1"/>
    <mergeCell ref="A2:O2"/>
    <mergeCell ref="A3:O3"/>
    <mergeCell ref="A4:O4"/>
    <mergeCell ref="A6:O6"/>
    <mergeCell ref="A7:O7"/>
    <mergeCell ref="A8:O8"/>
    <mergeCell ref="A9:O9"/>
    <mergeCell ref="A11:O11"/>
    <mergeCell ref="A12:O12"/>
    <mergeCell ref="A10:G10"/>
    <mergeCell ref="L13:L14"/>
    <mergeCell ref="M13:M14"/>
    <mergeCell ref="K13:K14"/>
    <mergeCell ref="J13:J14"/>
    <mergeCell ref="I13:I14"/>
    <mergeCell ref="F13:F14"/>
    <mergeCell ref="H13:H14"/>
    <mergeCell ref="A488:F488"/>
    <mergeCell ref="G13:G14"/>
    <mergeCell ref="A13:A14"/>
    <mergeCell ref="B13:B14"/>
    <mergeCell ref="C13:C14"/>
    <mergeCell ref="D13:D14"/>
    <mergeCell ref="E13:E14"/>
  </mergeCells>
  <pageMargins left="0.31496062992125984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view="pageLayout" topLeftCell="A199" zoomScaleNormal="100" workbookViewId="0">
      <selection activeCell="A213" sqref="A213"/>
    </sheetView>
  </sheetViews>
  <sheetFormatPr defaultRowHeight="15.75" x14ac:dyDescent="0.25"/>
  <cols>
    <col min="1" max="1" width="66.28515625" style="3" customWidth="1"/>
    <col min="2" max="2" width="4.7109375" style="3" customWidth="1"/>
    <col min="3" max="3" width="5.28515625" style="3" customWidth="1"/>
    <col min="4" max="4" width="9.5703125" style="3" customWidth="1"/>
    <col min="5" max="5" width="10.42578125" style="16" customWidth="1"/>
    <col min="6" max="6" width="9.140625" style="2"/>
    <col min="7" max="7" width="14.5703125" style="2" customWidth="1"/>
    <col min="8" max="16384" width="9.140625" style="2"/>
  </cols>
  <sheetData>
    <row r="1" spans="1:5" x14ac:dyDescent="0.25">
      <c r="A1" s="95" t="s">
        <v>461</v>
      </c>
      <c r="B1" s="95"/>
      <c r="C1" s="95"/>
      <c r="D1" s="95"/>
      <c r="E1" s="95"/>
    </row>
    <row r="2" spans="1:5" x14ac:dyDescent="0.25">
      <c r="A2" s="91" t="s">
        <v>0</v>
      </c>
      <c r="B2" s="91"/>
      <c r="C2" s="91"/>
      <c r="D2" s="91"/>
      <c r="E2" s="91"/>
    </row>
    <row r="3" spans="1:5" x14ac:dyDescent="0.25">
      <c r="A3" s="91" t="s">
        <v>130</v>
      </c>
      <c r="B3" s="91"/>
      <c r="C3" s="91"/>
      <c r="D3" s="91"/>
      <c r="E3" s="91"/>
    </row>
    <row r="4" spans="1:5" x14ac:dyDescent="0.25">
      <c r="A4" s="92" t="s">
        <v>590</v>
      </c>
      <c r="B4" s="93"/>
      <c r="C4" s="93"/>
      <c r="D4" s="93"/>
      <c r="E4" s="93"/>
    </row>
    <row r="5" spans="1:5" ht="0.75" customHeight="1" x14ac:dyDescent="0.25"/>
    <row r="6" spans="1:5" x14ac:dyDescent="0.25">
      <c r="A6" s="95" t="s">
        <v>180</v>
      </c>
      <c r="B6" s="95"/>
      <c r="C6" s="95"/>
      <c r="D6" s="95"/>
      <c r="E6" s="95"/>
    </row>
    <row r="7" spans="1:5" x14ac:dyDescent="0.25">
      <c r="A7" s="91" t="s">
        <v>0</v>
      </c>
      <c r="B7" s="91"/>
      <c r="C7" s="91"/>
      <c r="D7" s="91"/>
      <c r="E7" s="91"/>
    </row>
    <row r="8" spans="1:5" x14ac:dyDescent="0.25">
      <c r="A8" s="91" t="s">
        <v>130</v>
      </c>
      <c r="B8" s="91"/>
      <c r="C8" s="91"/>
      <c r="D8" s="91"/>
      <c r="E8" s="91"/>
    </row>
    <row r="9" spans="1:5" x14ac:dyDescent="0.25">
      <c r="A9" s="92" t="s">
        <v>400</v>
      </c>
      <c r="B9" s="93"/>
      <c r="C9" s="93"/>
      <c r="D9" s="93"/>
      <c r="E9" s="93"/>
    </row>
    <row r="10" spans="1:5" ht="4.5" customHeight="1" x14ac:dyDescent="0.25">
      <c r="E10" s="4"/>
    </row>
    <row r="11" spans="1:5" ht="60.75" customHeight="1" x14ac:dyDescent="0.3">
      <c r="A11" s="94" t="s">
        <v>350</v>
      </c>
      <c r="B11" s="94"/>
      <c r="C11" s="94"/>
      <c r="D11" s="94"/>
      <c r="E11" s="94"/>
    </row>
    <row r="12" spans="1:5" ht="13.5" customHeight="1" thickBot="1" x14ac:dyDescent="0.3">
      <c r="E12" s="4" t="s">
        <v>131</v>
      </c>
    </row>
    <row r="13" spans="1:5" ht="16.5" thickBot="1" x14ac:dyDescent="0.3">
      <c r="A13" s="5" t="s">
        <v>132</v>
      </c>
      <c r="B13" s="6" t="s">
        <v>133</v>
      </c>
      <c r="C13" s="6" t="s">
        <v>11</v>
      </c>
      <c r="D13" s="6" t="s">
        <v>12</v>
      </c>
      <c r="E13" s="27" t="s">
        <v>2</v>
      </c>
    </row>
    <row r="14" spans="1:5" x14ac:dyDescent="0.25">
      <c r="A14" s="7" t="s">
        <v>134</v>
      </c>
      <c r="B14" s="8" t="s">
        <v>15</v>
      </c>
      <c r="C14" s="8" t="s">
        <v>16</v>
      </c>
      <c r="D14" s="8" t="s">
        <v>135</v>
      </c>
      <c r="E14" s="9">
        <f>E15+E17+E20+E25+E31+E23</f>
        <v>85641.45</v>
      </c>
    </row>
    <row r="15" spans="1:5" ht="31.5" hidden="1" x14ac:dyDescent="0.25">
      <c r="A15" s="10" t="s">
        <v>136</v>
      </c>
      <c r="B15" s="11" t="s">
        <v>15</v>
      </c>
      <c r="C15" s="11" t="s">
        <v>17</v>
      </c>
      <c r="D15" s="11" t="s">
        <v>135</v>
      </c>
      <c r="E15" s="12">
        <f>E16</f>
        <v>0</v>
      </c>
    </row>
    <row r="16" spans="1:5" hidden="1" x14ac:dyDescent="0.25">
      <c r="A16" s="13" t="s">
        <v>18</v>
      </c>
      <c r="B16" s="14" t="s">
        <v>15</v>
      </c>
      <c r="C16" s="14" t="s">
        <v>17</v>
      </c>
      <c r="D16" s="14" t="s">
        <v>137</v>
      </c>
      <c r="E16" s="15"/>
    </row>
    <row r="17" spans="1:7" ht="43.5" customHeight="1" x14ac:dyDescent="0.25">
      <c r="A17" s="10" t="s">
        <v>19</v>
      </c>
      <c r="B17" s="11" t="s">
        <v>15</v>
      </c>
      <c r="C17" s="11" t="s">
        <v>20</v>
      </c>
      <c r="D17" s="11" t="s">
        <v>135</v>
      </c>
      <c r="E17" s="12">
        <f>E18+E19</f>
        <v>3328.38</v>
      </c>
    </row>
    <row r="18" spans="1:7" x14ac:dyDescent="0.25">
      <c r="A18" s="13" t="s">
        <v>22</v>
      </c>
      <c r="B18" s="14" t="s">
        <v>15</v>
      </c>
      <c r="C18" s="14" t="s">
        <v>20</v>
      </c>
      <c r="D18" s="14" t="s">
        <v>106</v>
      </c>
      <c r="E18" s="15">
        <f>прил.7!O146</f>
        <v>1884.98</v>
      </c>
      <c r="G18" s="26"/>
    </row>
    <row r="19" spans="1:7" ht="31.5" customHeight="1" x14ac:dyDescent="0.25">
      <c r="A19" s="13" t="s">
        <v>138</v>
      </c>
      <c r="B19" s="14" t="s">
        <v>15</v>
      </c>
      <c r="C19" s="14" t="s">
        <v>20</v>
      </c>
      <c r="D19" s="14" t="s">
        <v>139</v>
      </c>
      <c r="E19" s="15">
        <f>прил.7!O153</f>
        <v>1443.4</v>
      </c>
    </row>
    <row r="20" spans="1:7" ht="45" customHeight="1" x14ac:dyDescent="0.25">
      <c r="A20" s="10" t="s">
        <v>140</v>
      </c>
      <c r="B20" s="11" t="s">
        <v>15</v>
      </c>
      <c r="C20" s="11" t="s">
        <v>24</v>
      </c>
      <c r="D20" s="11" t="s">
        <v>135</v>
      </c>
      <c r="E20" s="12">
        <f>E21+E22</f>
        <v>36191.4</v>
      </c>
    </row>
    <row r="21" spans="1:7" x14ac:dyDescent="0.25">
      <c r="A21" s="13" t="s">
        <v>22</v>
      </c>
      <c r="B21" s="14" t="s">
        <v>15</v>
      </c>
      <c r="C21" s="14" t="s">
        <v>24</v>
      </c>
      <c r="D21" s="14" t="s">
        <v>106</v>
      </c>
      <c r="E21" s="15">
        <f>прил.7!O19</f>
        <v>34466</v>
      </c>
    </row>
    <row r="22" spans="1:7" ht="30.75" customHeight="1" x14ac:dyDescent="0.25">
      <c r="A22" s="13" t="s">
        <v>164</v>
      </c>
      <c r="B22" s="14" t="s">
        <v>15</v>
      </c>
      <c r="C22" s="14" t="s">
        <v>24</v>
      </c>
      <c r="D22" s="14" t="s">
        <v>187</v>
      </c>
      <c r="E22" s="15">
        <f>прил.7!O28</f>
        <v>1725.4</v>
      </c>
    </row>
    <row r="23" spans="1:7" ht="14.25" customHeight="1" x14ac:dyDescent="0.25">
      <c r="A23" s="43" t="s">
        <v>463</v>
      </c>
      <c r="B23" s="11" t="s">
        <v>15</v>
      </c>
      <c r="C23" s="11" t="s">
        <v>46</v>
      </c>
      <c r="D23" s="11" t="s">
        <v>135</v>
      </c>
      <c r="E23" s="12">
        <f>E24</f>
        <v>13.31</v>
      </c>
    </row>
    <row r="24" spans="1:7" ht="30.75" customHeight="1" x14ac:dyDescent="0.25">
      <c r="A24" s="19" t="s">
        <v>465</v>
      </c>
      <c r="B24" s="14" t="s">
        <v>15</v>
      </c>
      <c r="C24" s="14" t="s">
        <v>46</v>
      </c>
      <c r="D24" s="14" t="s">
        <v>511</v>
      </c>
      <c r="E24" s="15">
        <f>прил.7!O33</f>
        <v>13.31</v>
      </c>
    </row>
    <row r="25" spans="1:7" x14ac:dyDescent="0.25">
      <c r="A25" s="10" t="s">
        <v>26</v>
      </c>
      <c r="B25" s="11" t="s">
        <v>15</v>
      </c>
      <c r="C25" s="11" t="s">
        <v>109</v>
      </c>
      <c r="D25" s="11" t="s">
        <v>135</v>
      </c>
      <c r="E25" s="12">
        <f>E26</f>
        <v>794</v>
      </c>
    </row>
    <row r="26" spans="1:7" x14ac:dyDescent="0.25">
      <c r="A26" s="13" t="s">
        <v>26</v>
      </c>
      <c r="B26" s="14" t="s">
        <v>15</v>
      </c>
      <c r="C26" s="14" t="s">
        <v>109</v>
      </c>
      <c r="D26" s="14" t="s">
        <v>141</v>
      </c>
      <c r="E26" s="15">
        <f>E27</f>
        <v>794</v>
      </c>
    </row>
    <row r="27" spans="1:7" ht="30.75" customHeight="1" x14ac:dyDescent="0.25">
      <c r="A27" s="13" t="s">
        <v>142</v>
      </c>
      <c r="B27" s="14" t="s">
        <v>15</v>
      </c>
      <c r="C27" s="14" t="s">
        <v>109</v>
      </c>
      <c r="D27" s="14" t="s">
        <v>28</v>
      </c>
      <c r="E27" s="15">
        <f>прил.7!O36</f>
        <v>794</v>
      </c>
    </row>
    <row r="28" spans="1:7" x14ac:dyDescent="0.25">
      <c r="A28" s="13" t="s">
        <v>143</v>
      </c>
      <c r="B28" s="14" t="s">
        <v>15</v>
      </c>
      <c r="C28" s="14" t="s">
        <v>109</v>
      </c>
      <c r="D28" s="14" t="s">
        <v>166</v>
      </c>
      <c r="E28" s="15">
        <v>500</v>
      </c>
    </row>
    <row r="29" spans="1:7" ht="30" customHeight="1" x14ac:dyDescent="0.25">
      <c r="A29" s="13" t="s">
        <v>144</v>
      </c>
      <c r="B29" s="14" t="s">
        <v>15</v>
      </c>
      <c r="C29" s="14" t="s">
        <v>109</v>
      </c>
      <c r="D29" s="14" t="s">
        <v>167</v>
      </c>
      <c r="E29" s="15">
        <f>500-376</f>
        <v>124</v>
      </c>
    </row>
    <row r="30" spans="1:7" x14ac:dyDescent="0.25">
      <c r="A30" s="13" t="s">
        <v>168</v>
      </c>
      <c r="B30" s="14" t="s">
        <v>15</v>
      </c>
      <c r="C30" s="14" t="s">
        <v>109</v>
      </c>
      <c r="D30" s="14" t="s">
        <v>169</v>
      </c>
      <c r="E30" s="15">
        <v>170</v>
      </c>
    </row>
    <row r="31" spans="1:7" x14ac:dyDescent="0.25">
      <c r="A31" s="10" t="s">
        <v>29</v>
      </c>
      <c r="B31" s="11" t="s">
        <v>15</v>
      </c>
      <c r="C31" s="11" t="s">
        <v>196</v>
      </c>
      <c r="D31" s="11" t="s">
        <v>135</v>
      </c>
      <c r="E31" s="12">
        <f>E35+E36+E39+E41++E32+E37+E38</f>
        <v>45314.36</v>
      </c>
    </row>
    <row r="32" spans="1:7" ht="15.75" customHeight="1" x14ac:dyDescent="0.25">
      <c r="A32" s="10" t="s">
        <v>31</v>
      </c>
      <c r="B32" s="11" t="s">
        <v>15</v>
      </c>
      <c r="C32" s="11" t="s">
        <v>196</v>
      </c>
      <c r="D32" s="11" t="s">
        <v>188</v>
      </c>
      <c r="E32" s="12">
        <f>E33+E34</f>
        <v>629.70000000000005</v>
      </c>
    </row>
    <row r="33" spans="1:5" ht="16.5" customHeight="1" x14ac:dyDescent="0.25">
      <c r="A33" s="13" t="s">
        <v>32</v>
      </c>
      <c r="B33" s="14" t="s">
        <v>40</v>
      </c>
      <c r="C33" s="14" t="s">
        <v>196</v>
      </c>
      <c r="D33" s="14" t="s">
        <v>33</v>
      </c>
      <c r="E33" s="15">
        <f>прил.7!O39</f>
        <v>629.70000000000005</v>
      </c>
    </row>
    <row r="34" spans="1:5" hidden="1" x14ac:dyDescent="0.25">
      <c r="A34" s="1"/>
      <c r="B34" s="14"/>
      <c r="C34" s="14"/>
      <c r="D34" s="17"/>
      <c r="E34" s="15"/>
    </row>
    <row r="35" spans="1:5" x14ac:dyDescent="0.25">
      <c r="A35" s="13" t="s">
        <v>22</v>
      </c>
      <c r="B35" s="14" t="s">
        <v>15</v>
      </c>
      <c r="C35" s="14" t="s">
        <v>196</v>
      </c>
      <c r="D35" s="14" t="s">
        <v>106</v>
      </c>
      <c r="E35" s="15">
        <f>прил.7!O46+прил.7!O158+прил.7!O51</f>
        <v>6422.2</v>
      </c>
    </row>
    <row r="36" spans="1:5" ht="14.25" customHeight="1" x14ac:dyDescent="0.25">
      <c r="A36" s="13" t="s">
        <v>52</v>
      </c>
      <c r="B36" s="14" t="s">
        <v>15</v>
      </c>
      <c r="C36" s="14" t="s">
        <v>196</v>
      </c>
      <c r="D36" s="14" t="s">
        <v>53</v>
      </c>
      <c r="E36" s="15">
        <f>прил.7!O166+прил.7!O361</f>
        <v>11061.35</v>
      </c>
    </row>
    <row r="37" spans="1:5" ht="29.25" customHeight="1" x14ac:dyDescent="0.25">
      <c r="A37" s="13" t="s">
        <v>34</v>
      </c>
      <c r="B37" s="14" t="s">
        <v>15</v>
      </c>
      <c r="C37" s="14" t="s">
        <v>196</v>
      </c>
      <c r="D37" s="14" t="s">
        <v>35</v>
      </c>
      <c r="E37" s="15">
        <f>прил.7!O53</f>
        <v>340</v>
      </c>
    </row>
    <row r="38" spans="1:5" ht="31.5" x14ac:dyDescent="0.25">
      <c r="A38" s="20" t="s">
        <v>36</v>
      </c>
      <c r="B38" s="14" t="s">
        <v>15</v>
      </c>
      <c r="C38" s="14" t="s">
        <v>196</v>
      </c>
      <c r="D38" s="14" t="s">
        <v>37</v>
      </c>
      <c r="E38" s="15">
        <f>прил.7!O55+прил.7!O169+прил.7!O486</f>
        <v>25020.11</v>
      </c>
    </row>
    <row r="39" spans="1:5" ht="31.5" x14ac:dyDescent="0.25">
      <c r="A39" s="13" t="s">
        <v>88</v>
      </c>
      <c r="B39" s="14" t="s">
        <v>15</v>
      </c>
      <c r="C39" s="14" t="s">
        <v>196</v>
      </c>
      <c r="D39" s="14" t="s">
        <v>89</v>
      </c>
      <c r="E39" s="15">
        <f>E40</f>
        <v>1420</v>
      </c>
    </row>
    <row r="40" spans="1:5" ht="12.75" customHeight="1" x14ac:dyDescent="0.25">
      <c r="A40" s="13" t="s">
        <v>52</v>
      </c>
      <c r="B40" s="14" t="s">
        <v>15</v>
      </c>
      <c r="C40" s="14" t="s">
        <v>196</v>
      </c>
      <c r="D40" s="14" t="s">
        <v>176</v>
      </c>
      <c r="E40" s="15">
        <f>прил.7!O470</f>
        <v>1420</v>
      </c>
    </row>
    <row r="41" spans="1:5" x14ac:dyDescent="0.25">
      <c r="A41" s="13" t="s">
        <v>38</v>
      </c>
      <c r="B41" s="14" t="s">
        <v>15</v>
      </c>
      <c r="C41" s="14" t="s">
        <v>196</v>
      </c>
      <c r="D41" s="14" t="s">
        <v>39</v>
      </c>
      <c r="E41" s="15">
        <f>E42+E43</f>
        <v>421</v>
      </c>
    </row>
    <row r="42" spans="1:5" ht="30" customHeight="1" x14ac:dyDescent="0.25">
      <c r="A42" s="13" t="s">
        <v>170</v>
      </c>
      <c r="B42" s="14" t="s">
        <v>15</v>
      </c>
      <c r="C42" s="14" t="s">
        <v>196</v>
      </c>
      <c r="D42" s="14" t="s">
        <v>171</v>
      </c>
      <c r="E42" s="15">
        <f>прил.7!O57</f>
        <v>121</v>
      </c>
    </row>
    <row r="43" spans="1:5" ht="45.75" customHeight="1" x14ac:dyDescent="0.25">
      <c r="A43" s="19" t="s">
        <v>338</v>
      </c>
      <c r="B43" s="14" t="s">
        <v>15</v>
      </c>
      <c r="C43" s="14" t="s">
        <v>196</v>
      </c>
      <c r="D43" s="41" t="s">
        <v>356</v>
      </c>
      <c r="E43" s="15">
        <f>прил.7!O171</f>
        <v>300</v>
      </c>
    </row>
    <row r="44" spans="1:5" x14ac:dyDescent="0.25">
      <c r="A44" s="28" t="s">
        <v>145</v>
      </c>
      <c r="B44" s="11" t="s">
        <v>17</v>
      </c>
      <c r="C44" s="11" t="s">
        <v>16</v>
      </c>
      <c r="D44" s="11" t="s">
        <v>135</v>
      </c>
      <c r="E44" s="12">
        <f>E45</f>
        <v>582.09999999999991</v>
      </c>
    </row>
    <row r="45" spans="1:5" x14ac:dyDescent="0.25">
      <c r="A45" s="10" t="s">
        <v>189</v>
      </c>
      <c r="B45" s="11" t="s">
        <v>17</v>
      </c>
      <c r="C45" s="11" t="s">
        <v>20</v>
      </c>
      <c r="D45" s="11" t="s">
        <v>135</v>
      </c>
      <c r="E45" s="12">
        <f>E46</f>
        <v>582.09999999999991</v>
      </c>
    </row>
    <row r="46" spans="1:5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прил.7!O61</f>
        <v>582.09999999999991</v>
      </c>
    </row>
    <row r="47" spans="1:5" ht="29.25" x14ac:dyDescent="0.25">
      <c r="A47" s="28" t="s">
        <v>146</v>
      </c>
      <c r="B47" s="11" t="s">
        <v>20</v>
      </c>
      <c r="C47" s="11" t="s">
        <v>16</v>
      </c>
      <c r="D47" s="11" t="s">
        <v>135</v>
      </c>
      <c r="E47" s="12">
        <f>E48</f>
        <v>261.94</v>
      </c>
    </row>
    <row r="48" spans="1:5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E49</f>
        <v>261.94</v>
      </c>
    </row>
    <row r="49" spans="1:5" x14ac:dyDescent="0.25">
      <c r="A49" s="13" t="s">
        <v>96</v>
      </c>
      <c r="B49" s="14" t="s">
        <v>20</v>
      </c>
      <c r="C49" s="14" t="s">
        <v>63</v>
      </c>
      <c r="D49" s="14" t="s">
        <v>97</v>
      </c>
      <c r="E49" s="15">
        <f>прил.7!O70</f>
        <v>261.94</v>
      </c>
    </row>
    <row r="50" spans="1:5" x14ac:dyDescent="0.25">
      <c r="A50" s="28" t="s">
        <v>42</v>
      </c>
      <c r="B50" s="11" t="s">
        <v>24</v>
      </c>
      <c r="C50" s="11" t="s">
        <v>16</v>
      </c>
      <c r="D50" s="11" t="s">
        <v>135</v>
      </c>
      <c r="E50" s="12">
        <f>E51+E53+E70+E73+E62</f>
        <v>146997.68</v>
      </c>
    </row>
    <row r="51" spans="1:5" x14ac:dyDescent="0.25">
      <c r="A51" s="55" t="s">
        <v>308</v>
      </c>
      <c r="B51" s="14" t="s">
        <v>24</v>
      </c>
      <c r="C51" s="14" t="s">
        <v>15</v>
      </c>
      <c r="D51" s="14" t="s">
        <v>135</v>
      </c>
      <c r="E51" s="15">
        <f>E52</f>
        <v>120</v>
      </c>
    </row>
    <row r="52" spans="1:5" ht="28.5" customHeight="1" x14ac:dyDescent="0.25">
      <c r="A52" s="55" t="s">
        <v>358</v>
      </c>
      <c r="B52" s="14" t="s">
        <v>24</v>
      </c>
      <c r="C52" s="14" t="s">
        <v>15</v>
      </c>
      <c r="D52" s="14" t="s">
        <v>39</v>
      </c>
      <c r="E52" s="15">
        <f>прил.7!O308</f>
        <v>120</v>
      </c>
    </row>
    <row r="53" spans="1:5" ht="12" customHeight="1" x14ac:dyDescent="0.25">
      <c r="A53" s="64" t="s">
        <v>181</v>
      </c>
      <c r="B53" s="11" t="s">
        <v>24</v>
      </c>
      <c r="C53" s="11" t="s">
        <v>17</v>
      </c>
      <c r="D53" s="11" t="s">
        <v>135</v>
      </c>
      <c r="E53" s="12">
        <f>E54+E58</f>
        <v>4206.6400000000003</v>
      </c>
    </row>
    <row r="54" spans="1:5" x14ac:dyDescent="0.25">
      <c r="A54" s="63" t="s">
        <v>488</v>
      </c>
      <c r="B54" s="11" t="s">
        <v>24</v>
      </c>
      <c r="C54" s="11" t="s">
        <v>17</v>
      </c>
      <c r="D54" s="11" t="s">
        <v>516</v>
      </c>
      <c r="E54" s="12">
        <f>SUM(E55:E57)</f>
        <v>2581.7500000000005</v>
      </c>
    </row>
    <row r="55" spans="1:5" ht="12.75" customHeight="1" x14ac:dyDescent="0.25">
      <c r="A55" s="46" t="s">
        <v>478</v>
      </c>
      <c r="B55" s="14" t="s">
        <v>24</v>
      </c>
      <c r="C55" s="14" t="s">
        <v>17</v>
      </c>
      <c r="D55" s="14" t="s">
        <v>512</v>
      </c>
      <c r="E55" s="15">
        <f>прил.7!O393</f>
        <v>13.32</v>
      </c>
    </row>
    <row r="56" spans="1:5" ht="28.5" customHeight="1" x14ac:dyDescent="0.25">
      <c r="A56" s="46" t="s">
        <v>479</v>
      </c>
      <c r="B56" s="14" t="s">
        <v>24</v>
      </c>
      <c r="C56" s="14" t="s">
        <v>17</v>
      </c>
      <c r="D56" s="14" t="s">
        <v>513</v>
      </c>
      <c r="E56" s="15">
        <f>прил.7!O395</f>
        <v>2234.5700000000002</v>
      </c>
    </row>
    <row r="57" spans="1:5" ht="28.5" customHeight="1" x14ac:dyDescent="0.25">
      <c r="A57" s="46" t="s">
        <v>481</v>
      </c>
      <c r="B57" s="14" t="s">
        <v>24</v>
      </c>
      <c r="C57" s="14" t="s">
        <v>17</v>
      </c>
      <c r="D57" s="14" t="s">
        <v>514</v>
      </c>
      <c r="E57" s="15">
        <f>прил.7!O397</f>
        <v>333.86</v>
      </c>
    </row>
    <row r="58" spans="1:5" x14ac:dyDescent="0.25">
      <c r="A58" s="43" t="s">
        <v>489</v>
      </c>
      <c r="B58" s="11" t="s">
        <v>24</v>
      </c>
      <c r="C58" s="11" t="s">
        <v>17</v>
      </c>
      <c r="D58" s="11" t="s">
        <v>39</v>
      </c>
      <c r="E58" s="12">
        <f>SUM(E59:E61)</f>
        <v>1624.8899999999999</v>
      </c>
    </row>
    <row r="59" spans="1:5" ht="31.5" customHeight="1" x14ac:dyDescent="0.25">
      <c r="A59" s="1" t="s">
        <v>399</v>
      </c>
      <c r="B59" s="14" t="s">
        <v>24</v>
      </c>
      <c r="C59" s="14" t="s">
        <v>17</v>
      </c>
      <c r="D59" s="17" t="s">
        <v>182</v>
      </c>
      <c r="E59" s="15">
        <f>прил.7!O175</f>
        <v>1104.7199999999998</v>
      </c>
    </row>
    <row r="60" spans="1:5" ht="31.5" x14ac:dyDescent="0.25">
      <c r="A60" s="46" t="s">
        <v>481</v>
      </c>
      <c r="B60" s="14" t="s">
        <v>24</v>
      </c>
      <c r="C60" s="14" t="s">
        <v>17</v>
      </c>
      <c r="D60" s="17" t="s">
        <v>173</v>
      </c>
      <c r="E60" s="15">
        <f>прил.7!O400</f>
        <v>500.19</v>
      </c>
    </row>
    <row r="61" spans="1:5" ht="14.25" customHeight="1" x14ac:dyDescent="0.25">
      <c r="A61" s="46" t="s">
        <v>478</v>
      </c>
      <c r="B61" s="14" t="s">
        <v>24</v>
      </c>
      <c r="C61" s="14" t="s">
        <v>17</v>
      </c>
      <c r="D61" s="17" t="s">
        <v>515</v>
      </c>
      <c r="E61" s="15">
        <f>прил.7!O403</f>
        <v>19.98</v>
      </c>
    </row>
    <row r="62" spans="1:5" x14ac:dyDescent="0.25">
      <c r="A62" s="43" t="s">
        <v>240</v>
      </c>
      <c r="B62" s="11" t="s">
        <v>24</v>
      </c>
      <c r="C62" s="11" t="s">
        <v>98</v>
      </c>
      <c r="D62" s="65" t="s">
        <v>135</v>
      </c>
      <c r="E62" s="12">
        <f>E63+E64+E67</f>
        <v>94750.47</v>
      </c>
    </row>
    <row r="63" spans="1:5" ht="60" customHeight="1" x14ac:dyDescent="0.25">
      <c r="A63" s="19" t="s">
        <v>493</v>
      </c>
      <c r="B63" s="14" t="s">
        <v>24</v>
      </c>
      <c r="C63" s="14" t="s">
        <v>98</v>
      </c>
      <c r="D63" s="17" t="s">
        <v>517</v>
      </c>
      <c r="E63" s="15">
        <f>прил.7!O406+прил.7!O74</f>
        <v>77941.440000000002</v>
      </c>
    </row>
    <row r="64" spans="1:5" x14ac:dyDescent="0.25">
      <c r="A64" s="63" t="s">
        <v>488</v>
      </c>
      <c r="B64" s="14" t="s">
        <v>24</v>
      </c>
      <c r="C64" s="14" t="s">
        <v>98</v>
      </c>
      <c r="D64" s="17" t="s">
        <v>516</v>
      </c>
      <c r="E64" s="15">
        <f>E65+E66</f>
        <v>8610.2000000000007</v>
      </c>
    </row>
    <row r="65" spans="1:5" ht="47.25" x14ac:dyDescent="0.25">
      <c r="A65" s="19" t="s">
        <v>491</v>
      </c>
      <c r="B65" s="14" t="s">
        <v>24</v>
      </c>
      <c r="C65" s="14" t="s">
        <v>98</v>
      </c>
      <c r="D65" s="17" t="s">
        <v>518</v>
      </c>
      <c r="E65" s="15">
        <f>прил.7!O411</f>
        <v>2831.42</v>
      </c>
    </row>
    <row r="66" spans="1:5" ht="61.5" customHeight="1" x14ac:dyDescent="0.25">
      <c r="A66" s="19" t="s">
        <v>493</v>
      </c>
      <c r="B66" s="14" t="s">
        <v>24</v>
      </c>
      <c r="C66" s="14" t="s">
        <v>98</v>
      </c>
      <c r="D66" s="17" t="s">
        <v>519</v>
      </c>
      <c r="E66" s="15">
        <f>прил.7!O409+прил.7!O76</f>
        <v>5778.78</v>
      </c>
    </row>
    <row r="67" spans="1:5" x14ac:dyDescent="0.25">
      <c r="A67" s="43" t="s">
        <v>489</v>
      </c>
      <c r="B67" s="14" t="s">
        <v>24</v>
      </c>
      <c r="C67" s="14" t="s">
        <v>98</v>
      </c>
      <c r="D67" s="17" t="s">
        <v>39</v>
      </c>
      <c r="E67" s="15">
        <f>SUM(E68:E69)</f>
        <v>8198.83</v>
      </c>
    </row>
    <row r="68" spans="1:5" ht="62.25" customHeight="1" x14ac:dyDescent="0.25">
      <c r="A68" s="19" t="s">
        <v>493</v>
      </c>
      <c r="B68" s="14" t="s">
        <v>24</v>
      </c>
      <c r="C68" s="14" t="s">
        <v>98</v>
      </c>
      <c r="D68" s="41" t="s">
        <v>183</v>
      </c>
      <c r="E68" s="15">
        <f>прил.7!O416+прил.7!O79</f>
        <v>3951.7</v>
      </c>
    </row>
    <row r="69" spans="1:5" ht="47.25" x14ac:dyDescent="0.25">
      <c r="A69" s="19" t="s">
        <v>491</v>
      </c>
      <c r="B69" s="14" t="s">
        <v>24</v>
      </c>
      <c r="C69" s="14" t="s">
        <v>98</v>
      </c>
      <c r="D69" s="41" t="s">
        <v>520</v>
      </c>
      <c r="E69" s="15">
        <f>прил.7!O414</f>
        <v>4247.13</v>
      </c>
    </row>
    <row r="70" spans="1:5" x14ac:dyDescent="0.25">
      <c r="A70" s="18" t="s">
        <v>334</v>
      </c>
      <c r="B70" s="11" t="s">
        <v>24</v>
      </c>
      <c r="C70" s="11" t="s">
        <v>63</v>
      </c>
      <c r="D70" s="65" t="s">
        <v>135</v>
      </c>
      <c r="E70" s="12">
        <f>E72+E71</f>
        <v>44297.970000000008</v>
      </c>
    </row>
    <row r="71" spans="1:5" ht="31.5" x14ac:dyDescent="0.25">
      <c r="A71" s="46" t="s">
        <v>335</v>
      </c>
      <c r="B71" s="14" t="s">
        <v>24</v>
      </c>
      <c r="C71" s="14" t="s">
        <v>63</v>
      </c>
      <c r="D71" s="17" t="s">
        <v>569</v>
      </c>
      <c r="E71" s="15">
        <f>прил.7!O419</f>
        <v>39486.670000000006</v>
      </c>
    </row>
    <row r="72" spans="1:5" ht="28.5" customHeight="1" x14ac:dyDescent="0.25">
      <c r="A72" s="46" t="s">
        <v>335</v>
      </c>
      <c r="B72" s="14" t="s">
        <v>24</v>
      </c>
      <c r="C72" s="14" t="s">
        <v>63</v>
      </c>
      <c r="D72" s="41" t="s">
        <v>359</v>
      </c>
      <c r="E72" s="15">
        <f>прил.7!O424</f>
        <v>4811.3</v>
      </c>
    </row>
    <row r="73" spans="1:5" ht="14.25" customHeight="1" x14ac:dyDescent="0.25">
      <c r="A73" s="10" t="s">
        <v>172</v>
      </c>
      <c r="B73" s="11" t="s">
        <v>24</v>
      </c>
      <c r="C73" s="11" t="s">
        <v>27</v>
      </c>
      <c r="D73" s="11" t="s">
        <v>135</v>
      </c>
      <c r="E73" s="12">
        <f>E74+E76</f>
        <v>3622.6000000000004</v>
      </c>
    </row>
    <row r="74" spans="1:5" ht="31.5" x14ac:dyDescent="0.25">
      <c r="A74" s="19" t="s">
        <v>36</v>
      </c>
      <c r="B74" s="14" t="s">
        <v>24</v>
      </c>
      <c r="C74" s="14" t="s">
        <v>27</v>
      </c>
      <c r="D74" s="41" t="s">
        <v>37</v>
      </c>
      <c r="E74" s="15">
        <f>E75</f>
        <v>3622.6000000000004</v>
      </c>
    </row>
    <row r="75" spans="1:5" ht="15" customHeight="1" x14ac:dyDescent="0.25">
      <c r="A75" s="13" t="s">
        <v>52</v>
      </c>
      <c r="B75" s="14" t="s">
        <v>24</v>
      </c>
      <c r="C75" s="14" t="s">
        <v>27</v>
      </c>
      <c r="D75" s="14" t="s">
        <v>360</v>
      </c>
      <c r="E75" s="15">
        <f>прил.7!O429</f>
        <v>3622.6000000000004</v>
      </c>
    </row>
    <row r="76" spans="1:5" ht="31.5" hidden="1" customHeight="1" x14ac:dyDescent="0.25">
      <c r="A76" s="19" t="s">
        <v>327</v>
      </c>
      <c r="B76" s="14" t="s">
        <v>24</v>
      </c>
      <c r="C76" s="14" t="s">
        <v>27</v>
      </c>
      <c r="D76" s="14" t="s">
        <v>135</v>
      </c>
      <c r="E76" s="15">
        <f>E77+E78</f>
        <v>0</v>
      </c>
    </row>
    <row r="77" spans="1:5" ht="31.5" hidden="1" x14ac:dyDescent="0.25">
      <c r="A77" s="19" t="s">
        <v>328</v>
      </c>
      <c r="B77" s="14" t="s">
        <v>24</v>
      </c>
      <c r="C77" s="14" t="s">
        <v>27</v>
      </c>
      <c r="D77" s="41" t="s">
        <v>173</v>
      </c>
      <c r="E77" s="15">
        <f>прил.7!O437</f>
        <v>0</v>
      </c>
    </row>
    <row r="78" spans="1:5" ht="31.5" hidden="1" x14ac:dyDescent="0.25">
      <c r="A78" s="19" t="s">
        <v>332</v>
      </c>
      <c r="B78" s="14" t="s">
        <v>24</v>
      </c>
      <c r="C78" s="14" t="s">
        <v>27</v>
      </c>
      <c r="D78" s="41" t="s">
        <v>331</v>
      </c>
      <c r="E78" s="15">
        <f>прил.7!O439</f>
        <v>0</v>
      </c>
    </row>
    <row r="79" spans="1:5" x14ac:dyDescent="0.25">
      <c r="A79" s="28" t="s">
        <v>45</v>
      </c>
      <c r="B79" s="11" t="s">
        <v>46</v>
      </c>
      <c r="C79" s="11" t="s">
        <v>16</v>
      </c>
      <c r="D79" s="11" t="s">
        <v>135</v>
      </c>
      <c r="E79" s="12">
        <f>E90+E95+E82+E80</f>
        <v>19703.37</v>
      </c>
    </row>
    <row r="80" spans="1:5" x14ac:dyDescent="0.25">
      <c r="A80" s="43" t="s">
        <v>506</v>
      </c>
      <c r="B80" s="11" t="s">
        <v>46</v>
      </c>
      <c r="C80" s="11" t="s">
        <v>15</v>
      </c>
      <c r="D80" s="11" t="s">
        <v>135</v>
      </c>
      <c r="E80" s="12">
        <f>E81</f>
        <v>1300</v>
      </c>
    </row>
    <row r="81" spans="1:5" x14ac:dyDescent="0.25">
      <c r="A81" s="19" t="s">
        <v>507</v>
      </c>
      <c r="B81" s="14" t="s">
        <v>46</v>
      </c>
      <c r="C81" s="14" t="s">
        <v>15</v>
      </c>
      <c r="D81" s="41" t="s">
        <v>502</v>
      </c>
      <c r="E81" s="15">
        <f>прил.7!O83</f>
        <v>1300</v>
      </c>
    </row>
    <row r="82" spans="1:5" x14ac:dyDescent="0.25">
      <c r="A82" s="10" t="s">
        <v>47</v>
      </c>
      <c r="B82" s="11" t="s">
        <v>46</v>
      </c>
      <c r="C82" s="11" t="s">
        <v>17</v>
      </c>
      <c r="D82" s="11" t="s">
        <v>135</v>
      </c>
      <c r="E82" s="12">
        <f>E84+E88+E85+E89+E86+E87</f>
        <v>12490.96</v>
      </c>
    </row>
    <row r="83" spans="1:5" hidden="1" x14ac:dyDescent="0.25">
      <c r="A83" s="13"/>
      <c r="B83" s="14"/>
      <c r="C83" s="14"/>
      <c r="D83" s="14"/>
      <c r="E83" s="15"/>
    </row>
    <row r="84" spans="1:5" ht="46.5" customHeight="1" x14ac:dyDescent="0.25">
      <c r="A84" s="19" t="s">
        <v>258</v>
      </c>
      <c r="B84" s="14" t="s">
        <v>46</v>
      </c>
      <c r="C84" s="14" t="s">
        <v>17</v>
      </c>
      <c r="D84" s="14" t="s">
        <v>396</v>
      </c>
      <c r="E84" s="15">
        <f>прил.7!O180</f>
        <v>7041.1100000000006</v>
      </c>
    </row>
    <row r="85" spans="1:5" x14ac:dyDescent="0.25">
      <c r="A85" s="20" t="s">
        <v>395</v>
      </c>
      <c r="B85" s="14" t="s">
        <v>46</v>
      </c>
      <c r="C85" s="14" t="s">
        <v>17</v>
      </c>
      <c r="D85" s="14" t="s">
        <v>213</v>
      </c>
      <c r="E85" s="15">
        <f>прил.7!O443+прил.7!O86</f>
        <v>1982.64</v>
      </c>
    </row>
    <row r="86" spans="1:5" ht="45" x14ac:dyDescent="0.25">
      <c r="A86" s="44" t="s">
        <v>496</v>
      </c>
      <c r="B86" s="14" t="s">
        <v>46</v>
      </c>
      <c r="C86" s="14" t="s">
        <v>17</v>
      </c>
      <c r="D86" s="14" t="s">
        <v>521</v>
      </c>
      <c r="E86" s="15">
        <f>прил.7!O445</f>
        <v>1189.49</v>
      </c>
    </row>
    <row r="87" spans="1:5" ht="45" x14ac:dyDescent="0.25">
      <c r="A87" s="44" t="s">
        <v>496</v>
      </c>
      <c r="B87" s="14" t="s">
        <v>46</v>
      </c>
      <c r="C87" s="14" t="s">
        <v>17</v>
      </c>
      <c r="D87" s="14" t="s">
        <v>522</v>
      </c>
      <c r="E87" s="15">
        <f>прил.7!O447</f>
        <v>1784.22</v>
      </c>
    </row>
    <row r="88" spans="1:5" ht="45.75" customHeight="1" x14ac:dyDescent="0.25">
      <c r="A88" s="1" t="s">
        <v>407</v>
      </c>
      <c r="B88" s="14" t="s">
        <v>46</v>
      </c>
      <c r="C88" s="14" t="s">
        <v>17</v>
      </c>
      <c r="D88" s="17" t="s">
        <v>214</v>
      </c>
      <c r="E88" s="15">
        <f>прил.7!O449</f>
        <v>493.5</v>
      </c>
    </row>
    <row r="89" spans="1:5" ht="44.25" hidden="1" customHeight="1" x14ac:dyDescent="0.25">
      <c r="A89" s="19" t="s">
        <v>397</v>
      </c>
      <c r="B89" s="14" t="s">
        <v>46</v>
      </c>
      <c r="C89" s="14" t="s">
        <v>17</v>
      </c>
      <c r="D89" s="17" t="s">
        <v>394</v>
      </c>
      <c r="E89" s="15">
        <f>прил.7!O453</f>
        <v>0</v>
      </c>
    </row>
    <row r="90" spans="1:5" x14ac:dyDescent="0.25">
      <c r="A90" s="10" t="s">
        <v>48</v>
      </c>
      <c r="B90" s="11" t="s">
        <v>46</v>
      </c>
      <c r="C90" s="11" t="s">
        <v>20</v>
      </c>
      <c r="D90" s="11" t="s">
        <v>135</v>
      </c>
      <c r="E90" s="12">
        <f>E91+E92+E93+E94</f>
        <v>3806.7</v>
      </c>
    </row>
    <row r="91" spans="1:5" x14ac:dyDescent="0.25">
      <c r="A91" s="19" t="s">
        <v>510</v>
      </c>
      <c r="B91" s="14" t="s">
        <v>46</v>
      </c>
      <c r="C91" s="14" t="s">
        <v>20</v>
      </c>
      <c r="D91" s="14" t="s">
        <v>523</v>
      </c>
      <c r="E91" s="15">
        <f>прил.7!O89</f>
        <v>2393.9</v>
      </c>
    </row>
    <row r="92" spans="1:5" x14ac:dyDescent="0.25">
      <c r="A92" s="13" t="s">
        <v>99</v>
      </c>
      <c r="B92" s="14" t="s">
        <v>46</v>
      </c>
      <c r="C92" s="14" t="s">
        <v>20</v>
      </c>
      <c r="D92" s="14" t="s">
        <v>100</v>
      </c>
      <c r="E92" s="21">
        <f>прил.7!O183</f>
        <v>516.64</v>
      </c>
    </row>
    <row r="93" spans="1:5" ht="31.5" x14ac:dyDescent="0.25">
      <c r="A93" s="13" t="s">
        <v>49</v>
      </c>
      <c r="B93" s="14" t="s">
        <v>46</v>
      </c>
      <c r="C93" s="14" t="s">
        <v>20</v>
      </c>
      <c r="D93" s="14" t="s">
        <v>50</v>
      </c>
      <c r="E93" s="21">
        <f>прил.7!O185</f>
        <v>196.16</v>
      </c>
    </row>
    <row r="94" spans="1:5" x14ac:dyDescent="0.25">
      <c r="A94" s="13" t="s">
        <v>504</v>
      </c>
      <c r="B94" s="14" t="s">
        <v>46</v>
      </c>
      <c r="C94" s="14" t="s">
        <v>20</v>
      </c>
      <c r="D94" s="14" t="s">
        <v>559</v>
      </c>
      <c r="E94" s="21">
        <f>прил.7!O456+прил.7!O91</f>
        <v>700</v>
      </c>
    </row>
    <row r="95" spans="1:5" ht="14.25" customHeight="1" x14ac:dyDescent="0.25">
      <c r="A95" s="10" t="s">
        <v>51</v>
      </c>
      <c r="B95" s="11" t="s">
        <v>46</v>
      </c>
      <c r="C95" s="11" t="s">
        <v>46</v>
      </c>
      <c r="D95" s="11" t="s">
        <v>135</v>
      </c>
      <c r="E95" s="12">
        <f>E96+E97</f>
        <v>2105.71</v>
      </c>
    </row>
    <row r="96" spans="1:5" ht="15" customHeight="1" x14ac:dyDescent="0.25">
      <c r="A96" s="13" t="s">
        <v>52</v>
      </c>
      <c r="B96" s="14" t="s">
        <v>46</v>
      </c>
      <c r="C96" s="14" t="s">
        <v>46</v>
      </c>
      <c r="D96" s="14" t="s">
        <v>53</v>
      </c>
      <c r="E96" s="15">
        <f>прил.7!O480</f>
        <v>1021.5800000000002</v>
      </c>
    </row>
    <row r="97" spans="1:5" x14ac:dyDescent="0.25">
      <c r="A97" s="13" t="s">
        <v>147</v>
      </c>
      <c r="B97" s="14" t="s">
        <v>46</v>
      </c>
      <c r="C97" s="14" t="s">
        <v>46</v>
      </c>
      <c r="D97" s="14" t="s">
        <v>54</v>
      </c>
      <c r="E97" s="15">
        <f>прил.7!O94</f>
        <v>1084.1299999999999</v>
      </c>
    </row>
    <row r="98" spans="1:5" x14ac:dyDescent="0.25">
      <c r="A98" s="28" t="s">
        <v>55</v>
      </c>
      <c r="B98" s="11" t="s">
        <v>56</v>
      </c>
      <c r="C98" s="11" t="s">
        <v>16</v>
      </c>
      <c r="D98" s="11" t="s">
        <v>135</v>
      </c>
      <c r="E98" s="12">
        <f>E99+E105+E129+E132+E139</f>
        <v>209248.97999999995</v>
      </c>
    </row>
    <row r="99" spans="1:5" x14ac:dyDescent="0.25">
      <c r="A99" s="10" t="s">
        <v>57</v>
      </c>
      <c r="B99" s="11" t="s">
        <v>56</v>
      </c>
      <c r="C99" s="11" t="s">
        <v>15</v>
      </c>
      <c r="D99" s="11" t="s">
        <v>135</v>
      </c>
      <c r="E99" s="12">
        <f>E101+E104+E100+E102+E103</f>
        <v>76707.48</v>
      </c>
    </row>
    <row r="100" spans="1:5" ht="45" customHeight="1" x14ac:dyDescent="0.25">
      <c r="A100" s="19" t="s">
        <v>375</v>
      </c>
      <c r="B100" s="14" t="s">
        <v>56</v>
      </c>
      <c r="C100" s="14" t="s">
        <v>15</v>
      </c>
      <c r="D100" s="14" t="s">
        <v>525</v>
      </c>
      <c r="E100" s="15">
        <f>прил.7!O190</f>
        <v>104.7</v>
      </c>
    </row>
    <row r="101" spans="1:5" ht="14.25" customHeight="1" x14ac:dyDescent="0.25">
      <c r="A101" s="13" t="s">
        <v>52</v>
      </c>
      <c r="B101" s="14" t="s">
        <v>56</v>
      </c>
      <c r="C101" s="14" t="s">
        <v>15</v>
      </c>
      <c r="D101" s="14" t="s">
        <v>58</v>
      </c>
      <c r="E101" s="15">
        <f>прил.7!O193+прил.7!O197</f>
        <v>45827.24</v>
      </c>
    </row>
    <row r="102" spans="1:5" ht="42.75" customHeight="1" x14ac:dyDescent="0.25">
      <c r="A102" s="19" t="s">
        <v>417</v>
      </c>
      <c r="B102" s="14" t="s">
        <v>56</v>
      </c>
      <c r="C102" s="14" t="s">
        <v>15</v>
      </c>
      <c r="D102" s="14" t="s">
        <v>453</v>
      </c>
      <c r="E102" s="15">
        <f>прил.7!O200</f>
        <v>1838.5300000000002</v>
      </c>
    </row>
    <row r="103" spans="1:5" ht="15" customHeight="1" x14ac:dyDescent="0.25">
      <c r="A103" s="42" t="s">
        <v>333</v>
      </c>
      <c r="B103" s="14" t="s">
        <v>56</v>
      </c>
      <c r="C103" s="14" t="s">
        <v>15</v>
      </c>
      <c r="D103" s="14" t="s">
        <v>526</v>
      </c>
      <c r="E103" s="15">
        <f>прил.7!O461</f>
        <v>18874.060000000001</v>
      </c>
    </row>
    <row r="104" spans="1:5" x14ac:dyDescent="0.25">
      <c r="A104" s="42" t="s">
        <v>333</v>
      </c>
      <c r="B104" s="14" t="s">
        <v>56</v>
      </c>
      <c r="C104" s="14" t="s">
        <v>15</v>
      </c>
      <c r="D104" s="41" t="s">
        <v>386</v>
      </c>
      <c r="E104" s="15">
        <f>прил.7!O463+прил.7!O100</f>
        <v>10062.950000000001</v>
      </c>
    </row>
    <row r="105" spans="1:5" x14ac:dyDescent="0.25">
      <c r="A105" s="10" t="s">
        <v>80</v>
      </c>
      <c r="B105" s="11" t="s">
        <v>56</v>
      </c>
      <c r="C105" s="11" t="s">
        <v>17</v>
      </c>
      <c r="D105" s="11" t="s">
        <v>135</v>
      </c>
      <c r="E105" s="12">
        <f>E108+E112+E119+E106+E107+E114+E125+E127+E117+E118</f>
        <v>123492.09999999998</v>
      </c>
    </row>
    <row r="106" spans="1:5" ht="63.75" customHeight="1" x14ac:dyDescent="0.25">
      <c r="A106" s="19" t="s">
        <v>438</v>
      </c>
      <c r="B106" s="14" t="s">
        <v>56</v>
      </c>
      <c r="C106" s="14" t="s">
        <v>17</v>
      </c>
      <c r="D106" s="14" t="s">
        <v>524</v>
      </c>
      <c r="E106" s="15">
        <f>прил.7!O204</f>
        <v>7.01</v>
      </c>
    </row>
    <row r="107" spans="1:5" ht="29.25" customHeight="1" x14ac:dyDescent="0.25">
      <c r="A107" s="19" t="s">
        <v>447</v>
      </c>
      <c r="B107" s="14" t="s">
        <v>56</v>
      </c>
      <c r="C107" s="14" t="s">
        <v>17</v>
      </c>
      <c r="D107" s="14" t="s">
        <v>524</v>
      </c>
      <c r="E107" s="15">
        <f>прил.7!O102</f>
        <v>3038</v>
      </c>
    </row>
    <row r="108" spans="1:5" ht="14.25" customHeight="1" x14ac:dyDescent="0.25">
      <c r="A108" s="13" t="s">
        <v>121</v>
      </c>
      <c r="B108" s="14" t="s">
        <v>56</v>
      </c>
      <c r="C108" s="14" t="s">
        <v>17</v>
      </c>
      <c r="D108" s="14" t="s">
        <v>122</v>
      </c>
      <c r="E108" s="15">
        <f>E109+E110</f>
        <v>12585.599999999999</v>
      </c>
    </row>
    <row r="109" spans="1:5" ht="14.25" customHeight="1" x14ac:dyDescent="0.25">
      <c r="A109" s="13" t="s">
        <v>52</v>
      </c>
      <c r="B109" s="14" t="s">
        <v>56</v>
      </c>
      <c r="C109" s="14" t="s">
        <v>17</v>
      </c>
      <c r="D109" s="14" t="s">
        <v>122</v>
      </c>
      <c r="E109" s="21">
        <f>прил.7!O206</f>
        <v>12585.599999999999</v>
      </c>
    </row>
    <row r="110" spans="1:5" ht="79.5" hidden="1" customHeight="1" x14ac:dyDescent="0.25">
      <c r="A110" s="13" t="s">
        <v>123</v>
      </c>
      <c r="B110" s="14" t="s">
        <v>56</v>
      </c>
      <c r="C110" s="14" t="s">
        <v>17</v>
      </c>
      <c r="D110" s="14" t="s">
        <v>124</v>
      </c>
      <c r="E110" s="15">
        <f>прил.7!O213</f>
        <v>0</v>
      </c>
    </row>
    <row r="111" spans="1:5" ht="47.25" hidden="1" x14ac:dyDescent="0.25">
      <c r="A111" s="13" t="s">
        <v>190</v>
      </c>
      <c r="B111" s="14" t="s">
        <v>56</v>
      </c>
      <c r="C111" s="14" t="s">
        <v>17</v>
      </c>
      <c r="D111" s="14" t="s">
        <v>191</v>
      </c>
      <c r="E111" s="15"/>
    </row>
    <row r="112" spans="1:5" ht="15" customHeight="1" x14ac:dyDescent="0.25">
      <c r="A112" s="13" t="s">
        <v>81</v>
      </c>
      <c r="B112" s="14" t="s">
        <v>56</v>
      </c>
      <c r="C112" s="14" t="s">
        <v>17</v>
      </c>
      <c r="D112" s="14" t="s">
        <v>82</v>
      </c>
      <c r="E112" s="15">
        <f>E113</f>
        <v>25607.949999999997</v>
      </c>
    </row>
    <row r="113" spans="1:5" ht="14.25" customHeight="1" x14ac:dyDescent="0.25">
      <c r="A113" s="13" t="s">
        <v>52</v>
      </c>
      <c r="B113" s="14" t="s">
        <v>56</v>
      </c>
      <c r="C113" s="14" t="s">
        <v>17</v>
      </c>
      <c r="D113" s="14" t="s">
        <v>83</v>
      </c>
      <c r="E113" s="15">
        <f>прил.7!O220</f>
        <v>25607.949999999997</v>
      </c>
    </row>
    <row r="114" spans="1:5" ht="28.5" customHeight="1" x14ac:dyDescent="0.25">
      <c r="A114" s="73" t="s">
        <v>451</v>
      </c>
      <c r="B114" s="14" t="s">
        <v>56</v>
      </c>
      <c r="C114" s="14" t="s">
        <v>17</v>
      </c>
      <c r="D114" s="14" t="s">
        <v>452</v>
      </c>
      <c r="E114" s="15">
        <f>E115+E116</f>
        <v>223</v>
      </c>
    </row>
    <row r="115" spans="1:5" ht="26.25" customHeight="1" x14ac:dyDescent="0.25">
      <c r="A115" s="44" t="s">
        <v>432</v>
      </c>
      <c r="B115" s="14" t="s">
        <v>56</v>
      </c>
      <c r="C115" s="14" t="s">
        <v>17</v>
      </c>
      <c r="D115" s="14" t="s">
        <v>449</v>
      </c>
      <c r="E115" s="15">
        <f>прил.7!O224</f>
        <v>223</v>
      </c>
    </row>
    <row r="116" spans="1:5" ht="45.75" hidden="1" customHeight="1" x14ac:dyDescent="0.25">
      <c r="A116" s="44" t="s">
        <v>431</v>
      </c>
      <c r="B116" s="14" t="s">
        <v>56</v>
      </c>
      <c r="C116" s="14" t="s">
        <v>17</v>
      </c>
      <c r="D116" s="14" t="s">
        <v>450</v>
      </c>
      <c r="E116" s="66"/>
    </row>
    <row r="117" spans="1:5" ht="15" customHeight="1" x14ac:dyDescent="0.25">
      <c r="A117" s="19" t="s">
        <v>469</v>
      </c>
      <c r="B117" s="14" t="s">
        <v>56</v>
      </c>
      <c r="C117" s="14" t="s">
        <v>17</v>
      </c>
      <c r="D117" s="14" t="s">
        <v>527</v>
      </c>
      <c r="E117" s="15">
        <f>прил.7!O226</f>
        <v>5433</v>
      </c>
    </row>
    <row r="118" spans="1:5" ht="48" customHeight="1" x14ac:dyDescent="0.25">
      <c r="A118" s="19" t="s">
        <v>471</v>
      </c>
      <c r="B118" s="14" t="s">
        <v>56</v>
      </c>
      <c r="C118" s="14" t="s">
        <v>17</v>
      </c>
      <c r="D118" s="14" t="s">
        <v>528</v>
      </c>
      <c r="E118" s="15">
        <f>прил.7!O229</f>
        <v>2303.65</v>
      </c>
    </row>
    <row r="119" spans="1:5" ht="16.5" customHeight="1" x14ac:dyDescent="0.25">
      <c r="A119" s="73" t="s">
        <v>79</v>
      </c>
      <c r="B119" s="14" t="s">
        <v>56</v>
      </c>
      <c r="C119" s="14" t="s">
        <v>17</v>
      </c>
      <c r="D119" s="14" t="s">
        <v>94</v>
      </c>
      <c r="E119" s="15">
        <f>E120+E122+E123+E124+E121</f>
        <v>48021.35</v>
      </c>
    </row>
    <row r="120" spans="1:5" ht="28.5" customHeight="1" x14ac:dyDescent="0.25">
      <c r="A120" s="20" t="s">
        <v>125</v>
      </c>
      <c r="B120" s="14" t="s">
        <v>56</v>
      </c>
      <c r="C120" s="14" t="s">
        <v>17</v>
      </c>
      <c r="D120" s="14" t="s">
        <v>448</v>
      </c>
      <c r="E120" s="15">
        <f>прил.7!O232</f>
        <v>867.19999999999993</v>
      </c>
    </row>
    <row r="121" spans="1:5" ht="28.5" customHeight="1" x14ac:dyDescent="0.25">
      <c r="A121" s="19" t="s">
        <v>542</v>
      </c>
      <c r="B121" s="14" t="s">
        <v>56</v>
      </c>
      <c r="C121" s="14" t="s">
        <v>17</v>
      </c>
      <c r="D121" s="14" t="s">
        <v>560</v>
      </c>
      <c r="E121" s="15">
        <f>прил.7!O235</f>
        <v>110</v>
      </c>
    </row>
    <row r="122" spans="1:5" ht="28.5" customHeight="1" x14ac:dyDescent="0.25">
      <c r="A122" s="19" t="s">
        <v>417</v>
      </c>
      <c r="B122" s="14" t="s">
        <v>56</v>
      </c>
      <c r="C122" s="14" t="s">
        <v>17</v>
      </c>
      <c r="D122" s="14" t="s">
        <v>453</v>
      </c>
      <c r="E122" s="15">
        <f>прил.7!O237</f>
        <v>515.54999999999995</v>
      </c>
    </row>
    <row r="123" spans="1:5" ht="106.5" customHeight="1" x14ac:dyDescent="0.25">
      <c r="A123" s="19" t="s">
        <v>421</v>
      </c>
      <c r="B123" s="14" t="s">
        <v>56</v>
      </c>
      <c r="C123" s="14" t="s">
        <v>17</v>
      </c>
      <c r="D123" s="14" t="s">
        <v>454</v>
      </c>
      <c r="E123" s="15">
        <f>прил.7!O239</f>
        <v>44426.400000000001</v>
      </c>
    </row>
    <row r="124" spans="1:5" ht="30.75" customHeight="1" x14ac:dyDescent="0.25">
      <c r="A124" s="19" t="s">
        <v>423</v>
      </c>
      <c r="B124" s="14" t="s">
        <v>56</v>
      </c>
      <c r="C124" s="14" t="s">
        <v>17</v>
      </c>
      <c r="D124" s="14" t="s">
        <v>455</v>
      </c>
      <c r="E124" s="15">
        <f>прил.7!O242</f>
        <v>2102.1999999999998</v>
      </c>
    </row>
    <row r="125" spans="1:5" ht="18" customHeight="1" x14ac:dyDescent="0.25">
      <c r="A125" s="63" t="s">
        <v>488</v>
      </c>
      <c r="B125" s="14" t="s">
        <v>56</v>
      </c>
      <c r="C125" s="14" t="s">
        <v>17</v>
      </c>
      <c r="D125" s="14" t="s">
        <v>516</v>
      </c>
      <c r="E125" s="15">
        <f>E126</f>
        <v>23421.54</v>
      </c>
    </row>
    <row r="126" spans="1:5" ht="45.75" customHeight="1" x14ac:dyDescent="0.25">
      <c r="A126" s="73" t="s">
        <v>500</v>
      </c>
      <c r="B126" s="14" t="s">
        <v>56</v>
      </c>
      <c r="C126" s="14" t="s">
        <v>17</v>
      </c>
      <c r="D126" s="14" t="s">
        <v>529</v>
      </c>
      <c r="E126" s="15">
        <f>прил.7!O466</f>
        <v>23421.54</v>
      </c>
    </row>
    <row r="127" spans="1:5" ht="17.25" customHeight="1" x14ac:dyDescent="0.25">
      <c r="A127" s="1" t="s">
        <v>38</v>
      </c>
      <c r="B127" s="14" t="s">
        <v>56</v>
      </c>
      <c r="C127" s="14" t="s">
        <v>17</v>
      </c>
      <c r="D127" s="14" t="s">
        <v>39</v>
      </c>
      <c r="E127" s="15">
        <f>E128</f>
        <v>2851</v>
      </c>
    </row>
    <row r="128" spans="1:5" x14ac:dyDescent="0.25">
      <c r="A128" s="1" t="s">
        <v>530</v>
      </c>
      <c r="B128" s="14" t="s">
        <v>56</v>
      </c>
      <c r="C128" s="14" t="s">
        <v>17</v>
      </c>
      <c r="D128" s="17" t="s">
        <v>184</v>
      </c>
      <c r="E128" s="15">
        <f>прил.7!O468+прил.7!O469</f>
        <v>2851</v>
      </c>
    </row>
    <row r="129" spans="1:5" ht="31.5" x14ac:dyDescent="0.25">
      <c r="A129" s="10" t="s">
        <v>76</v>
      </c>
      <c r="B129" s="11" t="s">
        <v>56</v>
      </c>
      <c r="C129" s="11" t="s">
        <v>46</v>
      </c>
      <c r="D129" s="11" t="s">
        <v>135</v>
      </c>
      <c r="E129" s="12">
        <f>E130</f>
        <v>45</v>
      </c>
    </row>
    <row r="130" spans="1:5" ht="15" customHeight="1" x14ac:dyDescent="0.25">
      <c r="A130" s="13" t="s">
        <v>126</v>
      </c>
      <c r="B130" s="14" t="s">
        <v>56</v>
      </c>
      <c r="C130" s="14" t="s">
        <v>46</v>
      </c>
      <c r="D130" s="14" t="s">
        <v>127</v>
      </c>
      <c r="E130" s="15">
        <f>E131</f>
        <v>45</v>
      </c>
    </row>
    <row r="131" spans="1:5" ht="15" customHeight="1" x14ac:dyDescent="0.25">
      <c r="A131" s="13" t="s">
        <v>77</v>
      </c>
      <c r="B131" s="14" t="s">
        <v>56</v>
      </c>
      <c r="C131" s="14" t="s">
        <v>46</v>
      </c>
      <c r="D131" s="14" t="s">
        <v>78</v>
      </c>
      <c r="E131" s="15">
        <f>прил.7!O245</f>
        <v>45</v>
      </c>
    </row>
    <row r="132" spans="1:5" x14ac:dyDescent="0.25">
      <c r="A132" s="10" t="s">
        <v>59</v>
      </c>
      <c r="B132" s="11" t="s">
        <v>56</v>
      </c>
      <c r="C132" s="11" t="s">
        <v>56</v>
      </c>
      <c r="D132" s="11" t="s">
        <v>135</v>
      </c>
      <c r="E132" s="12">
        <f>E133+E135</f>
        <v>2588</v>
      </c>
    </row>
    <row r="133" spans="1:5" ht="12.75" customHeight="1" x14ac:dyDescent="0.25">
      <c r="A133" s="13" t="s">
        <v>148</v>
      </c>
      <c r="B133" s="14" t="s">
        <v>56</v>
      </c>
      <c r="C133" s="14" t="s">
        <v>56</v>
      </c>
      <c r="D133" s="14" t="s">
        <v>149</v>
      </c>
      <c r="E133" s="15">
        <f>E134</f>
        <v>660</v>
      </c>
    </row>
    <row r="134" spans="1:5" x14ac:dyDescent="0.25">
      <c r="A134" s="13" t="s">
        <v>60</v>
      </c>
      <c r="B134" s="14" t="s">
        <v>56</v>
      </c>
      <c r="C134" s="14" t="s">
        <v>56</v>
      </c>
      <c r="D134" s="14" t="s">
        <v>61</v>
      </c>
      <c r="E134" s="15">
        <f>прил.7!O105</f>
        <v>660</v>
      </c>
    </row>
    <row r="135" spans="1:5" ht="17.25" customHeight="1" x14ac:dyDescent="0.25">
      <c r="A135" s="13" t="s">
        <v>150</v>
      </c>
      <c r="B135" s="14" t="s">
        <v>56</v>
      </c>
      <c r="C135" s="14" t="s">
        <v>56</v>
      </c>
      <c r="D135" s="14" t="s">
        <v>84</v>
      </c>
      <c r="E135" s="15">
        <f>E136+E137+E138</f>
        <v>1928</v>
      </c>
    </row>
    <row r="136" spans="1:5" x14ac:dyDescent="0.25">
      <c r="A136" s="13" t="s">
        <v>85</v>
      </c>
      <c r="B136" s="14" t="s">
        <v>56</v>
      </c>
      <c r="C136" s="14" t="s">
        <v>56</v>
      </c>
      <c r="D136" s="14" t="s">
        <v>86</v>
      </c>
      <c r="E136" s="15">
        <f>прил.7!O250+прил.7!O311</f>
        <v>1000</v>
      </c>
    </row>
    <row r="137" spans="1:5" ht="17.25" customHeight="1" x14ac:dyDescent="0.25">
      <c r="A137" s="13" t="s">
        <v>102</v>
      </c>
      <c r="B137" s="14" t="s">
        <v>56</v>
      </c>
      <c r="C137" s="14" t="s">
        <v>56</v>
      </c>
      <c r="D137" s="14" t="s">
        <v>548</v>
      </c>
      <c r="E137" s="15">
        <f>прил.7!O313+прил.7!O254</f>
        <v>394</v>
      </c>
    </row>
    <row r="138" spans="1:5" x14ac:dyDescent="0.25">
      <c r="A138" s="13" t="s">
        <v>547</v>
      </c>
      <c r="B138" s="14" t="s">
        <v>56</v>
      </c>
      <c r="C138" s="14" t="s">
        <v>56</v>
      </c>
      <c r="D138" s="14" t="s">
        <v>103</v>
      </c>
      <c r="E138" s="15">
        <f>прил.7!O256+прил.7!O315</f>
        <v>534</v>
      </c>
    </row>
    <row r="139" spans="1:5" x14ac:dyDescent="0.25">
      <c r="A139" s="10" t="s">
        <v>62</v>
      </c>
      <c r="B139" s="11" t="s">
        <v>56</v>
      </c>
      <c r="C139" s="11" t="s">
        <v>63</v>
      </c>
      <c r="D139" s="11" t="s">
        <v>135</v>
      </c>
      <c r="E139" s="12">
        <f>E140+E142+E147+E149+E144+E146+E148+E145</f>
        <v>6416.4</v>
      </c>
    </row>
    <row r="140" spans="1:5" ht="31.5" hidden="1" x14ac:dyDescent="0.25">
      <c r="A140" s="13" t="s">
        <v>128</v>
      </c>
      <c r="B140" s="14" t="s">
        <v>56</v>
      </c>
      <c r="C140" s="14" t="s">
        <v>63</v>
      </c>
      <c r="D140" s="14" t="s">
        <v>129</v>
      </c>
      <c r="E140" s="15">
        <f>E141</f>
        <v>0</v>
      </c>
    </row>
    <row r="141" spans="1:5" ht="29.25" hidden="1" customHeight="1" x14ac:dyDescent="0.25">
      <c r="A141" s="13" t="s">
        <v>179</v>
      </c>
      <c r="B141" s="14" t="s">
        <v>56</v>
      </c>
      <c r="C141" s="14" t="s">
        <v>63</v>
      </c>
      <c r="D141" s="14" t="s">
        <v>151</v>
      </c>
      <c r="E141" s="15">
        <f>прил.7!O260</f>
        <v>0</v>
      </c>
    </row>
    <row r="142" spans="1:5" x14ac:dyDescent="0.25">
      <c r="A142" s="13" t="s">
        <v>152</v>
      </c>
      <c r="B142" s="14" t="s">
        <v>56</v>
      </c>
      <c r="C142" s="14" t="s">
        <v>63</v>
      </c>
      <c r="D142" s="14" t="s">
        <v>153</v>
      </c>
      <c r="E142" s="15">
        <f>E143</f>
        <v>450</v>
      </c>
    </row>
    <row r="143" spans="1:5" x14ac:dyDescent="0.25">
      <c r="A143" s="13" t="s">
        <v>60</v>
      </c>
      <c r="B143" s="14" t="s">
        <v>56</v>
      </c>
      <c r="C143" s="14" t="s">
        <v>63</v>
      </c>
      <c r="D143" s="14" t="s">
        <v>64</v>
      </c>
      <c r="E143" s="15">
        <f>прил.7!O110</f>
        <v>450</v>
      </c>
    </row>
    <row r="144" spans="1:5" ht="29.25" customHeight="1" x14ac:dyDescent="0.25">
      <c r="A144" s="44" t="s">
        <v>432</v>
      </c>
      <c r="B144" s="14" t="s">
        <v>56</v>
      </c>
      <c r="C144" s="14" t="s">
        <v>63</v>
      </c>
      <c r="D144" s="14" t="s">
        <v>449</v>
      </c>
      <c r="E144" s="15">
        <f>прил.7!O112</f>
        <v>103</v>
      </c>
    </row>
    <row r="145" spans="1:5" ht="29.25" customHeight="1" x14ac:dyDescent="0.25">
      <c r="A145" s="44" t="s">
        <v>431</v>
      </c>
      <c r="B145" s="14" t="s">
        <v>56</v>
      </c>
      <c r="C145" s="14" t="s">
        <v>63</v>
      </c>
      <c r="D145" s="14" t="s">
        <v>531</v>
      </c>
      <c r="E145" s="15">
        <f>прил.7!O114</f>
        <v>330</v>
      </c>
    </row>
    <row r="146" spans="1:5" ht="105.75" customHeight="1" x14ac:dyDescent="0.25">
      <c r="A146" s="19" t="s">
        <v>421</v>
      </c>
      <c r="B146" s="14" t="s">
        <v>56</v>
      </c>
      <c r="C146" s="14" t="s">
        <v>63</v>
      </c>
      <c r="D146" s="14" t="s">
        <v>454</v>
      </c>
      <c r="E146" s="15">
        <f>прил.7!O262</f>
        <v>2140</v>
      </c>
    </row>
    <row r="147" spans="1:5" ht="29.25" customHeight="1" x14ac:dyDescent="0.25">
      <c r="A147" s="19" t="s">
        <v>408</v>
      </c>
      <c r="B147" s="14" t="s">
        <v>56</v>
      </c>
      <c r="C147" s="14" t="s">
        <v>63</v>
      </c>
      <c r="D147" s="41" t="s">
        <v>532</v>
      </c>
      <c r="E147" s="15">
        <f>прил.7!O116</f>
        <v>1806.4</v>
      </c>
    </row>
    <row r="148" spans="1:5" ht="28.5" customHeight="1" x14ac:dyDescent="0.25">
      <c r="A148" s="19" t="s">
        <v>591</v>
      </c>
      <c r="B148" s="14" t="s">
        <v>56</v>
      </c>
      <c r="C148" s="14" t="s">
        <v>63</v>
      </c>
      <c r="D148" s="41" t="s">
        <v>532</v>
      </c>
      <c r="E148" s="60">
        <f>прил.7!O117</f>
        <v>1287</v>
      </c>
    </row>
    <row r="149" spans="1:5" ht="43.5" customHeight="1" x14ac:dyDescent="0.25">
      <c r="A149" s="19" t="s">
        <v>456</v>
      </c>
      <c r="B149" s="14" t="s">
        <v>56</v>
      </c>
      <c r="C149" s="14" t="s">
        <v>63</v>
      </c>
      <c r="D149" s="41" t="s">
        <v>39</v>
      </c>
      <c r="E149" s="15">
        <f>прил.7!O118</f>
        <v>300</v>
      </c>
    </row>
    <row r="150" spans="1:5" x14ac:dyDescent="0.25">
      <c r="A150" s="10" t="s">
        <v>248</v>
      </c>
      <c r="B150" s="11" t="s">
        <v>43</v>
      </c>
      <c r="C150" s="11" t="s">
        <v>16</v>
      </c>
      <c r="D150" s="11" t="s">
        <v>135</v>
      </c>
      <c r="E150" s="12">
        <f>E151</f>
        <v>6327.59</v>
      </c>
    </row>
    <row r="151" spans="1:5" x14ac:dyDescent="0.25">
      <c r="A151" s="10" t="s">
        <v>154</v>
      </c>
      <c r="B151" s="11" t="s">
        <v>43</v>
      </c>
      <c r="C151" s="11" t="s">
        <v>15</v>
      </c>
      <c r="D151" s="11" t="s">
        <v>135</v>
      </c>
      <c r="E151" s="12">
        <f>E155+E157+E152+E158+E154</f>
        <v>6327.59</v>
      </c>
    </row>
    <row r="152" spans="1:5" ht="15.75" customHeight="1" x14ac:dyDescent="0.25">
      <c r="A152" s="19" t="s">
        <v>319</v>
      </c>
      <c r="B152" s="14" t="s">
        <v>43</v>
      </c>
      <c r="C152" s="14" t="s">
        <v>15</v>
      </c>
      <c r="D152" s="14" t="s">
        <v>89</v>
      </c>
      <c r="E152" s="15">
        <f>E153</f>
        <v>1671.83</v>
      </c>
    </row>
    <row r="153" spans="1:5" ht="16.5" customHeight="1" x14ac:dyDescent="0.25">
      <c r="A153" s="13" t="s">
        <v>52</v>
      </c>
      <c r="B153" s="14" t="s">
        <v>43</v>
      </c>
      <c r="C153" s="14" t="s">
        <v>15</v>
      </c>
      <c r="D153" s="14" t="s">
        <v>75</v>
      </c>
      <c r="E153" s="15">
        <f>прил.7!O385</f>
        <v>1671.83</v>
      </c>
    </row>
    <row r="154" spans="1:5" ht="28.5" customHeight="1" x14ac:dyDescent="0.25">
      <c r="A154" s="19" t="s">
        <v>475</v>
      </c>
      <c r="B154" s="14" t="s">
        <v>43</v>
      </c>
      <c r="C154" s="14" t="s">
        <v>15</v>
      </c>
      <c r="D154" s="14" t="s">
        <v>533</v>
      </c>
      <c r="E154" s="15">
        <f>прил.7!O374</f>
        <v>71.2</v>
      </c>
    </row>
    <row r="155" spans="1:5" ht="31.5" x14ac:dyDescent="0.25">
      <c r="A155" s="13" t="s">
        <v>155</v>
      </c>
      <c r="B155" s="14" t="s">
        <v>43</v>
      </c>
      <c r="C155" s="14" t="s">
        <v>15</v>
      </c>
      <c r="D155" s="14" t="s">
        <v>156</v>
      </c>
      <c r="E155" s="15">
        <f>E156</f>
        <v>800</v>
      </c>
    </row>
    <row r="156" spans="1:5" ht="31.5" x14ac:dyDescent="0.25">
      <c r="A156" s="13" t="s">
        <v>114</v>
      </c>
      <c r="B156" s="14" t="s">
        <v>44</v>
      </c>
      <c r="C156" s="14" t="s">
        <v>15</v>
      </c>
      <c r="D156" s="14" t="s">
        <v>65</v>
      </c>
      <c r="E156" s="15">
        <f>прил.7!O122</f>
        <v>800</v>
      </c>
    </row>
    <row r="157" spans="1:5" ht="12.75" customHeight="1" x14ac:dyDescent="0.25">
      <c r="A157" s="13" t="s">
        <v>157</v>
      </c>
      <c r="B157" s="14" t="s">
        <v>43</v>
      </c>
      <c r="C157" s="14" t="s">
        <v>15</v>
      </c>
      <c r="D157" s="14" t="s">
        <v>120</v>
      </c>
      <c r="E157" s="15">
        <f>прил.7!O376</f>
        <v>3704.5600000000004</v>
      </c>
    </row>
    <row r="158" spans="1:5" ht="45" x14ac:dyDescent="0.25">
      <c r="A158" s="44" t="s">
        <v>592</v>
      </c>
      <c r="B158" s="14" t="s">
        <v>43</v>
      </c>
      <c r="C158" s="14" t="s">
        <v>15</v>
      </c>
      <c r="D158" s="14" t="s">
        <v>458</v>
      </c>
      <c r="E158" s="15">
        <f>прил.7!O124</f>
        <v>80</v>
      </c>
    </row>
    <row r="159" spans="1:5" x14ac:dyDescent="0.25">
      <c r="A159" s="28" t="s">
        <v>204</v>
      </c>
      <c r="B159" s="11" t="s">
        <v>63</v>
      </c>
      <c r="C159" s="11" t="s">
        <v>16</v>
      </c>
      <c r="D159" s="11" t="s">
        <v>135</v>
      </c>
      <c r="E159" s="12">
        <f>E160</f>
        <v>346.5</v>
      </c>
    </row>
    <row r="160" spans="1:5" x14ac:dyDescent="0.25">
      <c r="A160" s="10" t="s">
        <v>209</v>
      </c>
      <c r="B160" s="11" t="s">
        <v>63</v>
      </c>
      <c r="C160" s="11" t="s">
        <v>63</v>
      </c>
      <c r="D160" s="11" t="s">
        <v>135</v>
      </c>
      <c r="E160" s="12">
        <f>E161</f>
        <v>346.5</v>
      </c>
    </row>
    <row r="161" spans="1:5" x14ac:dyDescent="0.25">
      <c r="A161" s="13" t="s">
        <v>38</v>
      </c>
      <c r="B161" s="14" t="s">
        <v>63</v>
      </c>
      <c r="C161" s="14" t="s">
        <v>63</v>
      </c>
      <c r="D161" s="14" t="s">
        <v>39</v>
      </c>
      <c r="E161" s="15">
        <f>E162+E163</f>
        <v>346.5</v>
      </c>
    </row>
    <row r="162" spans="1:5" ht="31.5" x14ac:dyDescent="0.25">
      <c r="A162" s="13" t="s">
        <v>206</v>
      </c>
      <c r="B162" s="14" t="s">
        <v>63</v>
      </c>
      <c r="C162" s="14" t="s">
        <v>63</v>
      </c>
      <c r="D162" s="14" t="s">
        <v>174</v>
      </c>
      <c r="E162" s="15">
        <f>прил.7!O319+прил.7!O266</f>
        <v>154</v>
      </c>
    </row>
    <row r="163" spans="1:5" ht="15" customHeight="1" x14ac:dyDescent="0.25">
      <c r="A163" s="13" t="s">
        <v>207</v>
      </c>
      <c r="B163" s="14" t="s">
        <v>63</v>
      </c>
      <c r="C163" s="14" t="s">
        <v>63</v>
      </c>
      <c r="D163" s="14" t="s">
        <v>175</v>
      </c>
      <c r="E163" s="15">
        <f>прил.7!O268</f>
        <v>192.5</v>
      </c>
    </row>
    <row r="164" spans="1:5" x14ac:dyDescent="0.25">
      <c r="A164" s="28" t="s">
        <v>67</v>
      </c>
      <c r="B164" s="11" t="s">
        <v>68</v>
      </c>
      <c r="C164" s="11" t="s">
        <v>16</v>
      </c>
      <c r="D164" s="11" t="s">
        <v>135</v>
      </c>
      <c r="E164" s="12">
        <f>E167+E170+E177+E183+E165</f>
        <v>21315.27</v>
      </c>
    </row>
    <row r="165" spans="1:5" x14ac:dyDescent="0.25">
      <c r="A165" s="43" t="s">
        <v>558</v>
      </c>
      <c r="B165" s="11" t="s">
        <v>68</v>
      </c>
      <c r="C165" s="11" t="s">
        <v>15</v>
      </c>
      <c r="D165" s="11" t="s">
        <v>135</v>
      </c>
      <c r="E165" s="12">
        <f>E166</f>
        <v>0</v>
      </c>
    </row>
    <row r="166" spans="1:5" ht="31.5" x14ac:dyDescent="0.25">
      <c r="A166" s="19" t="s">
        <v>557</v>
      </c>
      <c r="B166" s="11" t="s">
        <v>68</v>
      </c>
      <c r="C166" s="11" t="s">
        <v>15</v>
      </c>
      <c r="D166" s="11" t="s">
        <v>565</v>
      </c>
      <c r="E166" s="12">
        <f>прил.7!O326</f>
        <v>0</v>
      </c>
    </row>
    <row r="167" spans="1:5" x14ac:dyDescent="0.25">
      <c r="A167" s="10" t="s">
        <v>90</v>
      </c>
      <c r="B167" s="11" t="s">
        <v>68</v>
      </c>
      <c r="C167" s="11" t="s">
        <v>17</v>
      </c>
      <c r="D167" s="11" t="s">
        <v>135</v>
      </c>
      <c r="E167" s="12">
        <f>E168</f>
        <v>3745.6</v>
      </c>
    </row>
    <row r="168" spans="1:5" ht="13.5" customHeight="1" x14ac:dyDescent="0.25">
      <c r="A168" s="13" t="s">
        <v>91</v>
      </c>
      <c r="B168" s="14" t="s">
        <v>68</v>
      </c>
      <c r="C168" s="14" t="s">
        <v>17</v>
      </c>
      <c r="D168" s="14" t="s">
        <v>92</v>
      </c>
      <c r="E168" s="15">
        <f>E169</f>
        <v>3745.6</v>
      </c>
    </row>
    <row r="169" spans="1:5" ht="60" customHeight="1" x14ac:dyDescent="0.25">
      <c r="A169" s="13" t="s">
        <v>192</v>
      </c>
      <c r="B169" s="14" t="s">
        <v>68</v>
      </c>
      <c r="C169" s="14" t="s">
        <v>17</v>
      </c>
      <c r="D169" s="14" t="s">
        <v>93</v>
      </c>
      <c r="E169" s="15">
        <f>прил.7!O272</f>
        <v>3745.6</v>
      </c>
    </row>
    <row r="170" spans="1:5" x14ac:dyDescent="0.25">
      <c r="A170" s="10" t="s">
        <v>69</v>
      </c>
      <c r="B170" s="11" t="s">
        <v>68</v>
      </c>
      <c r="C170" s="11" t="s">
        <v>20</v>
      </c>
      <c r="D170" s="11" t="s">
        <v>135</v>
      </c>
      <c r="E170" s="12">
        <f>E172+E176+E171+E175+E174</f>
        <v>4835.9799999999996</v>
      </c>
    </row>
    <row r="171" spans="1:5" x14ac:dyDescent="0.25">
      <c r="A171" s="13" t="s">
        <v>104</v>
      </c>
      <c r="B171" s="14" t="s">
        <v>68</v>
      </c>
      <c r="C171" s="14" t="s">
        <v>20</v>
      </c>
      <c r="D171" s="14" t="s">
        <v>70</v>
      </c>
      <c r="E171" s="15">
        <f>прил.7!O329</f>
        <v>1128.4000000000001</v>
      </c>
    </row>
    <row r="172" spans="1:5" ht="14.25" customHeight="1" x14ac:dyDescent="0.25">
      <c r="A172" s="13" t="s">
        <v>71</v>
      </c>
      <c r="B172" s="14" t="s">
        <v>68</v>
      </c>
      <c r="C172" s="14" t="s">
        <v>20</v>
      </c>
      <c r="D172" s="14" t="s">
        <v>159</v>
      </c>
      <c r="E172" s="15">
        <f>E173</f>
        <v>1503.3</v>
      </c>
    </row>
    <row r="173" spans="1:5" x14ac:dyDescent="0.25">
      <c r="A173" s="13" t="s">
        <v>72</v>
      </c>
      <c r="B173" s="14" t="s">
        <v>68</v>
      </c>
      <c r="C173" s="14" t="s">
        <v>20</v>
      </c>
      <c r="D173" s="14" t="s">
        <v>73</v>
      </c>
      <c r="E173" s="15">
        <f>прил.7!O128+прил.7!O331</f>
        <v>1503.3</v>
      </c>
    </row>
    <row r="174" spans="1:5" ht="59.25" customHeight="1" x14ac:dyDescent="0.25">
      <c r="A174" s="44" t="s">
        <v>536</v>
      </c>
      <c r="B174" s="41" t="s">
        <v>68</v>
      </c>
      <c r="C174" s="41" t="s">
        <v>20</v>
      </c>
      <c r="D174" s="41" t="s">
        <v>535</v>
      </c>
      <c r="E174" s="15">
        <f>прил.7!O333</f>
        <v>415.8</v>
      </c>
    </row>
    <row r="175" spans="1:5" ht="41.25" customHeight="1" x14ac:dyDescent="0.25">
      <c r="A175" s="44" t="s">
        <v>446</v>
      </c>
      <c r="B175" s="14" t="s">
        <v>68</v>
      </c>
      <c r="C175" s="14" t="s">
        <v>20</v>
      </c>
      <c r="D175" s="14" t="s">
        <v>459</v>
      </c>
      <c r="E175" s="15">
        <f>прил.7!O335</f>
        <v>362.88</v>
      </c>
    </row>
    <row r="176" spans="1:5" ht="47.25" x14ac:dyDescent="0.25">
      <c r="A176" s="13" t="s">
        <v>409</v>
      </c>
      <c r="B176" s="14" t="s">
        <v>68</v>
      </c>
      <c r="C176" s="14" t="s">
        <v>20</v>
      </c>
      <c r="D176" s="14" t="s">
        <v>178</v>
      </c>
      <c r="E176" s="15">
        <f>прил.7!O337</f>
        <v>1425.6</v>
      </c>
    </row>
    <row r="177" spans="1:5" x14ac:dyDescent="0.25">
      <c r="A177" s="10" t="s">
        <v>74</v>
      </c>
      <c r="B177" s="11" t="s">
        <v>68</v>
      </c>
      <c r="C177" s="11" t="s">
        <v>24</v>
      </c>
      <c r="D177" s="11" t="s">
        <v>135</v>
      </c>
      <c r="E177" s="12">
        <f>E179+E178</f>
        <v>7904.93</v>
      </c>
    </row>
    <row r="178" spans="1:5" ht="47.25" x14ac:dyDescent="0.25">
      <c r="A178" s="19" t="s">
        <v>593</v>
      </c>
      <c r="B178" s="14" t="s">
        <v>68</v>
      </c>
      <c r="C178" s="14" t="s">
        <v>24</v>
      </c>
      <c r="D178" s="14" t="s">
        <v>457</v>
      </c>
      <c r="E178" s="15">
        <f>прил.7!O340</f>
        <v>487</v>
      </c>
    </row>
    <row r="179" spans="1:5" ht="14.25" customHeight="1" x14ac:dyDescent="0.25">
      <c r="A179" s="13" t="s">
        <v>79</v>
      </c>
      <c r="B179" s="14" t="s">
        <v>68</v>
      </c>
      <c r="C179" s="14" t="s">
        <v>24</v>
      </c>
      <c r="D179" s="14" t="s">
        <v>94</v>
      </c>
      <c r="E179" s="15">
        <f>E180+E181+E182</f>
        <v>7417.93</v>
      </c>
    </row>
    <row r="180" spans="1:5" ht="78" customHeight="1" x14ac:dyDescent="0.25">
      <c r="A180" s="19" t="s">
        <v>315</v>
      </c>
      <c r="B180" s="14" t="s">
        <v>68</v>
      </c>
      <c r="C180" s="14" t="s">
        <v>24</v>
      </c>
      <c r="D180" s="14" t="s">
        <v>117</v>
      </c>
      <c r="E180" s="15">
        <f>прил.7!O369</f>
        <v>1675.1</v>
      </c>
    </row>
    <row r="181" spans="1:5" ht="30" customHeight="1" x14ac:dyDescent="0.25">
      <c r="A181" s="19" t="s">
        <v>365</v>
      </c>
      <c r="B181" s="14" t="s">
        <v>68</v>
      </c>
      <c r="C181" s="14" t="s">
        <v>24</v>
      </c>
      <c r="D181" s="41" t="s">
        <v>364</v>
      </c>
      <c r="E181" s="15">
        <f>прил.7!O131</f>
        <v>728.07</v>
      </c>
    </row>
    <row r="182" spans="1:5" ht="108.75" customHeight="1" x14ac:dyDescent="0.25">
      <c r="A182" s="19" t="s">
        <v>410</v>
      </c>
      <c r="B182" s="22" t="s">
        <v>68</v>
      </c>
      <c r="C182" s="14" t="s">
        <v>24</v>
      </c>
      <c r="D182" s="14" t="s">
        <v>366</v>
      </c>
      <c r="E182" s="15">
        <f>прил.7!O136</f>
        <v>5014.76</v>
      </c>
    </row>
    <row r="183" spans="1:5" ht="15.75" customHeight="1" x14ac:dyDescent="0.25">
      <c r="A183" s="10" t="s">
        <v>105</v>
      </c>
      <c r="B183" s="11" t="s">
        <v>68</v>
      </c>
      <c r="C183" s="11" t="s">
        <v>98</v>
      </c>
      <c r="D183" s="11" t="s">
        <v>135</v>
      </c>
      <c r="E183" s="12">
        <f>E184+E185+E186+E187</f>
        <v>4828.7599999999993</v>
      </c>
    </row>
    <row r="184" spans="1:5" x14ac:dyDescent="0.25">
      <c r="A184" s="13" t="s">
        <v>22</v>
      </c>
      <c r="B184" s="14" t="s">
        <v>68</v>
      </c>
      <c r="C184" s="14" t="s">
        <v>98</v>
      </c>
      <c r="D184" s="14" t="s">
        <v>106</v>
      </c>
      <c r="E184" s="15">
        <f>прил.7!O343</f>
        <v>3271.06</v>
      </c>
    </row>
    <row r="185" spans="1:5" ht="29.25" customHeight="1" x14ac:dyDescent="0.25">
      <c r="A185" s="19" t="s">
        <v>307</v>
      </c>
      <c r="B185" s="14" t="s">
        <v>68</v>
      </c>
      <c r="C185" s="14" t="s">
        <v>98</v>
      </c>
      <c r="D185" s="41" t="s">
        <v>367</v>
      </c>
      <c r="E185" s="15">
        <f>прил.7!O348</f>
        <v>864</v>
      </c>
    </row>
    <row r="186" spans="1:5" ht="46.5" customHeight="1" x14ac:dyDescent="0.25">
      <c r="A186" s="19" t="s">
        <v>368</v>
      </c>
      <c r="B186" s="14" t="s">
        <v>68</v>
      </c>
      <c r="C186" s="14" t="s">
        <v>98</v>
      </c>
      <c r="D186" s="41" t="s">
        <v>353</v>
      </c>
      <c r="E186" s="15">
        <f>прил.7!O352</f>
        <v>92</v>
      </c>
    </row>
    <row r="187" spans="1:5" ht="30.75" customHeight="1" x14ac:dyDescent="0.25">
      <c r="A187" s="13" t="s">
        <v>582</v>
      </c>
      <c r="B187" s="14" t="s">
        <v>68</v>
      </c>
      <c r="C187" s="14" t="s">
        <v>98</v>
      </c>
      <c r="D187" s="17" t="s">
        <v>186</v>
      </c>
      <c r="E187" s="15">
        <f>прил.7!O356</f>
        <v>601.70000000000005</v>
      </c>
    </row>
    <row r="188" spans="1:5" x14ac:dyDescent="0.25">
      <c r="A188" s="28" t="s">
        <v>203</v>
      </c>
      <c r="B188" s="11" t="s">
        <v>109</v>
      </c>
      <c r="C188" s="11" t="s">
        <v>16</v>
      </c>
      <c r="D188" s="11" t="s">
        <v>135</v>
      </c>
      <c r="E188" s="12">
        <f>E189</f>
        <v>4600</v>
      </c>
    </row>
    <row r="189" spans="1:5" x14ac:dyDescent="0.25">
      <c r="A189" s="13" t="s">
        <v>205</v>
      </c>
      <c r="B189" s="14" t="s">
        <v>109</v>
      </c>
      <c r="C189" s="14" t="s">
        <v>15</v>
      </c>
      <c r="D189" s="14" t="s">
        <v>135</v>
      </c>
      <c r="E189" s="15">
        <f>E190+E192</f>
        <v>4600</v>
      </c>
    </row>
    <row r="190" spans="1:5" ht="15.75" customHeight="1" x14ac:dyDescent="0.25">
      <c r="A190" s="13" t="s">
        <v>107</v>
      </c>
      <c r="B190" s="14" t="s">
        <v>109</v>
      </c>
      <c r="C190" s="14" t="s">
        <v>15</v>
      </c>
      <c r="D190" s="14" t="s">
        <v>108</v>
      </c>
      <c r="E190" s="15">
        <f>E191</f>
        <v>1100</v>
      </c>
    </row>
    <row r="191" spans="1:5" ht="15.75" customHeight="1" x14ac:dyDescent="0.25">
      <c r="A191" s="13" t="s">
        <v>210</v>
      </c>
      <c r="B191" s="14" t="s">
        <v>109</v>
      </c>
      <c r="C191" s="14" t="s">
        <v>15</v>
      </c>
      <c r="D191" s="14" t="s">
        <v>66</v>
      </c>
      <c r="E191" s="15">
        <f>прил.7!O141</f>
        <v>1100</v>
      </c>
    </row>
    <row r="192" spans="1:5" ht="15" customHeight="1" x14ac:dyDescent="0.25">
      <c r="A192" s="13" t="s">
        <v>52</v>
      </c>
      <c r="B192" s="14" t="s">
        <v>109</v>
      </c>
      <c r="C192" s="14" t="s">
        <v>15</v>
      </c>
      <c r="D192" s="41" t="s">
        <v>369</v>
      </c>
      <c r="E192" s="15">
        <f>прил.7!O276</f>
        <v>3500</v>
      </c>
    </row>
    <row r="193" spans="1:5" x14ac:dyDescent="0.25">
      <c r="A193" s="28" t="s">
        <v>202</v>
      </c>
      <c r="B193" s="11" t="s">
        <v>27</v>
      </c>
      <c r="C193" s="11" t="s">
        <v>16</v>
      </c>
      <c r="D193" s="11" t="s">
        <v>135</v>
      </c>
      <c r="E193" s="12">
        <f>E194</f>
        <v>994.1</v>
      </c>
    </row>
    <row r="194" spans="1:5" x14ac:dyDescent="0.25">
      <c r="A194" s="13" t="s">
        <v>158</v>
      </c>
      <c r="B194" s="14" t="s">
        <v>27</v>
      </c>
      <c r="C194" s="14" t="s">
        <v>17</v>
      </c>
      <c r="D194" s="14" t="s">
        <v>135</v>
      </c>
      <c r="E194" s="15">
        <f>E196+E195+E198</f>
        <v>994.1</v>
      </c>
    </row>
    <row r="195" spans="1:5" x14ac:dyDescent="0.25">
      <c r="A195" s="42" t="s">
        <v>473</v>
      </c>
      <c r="B195" s="14" t="s">
        <v>27</v>
      </c>
      <c r="C195" s="14" t="s">
        <v>17</v>
      </c>
      <c r="D195" s="14" t="s">
        <v>534</v>
      </c>
      <c r="E195" s="15">
        <f>прил.7!O282</f>
        <v>78.099999999999994</v>
      </c>
    </row>
    <row r="196" spans="1:5" ht="31.5" x14ac:dyDescent="0.25">
      <c r="A196" s="13" t="s">
        <v>112</v>
      </c>
      <c r="B196" s="14" t="s">
        <v>27</v>
      </c>
      <c r="C196" s="14" t="s">
        <v>17</v>
      </c>
      <c r="D196" s="14" t="s">
        <v>113</v>
      </c>
      <c r="E196" s="15">
        <f>E197</f>
        <v>866</v>
      </c>
    </row>
    <row r="197" spans="1:5" ht="31.5" x14ac:dyDescent="0.25">
      <c r="A197" s="13" t="s">
        <v>114</v>
      </c>
      <c r="B197" s="14" t="s">
        <v>27</v>
      </c>
      <c r="C197" s="14" t="s">
        <v>17</v>
      </c>
      <c r="D197" s="14" t="s">
        <v>115</v>
      </c>
      <c r="E197" s="15">
        <f>прил.7!O284</f>
        <v>866</v>
      </c>
    </row>
    <row r="198" spans="1:5" x14ac:dyDescent="0.25">
      <c r="A198" s="13" t="s">
        <v>79</v>
      </c>
      <c r="B198" s="14" t="s">
        <v>27</v>
      </c>
      <c r="C198" s="14" t="s">
        <v>17</v>
      </c>
      <c r="D198" s="14" t="s">
        <v>94</v>
      </c>
      <c r="E198" s="15">
        <f>E199</f>
        <v>50</v>
      </c>
    </row>
    <row r="199" spans="1:5" ht="31.5" x14ac:dyDescent="0.25">
      <c r="A199" s="19" t="s">
        <v>583</v>
      </c>
      <c r="B199" s="14" t="s">
        <v>27</v>
      </c>
      <c r="C199" s="14" t="s">
        <v>17</v>
      </c>
      <c r="D199" s="14" t="s">
        <v>560</v>
      </c>
      <c r="E199" s="15">
        <f>прил.7!O286</f>
        <v>50</v>
      </c>
    </row>
    <row r="200" spans="1:5" ht="29.25" x14ac:dyDescent="0.25">
      <c r="A200" s="28" t="s">
        <v>197</v>
      </c>
      <c r="B200" s="11" t="s">
        <v>196</v>
      </c>
      <c r="C200" s="11" t="s">
        <v>16</v>
      </c>
      <c r="D200" s="11" t="s">
        <v>135</v>
      </c>
      <c r="E200" s="12">
        <f>E201</f>
        <v>3348.2200000000003</v>
      </c>
    </row>
    <row r="201" spans="1:5" ht="31.5" x14ac:dyDescent="0.25">
      <c r="A201" s="10" t="s">
        <v>198</v>
      </c>
      <c r="B201" s="11" t="s">
        <v>196</v>
      </c>
      <c r="C201" s="11" t="s">
        <v>15</v>
      </c>
      <c r="D201" s="11" t="s">
        <v>135</v>
      </c>
      <c r="E201" s="12">
        <f>E202</f>
        <v>3348.2200000000003</v>
      </c>
    </row>
    <row r="202" spans="1:5" x14ac:dyDescent="0.25">
      <c r="A202" s="13" t="s">
        <v>111</v>
      </c>
      <c r="B202" s="14" t="s">
        <v>196</v>
      </c>
      <c r="C202" s="14" t="s">
        <v>15</v>
      </c>
      <c r="D202" s="14" t="s">
        <v>110</v>
      </c>
      <c r="E202" s="15">
        <f>прил.7!O290</f>
        <v>3348.2200000000003</v>
      </c>
    </row>
    <row r="203" spans="1:5" ht="43.5" customHeight="1" x14ac:dyDescent="0.25">
      <c r="A203" s="28" t="s">
        <v>199</v>
      </c>
      <c r="B203" s="11" t="s">
        <v>30</v>
      </c>
      <c r="C203" s="11" t="s">
        <v>16</v>
      </c>
      <c r="D203" s="11" t="s">
        <v>135</v>
      </c>
      <c r="E203" s="12">
        <f>E204+E207+E209</f>
        <v>20136</v>
      </c>
    </row>
    <row r="204" spans="1:5" ht="27.75" customHeight="1" x14ac:dyDescent="0.25">
      <c r="A204" s="10" t="s">
        <v>200</v>
      </c>
      <c r="B204" s="11" t="s">
        <v>30</v>
      </c>
      <c r="C204" s="11" t="s">
        <v>15</v>
      </c>
      <c r="D204" s="11" t="s">
        <v>135</v>
      </c>
      <c r="E204" s="12">
        <f>E205</f>
        <v>16461.099999999999</v>
      </c>
    </row>
    <row r="205" spans="1:5" x14ac:dyDescent="0.25">
      <c r="A205" s="13" t="s">
        <v>160</v>
      </c>
      <c r="B205" s="14" t="s">
        <v>30</v>
      </c>
      <c r="C205" s="14" t="s">
        <v>15</v>
      </c>
      <c r="D205" s="14" t="s">
        <v>161</v>
      </c>
      <c r="E205" s="15">
        <f>E206</f>
        <v>16461.099999999999</v>
      </c>
    </row>
    <row r="206" spans="1:5" ht="29.25" customHeight="1" x14ac:dyDescent="0.25">
      <c r="A206" s="13" t="s">
        <v>116</v>
      </c>
      <c r="B206" s="14" t="s">
        <v>30</v>
      </c>
      <c r="C206" s="14" t="s">
        <v>15</v>
      </c>
      <c r="D206" s="14" t="s">
        <v>162</v>
      </c>
      <c r="E206" s="15">
        <f>прил.7!O294</f>
        <v>16461.099999999999</v>
      </c>
    </row>
    <row r="207" spans="1:5" x14ac:dyDescent="0.25">
      <c r="A207" s="18" t="s">
        <v>201</v>
      </c>
      <c r="B207" s="11" t="s">
        <v>30</v>
      </c>
      <c r="C207" s="11" t="s">
        <v>17</v>
      </c>
      <c r="D207" s="11" t="s">
        <v>195</v>
      </c>
      <c r="E207" s="12">
        <f>E208</f>
        <v>1600</v>
      </c>
    </row>
    <row r="208" spans="1:5" ht="30.75" customHeight="1" x14ac:dyDescent="0.25">
      <c r="A208" s="1" t="s">
        <v>193</v>
      </c>
      <c r="B208" s="14" t="s">
        <v>30</v>
      </c>
      <c r="C208" s="14" t="s">
        <v>17</v>
      </c>
      <c r="D208" s="14" t="s">
        <v>194</v>
      </c>
      <c r="E208" s="15">
        <f>прил.7!O297</f>
        <v>1600</v>
      </c>
    </row>
    <row r="209" spans="1:7" ht="15.75" customHeight="1" x14ac:dyDescent="0.25">
      <c r="A209" s="42" t="s">
        <v>425</v>
      </c>
      <c r="B209" s="11" t="s">
        <v>30</v>
      </c>
      <c r="C209" s="11" t="s">
        <v>20</v>
      </c>
      <c r="D209" s="11" t="s">
        <v>135</v>
      </c>
      <c r="E209" s="12">
        <f>E210+E212</f>
        <v>2074.9</v>
      </c>
    </row>
    <row r="210" spans="1:7" ht="15.75" customHeight="1" x14ac:dyDescent="0.25">
      <c r="A210" s="10" t="s">
        <v>79</v>
      </c>
      <c r="B210" s="11" t="s">
        <v>30</v>
      </c>
      <c r="C210" s="11" t="s">
        <v>20</v>
      </c>
      <c r="D210" s="11" t="s">
        <v>94</v>
      </c>
      <c r="E210" s="12">
        <f>E211</f>
        <v>921</v>
      </c>
    </row>
    <row r="211" spans="1:7" ht="29.25" customHeight="1" x14ac:dyDescent="0.25">
      <c r="A211" s="19" t="s">
        <v>583</v>
      </c>
      <c r="B211" s="14" t="s">
        <v>30</v>
      </c>
      <c r="C211" s="14" t="s">
        <v>20</v>
      </c>
      <c r="D211" s="14" t="s">
        <v>560</v>
      </c>
      <c r="E211" s="15">
        <f>прил.7!O299</f>
        <v>921</v>
      </c>
    </row>
    <row r="212" spans="1:7" ht="16.5" customHeight="1" x14ac:dyDescent="0.25">
      <c r="A212" s="19" t="s">
        <v>561</v>
      </c>
      <c r="B212" s="14" t="s">
        <v>30</v>
      </c>
      <c r="C212" s="14" t="s">
        <v>20</v>
      </c>
      <c r="D212" s="14" t="s">
        <v>562</v>
      </c>
      <c r="E212" s="15">
        <f>E213+E214</f>
        <v>1153.9000000000001</v>
      </c>
    </row>
    <row r="213" spans="1:7" ht="28.5" customHeight="1" x14ac:dyDescent="0.25">
      <c r="A213" s="46" t="s">
        <v>428</v>
      </c>
      <c r="B213" s="14" t="s">
        <v>30</v>
      </c>
      <c r="C213" s="14" t="s">
        <v>20</v>
      </c>
      <c r="D213" s="14" t="s">
        <v>563</v>
      </c>
      <c r="E213" s="15">
        <f>прил.7!O301</f>
        <v>376</v>
      </c>
    </row>
    <row r="214" spans="1:7" ht="29.25" customHeight="1" x14ac:dyDescent="0.25">
      <c r="A214" s="46" t="s">
        <v>538</v>
      </c>
      <c r="B214" s="14" t="s">
        <v>30</v>
      </c>
      <c r="C214" s="14" t="s">
        <v>20</v>
      </c>
      <c r="D214" s="14" t="s">
        <v>564</v>
      </c>
      <c r="E214" s="15">
        <f>прил.7!O303</f>
        <v>777.9</v>
      </c>
    </row>
    <row r="215" spans="1:7" ht="16.5" thickBot="1" x14ac:dyDescent="0.3">
      <c r="A215" s="23" t="s">
        <v>163</v>
      </c>
      <c r="B215" s="24"/>
      <c r="C215" s="24"/>
      <c r="D215" s="24"/>
      <c r="E215" s="25">
        <f>E14+E47+E79+E98+E150+E159+E164+E203+E44+E50+E200+E193+E188</f>
        <v>519503.1999999999</v>
      </c>
      <c r="G215" s="26"/>
    </row>
    <row r="217" spans="1:7" hidden="1" x14ac:dyDescent="0.25">
      <c r="E217" s="16">
        <f>E215-прил.7!O488</f>
        <v>0</v>
      </c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2012-07-10T06:43:33Z</dcterms:modified>
</cp:coreProperties>
</file>