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codeName="ЭтаКнига" defaultThemeVersion="124226"/>
  <bookViews>
    <workbookView xWindow="120" yWindow="105" windowWidth="21645" windowHeight="11940" tabRatio="201" activeTab="1"/>
  </bookViews>
  <sheets>
    <sheet name="прил.7" sheetId="9" r:id="rId1"/>
    <sheet name="прил.8" sheetId="11" r:id="rId2"/>
  </sheets>
  <definedNames>
    <definedName name="_xlnm._FilterDatabase" localSheetId="0" hidden="1">прил.7!$A$13:$K$575</definedName>
    <definedName name="_xlnm.Print_Titles" localSheetId="0">прил.7!$13:$15</definedName>
    <definedName name="_xlnm.Print_Titles" localSheetId="1">прил.8!$13:$13</definedName>
  </definedNames>
  <calcPr calcId="145621"/>
</workbook>
</file>

<file path=xl/calcChain.xml><?xml version="1.0" encoding="utf-8"?>
<calcChain xmlns="http://schemas.openxmlformats.org/spreadsheetml/2006/main">
  <c r="X557" i="9" l="1"/>
  <c r="X556" i="9" s="1"/>
  <c r="X555" i="9" s="1"/>
  <c r="X554" i="9" s="1"/>
  <c r="X552" i="9"/>
  <c r="X551" i="9" s="1"/>
  <c r="W347" i="9"/>
  <c r="W543" i="9"/>
  <c r="X539" i="9"/>
  <c r="X538" i="9" s="1"/>
  <c r="E107" i="11" s="1"/>
  <c r="X450" i="9"/>
  <c r="X449" i="9" s="1"/>
  <c r="X448" i="9" s="1"/>
  <c r="X446" i="9"/>
  <c r="X445" i="9" s="1"/>
  <c r="E178" i="11" s="1"/>
  <c r="X444" i="9"/>
  <c r="X443" i="9"/>
  <c r="X435" i="9"/>
  <c r="X434" i="9" s="1"/>
  <c r="E169" i="11" s="1"/>
  <c r="X426" i="9"/>
  <c r="X425" i="9" s="1"/>
  <c r="X419" i="9"/>
  <c r="X418" i="9" s="1"/>
  <c r="X417" i="9" s="1"/>
  <c r="X412" i="9"/>
  <c r="X322" i="9"/>
  <c r="X321" i="9" s="1"/>
  <c r="X320" i="9" s="1"/>
  <c r="U575" i="9"/>
  <c r="X270" i="9"/>
  <c r="X269" i="9" s="1"/>
  <c r="E133" i="11" s="1"/>
  <c r="X253" i="9"/>
  <c r="X252" i="9" s="1"/>
  <c r="E123" i="11" s="1"/>
  <c r="X237" i="9"/>
  <c r="X236" i="9" s="1"/>
  <c r="E118" i="11" s="1"/>
  <c r="X214" i="9"/>
  <c r="X213" i="9" s="1"/>
  <c r="E106" i="11" s="1"/>
  <c r="X201" i="9"/>
  <c r="X200" i="9" s="1"/>
  <c r="E60" i="11" s="1"/>
  <c r="X164" i="9"/>
  <c r="X163" i="9" s="1"/>
  <c r="W152" i="9"/>
  <c r="X109" i="9"/>
  <c r="X90" i="9"/>
  <c r="X89" i="9" s="1"/>
  <c r="E81" i="11" s="1"/>
  <c r="X88" i="9"/>
  <c r="X87" i="9" s="1"/>
  <c r="E80" i="11" s="1"/>
  <c r="X50" i="9"/>
  <c r="X49" i="9" s="1"/>
  <c r="E35" i="11" s="1"/>
  <c r="R174" i="9"/>
  <c r="R224" i="9"/>
  <c r="R244" i="9"/>
  <c r="R241" i="9"/>
  <c r="T241" i="9"/>
  <c r="R227" i="9"/>
  <c r="T227" i="9"/>
  <c r="T506" i="9"/>
  <c r="T503" i="9"/>
  <c r="T244" i="9"/>
  <c r="Q579" i="9"/>
  <c r="S100" i="9"/>
  <c r="S99" i="9" s="1"/>
  <c r="Q583" i="9"/>
  <c r="Q581" i="9"/>
  <c r="Q580" i="9"/>
  <c r="S476" i="9"/>
  <c r="S475" i="9" s="1"/>
  <c r="E182" i="11" l="1"/>
  <c r="X550" i="9"/>
  <c r="X549" i="9" s="1"/>
  <c r="E218" i="11"/>
  <c r="V100" i="9"/>
  <c r="V476" i="9"/>
  <c r="X86" i="9"/>
  <c r="W575" i="9"/>
  <c r="Q582" i="9"/>
  <c r="S519" i="9"/>
  <c r="V519" i="9" s="1"/>
  <c r="X519" i="9" s="1"/>
  <c r="S518" i="9"/>
  <c r="V518" i="9" s="1"/>
  <c r="X518" i="9" s="1"/>
  <c r="S517" i="9"/>
  <c r="V517" i="9" s="1"/>
  <c r="S480" i="9"/>
  <c r="V480" i="9" s="1"/>
  <c r="S473" i="9"/>
  <c r="V473" i="9" s="1"/>
  <c r="X473" i="9" s="1"/>
  <c r="S433" i="9"/>
  <c r="S431" i="9"/>
  <c r="S379" i="9"/>
  <c r="S375" i="9"/>
  <c r="S381" i="9"/>
  <c r="S232" i="9"/>
  <c r="S298" i="9"/>
  <c r="S281" i="9"/>
  <c r="S220" i="9"/>
  <c r="S162" i="9"/>
  <c r="S141" i="9"/>
  <c r="S161" i="9" l="1"/>
  <c r="V162" i="9"/>
  <c r="S231" i="9"/>
  <c r="V232" i="9"/>
  <c r="S430" i="9"/>
  <c r="V431" i="9"/>
  <c r="X100" i="9"/>
  <c r="X99" i="9" s="1"/>
  <c r="E91" i="11" s="1"/>
  <c r="V99" i="9"/>
  <c r="S516" i="9"/>
  <c r="S280" i="9"/>
  <c r="V281" i="9"/>
  <c r="S374" i="9"/>
  <c r="V375" i="9"/>
  <c r="S140" i="9"/>
  <c r="V141" i="9"/>
  <c r="S219" i="9"/>
  <c r="V220" i="9"/>
  <c r="S297" i="9"/>
  <c r="V298" i="9"/>
  <c r="S380" i="9"/>
  <c r="V381" i="9"/>
  <c r="S378" i="9"/>
  <c r="V379" i="9"/>
  <c r="S432" i="9"/>
  <c r="V433" i="9"/>
  <c r="X480" i="9"/>
  <c r="E67" i="11" s="1"/>
  <c r="X517" i="9"/>
  <c r="X516" i="9" s="1"/>
  <c r="E88" i="11" s="1"/>
  <c r="V516" i="9"/>
  <c r="X476" i="9"/>
  <c r="X475" i="9" s="1"/>
  <c r="E64" i="11" s="1"/>
  <c r="V475" i="9"/>
  <c r="S122" i="9"/>
  <c r="S30" i="9"/>
  <c r="S29" i="9" l="1"/>
  <c r="S28" i="9" s="1"/>
  <c r="V30" i="9"/>
  <c r="X433" i="9"/>
  <c r="X432" i="9" s="1"/>
  <c r="E170" i="11" s="1"/>
  <c r="V432" i="9"/>
  <c r="X379" i="9"/>
  <c r="X378" i="9" s="1"/>
  <c r="E197" i="11" s="1"/>
  <c r="V378" i="9"/>
  <c r="X381" i="9"/>
  <c r="X380" i="9" s="1"/>
  <c r="E198" i="11" s="1"/>
  <c r="V380" i="9"/>
  <c r="X298" i="9"/>
  <c r="X297" i="9" s="1"/>
  <c r="E154" i="11" s="1"/>
  <c r="V297" i="9"/>
  <c r="X220" i="9"/>
  <c r="X219" i="9" s="1"/>
  <c r="E109" i="11" s="1"/>
  <c r="V219" i="9"/>
  <c r="X141" i="9"/>
  <c r="X140" i="9" s="1"/>
  <c r="E176" i="11" s="1"/>
  <c r="V140" i="9"/>
  <c r="X375" i="9"/>
  <c r="X374" i="9" s="1"/>
  <c r="E194" i="11" s="1"/>
  <c r="V374" i="9"/>
  <c r="X281" i="9"/>
  <c r="X280" i="9" s="1"/>
  <c r="E139" i="11" s="1"/>
  <c r="V280" i="9"/>
  <c r="S121" i="9"/>
  <c r="V122" i="9"/>
  <c r="X431" i="9"/>
  <c r="X430" i="9" s="1"/>
  <c r="E168" i="11" s="1"/>
  <c r="V430" i="9"/>
  <c r="X232" i="9"/>
  <c r="X231" i="9" s="1"/>
  <c r="E112" i="11" s="1"/>
  <c r="V231" i="9"/>
  <c r="X162" i="9"/>
  <c r="X161" i="9" s="1"/>
  <c r="E217" i="11" s="1"/>
  <c r="V161" i="9"/>
  <c r="R575" i="9"/>
  <c r="X122" i="9" l="1"/>
  <c r="X121" i="9" s="1"/>
  <c r="E149" i="11" s="1"/>
  <c r="V121" i="9"/>
  <c r="X30" i="9"/>
  <c r="X29" i="9" s="1"/>
  <c r="X28" i="9" s="1"/>
  <c r="E22" i="11" s="1"/>
  <c r="V29" i="9"/>
  <c r="V28" i="9" s="1"/>
  <c r="Q95" i="9"/>
  <c r="S95" i="9" s="1"/>
  <c r="V95" i="9" s="1"/>
  <c r="X95" i="9" s="1"/>
  <c r="P575" i="9"/>
  <c r="N334" i="9" l="1"/>
  <c r="N370" i="9"/>
  <c r="O496" i="9" l="1"/>
  <c r="Q496" i="9" s="1"/>
  <c r="S496" i="9" s="1"/>
  <c r="V496" i="9" s="1"/>
  <c r="X496" i="9" s="1"/>
  <c r="O495" i="9"/>
  <c r="Q495" i="9" s="1"/>
  <c r="S495" i="9" s="1"/>
  <c r="V495" i="9" s="1"/>
  <c r="X495" i="9" s="1"/>
  <c r="O494" i="9"/>
  <c r="Q494" i="9" s="1"/>
  <c r="S494" i="9" s="1"/>
  <c r="V494" i="9" s="1"/>
  <c r="X494" i="9" s="1"/>
  <c r="O493" i="9" l="1"/>
  <c r="N257" i="9"/>
  <c r="O492" i="9" l="1"/>
  <c r="Q493" i="9"/>
  <c r="N241" i="9"/>
  <c r="N244" i="9"/>
  <c r="N224" i="9"/>
  <c r="N227" i="9"/>
  <c r="S493" i="9" l="1"/>
  <c r="Q492" i="9"/>
  <c r="N25" i="9"/>
  <c r="S492" i="9" l="1"/>
  <c r="V493" i="9"/>
  <c r="N85" i="9"/>
  <c r="N490" i="9"/>
  <c r="X493" i="9" l="1"/>
  <c r="X492" i="9" s="1"/>
  <c r="E75" i="11" s="1"/>
  <c r="V492" i="9"/>
  <c r="O370" i="9"/>
  <c r="O105" i="9"/>
  <c r="O535" i="9"/>
  <c r="Q535" i="9" s="1"/>
  <c r="S535" i="9" s="1"/>
  <c r="V535" i="9" s="1"/>
  <c r="X535" i="9" s="1"/>
  <c r="O534" i="9"/>
  <c r="Q534" i="9" s="1"/>
  <c r="Q533" i="9" l="1"/>
  <c r="S534" i="9"/>
  <c r="O104" i="9"/>
  <c r="Q105" i="9"/>
  <c r="O369" i="9"/>
  <c r="O368" i="9" s="1"/>
  <c r="Q370" i="9"/>
  <c r="O533" i="9"/>
  <c r="S533" i="9" l="1"/>
  <c r="S532" i="9" s="1"/>
  <c r="V534" i="9"/>
  <c r="Q532" i="9"/>
  <c r="Q104" i="9"/>
  <c r="S105" i="9"/>
  <c r="Q369" i="9"/>
  <c r="S370" i="9"/>
  <c r="O532" i="9"/>
  <c r="N61" i="9"/>
  <c r="S369" i="9" l="1"/>
  <c r="S368" i="9" s="1"/>
  <c r="V370" i="9"/>
  <c r="S104" i="9"/>
  <c r="V105" i="9"/>
  <c r="X534" i="9"/>
  <c r="X533" i="9" s="1"/>
  <c r="V533" i="9"/>
  <c r="Q368" i="9"/>
  <c r="O507" i="9"/>
  <c r="Q507" i="9" s="1"/>
  <c r="S507" i="9" s="1"/>
  <c r="V507" i="9" s="1"/>
  <c r="X507" i="9" s="1"/>
  <c r="O359" i="9"/>
  <c r="O357" i="9"/>
  <c r="O355" i="9"/>
  <c r="O343" i="9"/>
  <c r="O330" i="9"/>
  <c r="O296" i="9"/>
  <c r="Q296" i="9" s="1"/>
  <c r="S296" i="9" s="1"/>
  <c r="V296" i="9" s="1"/>
  <c r="X296" i="9" s="1"/>
  <c r="O295" i="9"/>
  <c r="Q295" i="9" s="1"/>
  <c r="O293" i="9"/>
  <c r="O291" i="9"/>
  <c r="Q291" i="9" s="1"/>
  <c r="S291" i="9" s="1"/>
  <c r="V291" i="9" s="1"/>
  <c r="X291" i="9" s="1"/>
  <c r="O290" i="9"/>
  <c r="Q290" i="9" s="1"/>
  <c r="S290" i="9" s="1"/>
  <c r="V290" i="9" s="1"/>
  <c r="X290" i="9" s="1"/>
  <c r="O286" i="9"/>
  <c r="Q286" i="9" s="1"/>
  <c r="S286" i="9" s="1"/>
  <c r="V286" i="9" s="1"/>
  <c r="X286" i="9" s="1"/>
  <c r="O285" i="9"/>
  <c r="Q285" i="9" s="1"/>
  <c r="S285" i="9" s="1"/>
  <c r="V285" i="9" s="1"/>
  <c r="X285" i="9" s="1"/>
  <c r="O272" i="9"/>
  <c r="O187" i="9"/>
  <c r="Q187" i="9" s="1"/>
  <c r="S187" i="9" s="1"/>
  <c r="V187" i="9" s="1"/>
  <c r="X187" i="9" s="1"/>
  <c r="O82" i="9"/>
  <c r="Q82" i="9" s="1"/>
  <c r="X532" i="9" l="1"/>
  <c r="V532" i="9"/>
  <c r="X105" i="9"/>
  <c r="X104" i="9" s="1"/>
  <c r="E100" i="11" s="1"/>
  <c r="V104" i="9"/>
  <c r="X370" i="9"/>
  <c r="X369" i="9" s="1"/>
  <c r="V369" i="9"/>
  <c r="S82" i="9"/>
  <c r="V82" i="9" s="1"/>
  <c r="X82" i="9" s="1"/>
  <c r="O271" i="9"/>
  <c r="Q272" i="9"/>
  <c r="Q294" i="9"/>
  <c r="S295" i="9"/>
  <c r="O329" i="9"/>
  <c r="Q330" i="9"/>
  <c r="O354" i="9"/>
  <c r="Q355" i="9"/>
  <c r="O358" i="9"/>
  <c r="Q359" i="9"/>
  <c r="O292" i="9"/>
  <c r="Q293" i="9"/>
  <c r="O342" i="9"/>
  <c r="Q343" i="9"/>
  <c r="O356" i="9"/>
  <c r="Q357" i="9"/>
  <c r="O294" i="9"/>
  <c r="N575" i="9"/>
  <c r="M347" i="9"/>
  <c r="L61" i="9"/>
  <c r="L192" i="9"/>
  <c r="L26" i="9"/>
  <c r="X368" i="9" l="1"/>
  <c r="E188" i="11"/>
  <c r="S294" i="9"/>
  <c r="V295" i="9"/>
  <c r="V368" i="9"/>
  <c r="E187" i="11"/>
  <c r="O353" i="9"/>
  <c r="S357" i="9"/>
  <c r="Q356" i="9"/>
  <c r="Q342" i="9"/>
  <c r="S343" i="9"/>
  <c r="Q292" i="9"/>
  <c r="S293" i="9"/>
  <c r="S359" i="9"/>
  <c r="Q358" i="9"/>
  <c r="S355" i="9"/>
  <c r="Q354" i="9"/>
  <c r="Q353" i="9" s="1"/>
  <c r="S330" i="9"/>
  <c r="Q329" i="9"/>
  <c r="Q271" i="9"/>
  <c r="S272" i="9"/>
  <c r="M346" i="9"/>
  <c r="O347" i="9"/>
  <c r="L377" i="9"/>
  <c r="M103" i="9"/>
  <c r="L198" i="9"/>
  <c r="S271" i="9" l="1"/>
  <c r="V272" i="9"/>
  <c r="S292" i="9"/>
  <c r="V293" i="9"/>
  <c r="S342" i="9"/>
  <c r="V343" i="9"/>
  <c r="S329" i="9"/>
  <c r="V330" i="9"/>
  <c r="S354" i="9"/>
  <c r="V355" i="9"/>
  <c r="S358" i="9"/>
  <c r="V359" i="9"/>
  <c r="S356" i="9"/>
  <c r="V357" i="9"/>
  <c r="X295" i="9"/>
  <c r="X294" i="9" s="1"/>
  <c r="V294" i="9"/>
  <c r="S353" i="9"/>
  <c r="O346" i="9"/>
  <c r="Q347" i="9"/>
  <c r="M102" i="9"/>
  <c r="M101" i="9" s="1"/>
  <c r="O103" i="9"/>
  <c r="M210" i="9"/>
  <c r="X357" i="9" l="1"/>
  <c r="X356" i="9" s="1"/>
  <c r="V356" i="9"/>
  <c r="X359" i="9"/>
  <c r="X358" i="9" s="1"/>
  <c r="E153" i="11" s="1"/>
  <c r="V358" i="9"/>
  <c r="X355" i="9"/>
  <c r="X354" i="9" s="1"/>
  <c r="X353" i="9" s="1"/>
  <c r="V354" i="9"/>
  <c r="V353" i="9" s="1"/>
  <c r="X330" i="9"/>
  <c r="X329" i="9" s="1"/>
  <c r="E226" i="11" s="1"/>
  <c r="V329" i="9"/>
  <c r="X343" i="9"/>
  <c r="X342" i="9" s="1"/>
  <c r="E238" i="11" s="1"/>
  <c r="V342" i="9"/>
  <c r="X293" i="9"/>
  <c r="X292" i="9" s="1"/>
  <c r="V292" i="9"/>
  <c r="X272" i="9"/>
  <c r="X271" i="9" s="1"/>
  <c r="E134" i="11" s="1"/>
  <c r="V271" i="9"/>
  <c r="O102" i="9"/>
  <c r="Q103" i="9"/>
  <c r="Q346" i="9"/>
  <c r="S347" i="9"/>
  <c r="O101" i="9"/>
  <c r="M209" i="9"/>
  <c r="O210" i="9"/>
  <c r="M94" i="9"/>
  <c r="M383" i="9"/>
  <c r="M569" i="9"/>
  <c r="O569" i="9" s="1"/>
  <c r="Q569" i="9" s="1"/>
  <c r="S569" i="9" s="1"/>
  <c r="V569" i="9" s="1"/>
  <c r="X569" i="9" s="1"/>
  <c r="M546" i="9"/>
  <c r="M541" i="9"/>
  <c r="M525" i="9"/>
  <c r="M523" i="9"/>
  <c r="M490" i="9"/>
  <c r="L80" i="9"/>
  <c r="M80" i="9" s="1"/>
  <c r="L83" i="9"/>
  <c r="M483" i="9"/>
  <c r="M479" i="9"/>
  <c r="M488" i="9"/>
  <c r="M485" i="9"/>
  <c r="M474" i="9"/>
  <c r="M471" i="9"/>
  <c r="O471" i="9" s="1"/>
  <c r="Q471" i="9" s="1"/>
  <c r="S471" i="9" s="1"/>
  <c r="V471" i="9" s="1"/>
  <c r="X471" i="9" s="1"/>
  <c r="M470" i="9"/>
  <c r="O470" i="9" s="1"/>
  <c r="M467" i="9"/>
  <c r="M465" i="9"/>
  <c r="M463" i="9"/>
  <c r="M437" i="9"/>
  <c r="M326" i="9"/>
  <c r="M265" i="9"/>
  <c r="O265" i="9" s="1"/>
  <c r="Q265" i="9" s="1"/>
  <c r="S265" i="9" s="1"/>
  <c r="V265" i="9" s="1"/>
  <c r="X265" i="9" s="1"/>
  <c r="M264" i="9"/>
  <c r="O264" i="9" s="1"/>
  <c r="Q264" i="9" s="1"/>
  <c r="M262" i="9"/>
  <c r="O262" i="9" s="1"/>
  <c r="Q262" i="9" s="1"/>
  <c r="S262" i="9" s="1"/>
  <c r="V262" i="9" s="1"/>
  <c r="X262" i="9" s="1"/>
  <c r="M261" i="9"/>
  <c r="M218" i="9"/>
  <c r="O218" i="9" s="1"/>
  <c r="Q218" i="9" s="1"/>
  <c r="S218" i="9" s="1"/>
  <c r="V218" i="9" s="1"/>
  <c r="X218" i="9" s="1"/>
  <c r="M83" i="9"/>
  <c r="E152" i="11" l="1"/>
  <c r="E237" i="11"/>
  <c r="E225" i="11"/>
  <c r="S346" i="9"/>
  <c r="V347" i="9"/>
  <c r="S264" i="9"/>
  <c r="Q263" i="9"/>
  <c r="O209" i="9"/>
  <c r="Q210" i="9"/>
  <c r="O469" i="9"/>
  <c r="Q470" i="9"/>
  <c r="Q102" i="9"/>
  <c r="S103" i="9"/>
  <c r="M436" i="9"/>
  <c r="O437" i="9"/>
  <c r="M464" i="9"/>
  <c r="O465" i="9"/>
  <c r="M472" i="9"/>
  <c r="O474" i="9"/>
  <c r="M487" i="9"/>
  <c r="O488" i="9"/>
  <c r="M482" i="9"/>
  <c r="O483" i="9"/>
  <c r="M79" i="9"/>
  <c r="O80" i="9"/>
  <c r="M522" i="9"/>
  <c r="O523" i="9"/>
  <c r="M540" i="9"/>
  <c r="O541" i="9"/>
  <c r="M93" i="9"/>
  <c r="O94" i="9"/>
  <c r="M81" i="9"/>
  <c r="O83" i="9"/>
  <c r="M260" i="9"/>
  <c r="O261" i="9"/>
  <c r="M325" i="9"/>
  <c r="O326" i="9"/>
  <c r="M462" i="9"/>
  <c r="O463" i="9"/>
  <c r="M466" i="9"/>
  <c r="O467" i="9"/>
  <c r="M484" i="9"/>
  <c r="O485" i="9"/>
  <c r="M478" i="9"/>
  <c r="O479" i="9"/>
  <c r="M489" i="9"/>
  <c r="O490" i="9"/>
  <c r="M524" i="9"/>
  <c r="O525" i="9"/>
  <c r="M545" i="9"/>
  <c r="O546" i="9"/>
  <c r="M382" i="9"/>
  <c r="O383" i="9"/>
  <c r="O263" i="9"/>
  <c r="M263" i="9"/>
  <c r="M92" i="9"/>
  <c r="M469" i="9"/>
  <c r="L575" i="9"/>
  <c r="M37" i="9"/>
  <c r="J328" i="9"/>
  <c r="K303" i="9"/>
  <c r="M303" i="9" s="1"/>
  <c r="K574" i="9"/>
  <c r="M574" i="9" s="1"/>
  <c r="E30" i="11"/>
  <c r="K415" i="9"/>
  <c r="M415" i="9" s="1"/>
  <c r="O415" i="9" s="1"/>
  <c r="Q415" i="9" s="1"/>
  <c r="S415" i="9" s="1"/>
  <c r="V415" i="9" s="1"/>
  <c r="X415" i="9" s="1"/>
  <c r="J414" i="9"/>
  <c r="K385" i="9"/>
  <c r="K384" i="9" s="1"/>
  <c r="K156" i="9"/>
  <c r="M156" i="9" s="1"/>
  <c r="O156" i="9" s="1"/>
  <c r="Q156" i="9" s="1"/>
  <c r="S156" i="9" s="1"/>
  <c r="V156" i="9" s="1"/>
  <c r="X156" i="9" s="1"/>
  <c r="K153" i="9"/>
  <c r="M153" i="9" s="1"/>
  <c r="O153" i="9" s="1"/>
  <c r="Q153" i="9" s="1"/>
  <c r="S153" i="9" s="1"/>
  <c r="V153" i="9" s="1"/>
  <c r="X153" i="9" s="1"/>
  <c r="M461" i="9" l="1"/>
  <c r="M486" i="9"/>
  <c r="S263" i="9"/>
  <c r="V264" i="9"/>
  <c r="S102" i="9"/>
  <c r="S101" i="9" s="1"/>
  <c r="V103" i="9"/>
  <c r="X347" i="9"/>
  <c r="X346" i="9" s="1"/>
  <c r="E241" i="11" s="1"/>
  <c r="V346" i="9"/>
  <c r="Q101" i="9"/>
  <c r="O382" i="9"/>
  <c r="Q383" i="9"/>
  <c r="O545" i="9"/>
  <c r="Q546" i="9"/>
  <c r="O524" i="9"/>
  <c r="Q525" i="9"/>
  <c r="O489" i="9"/>
  <c r="Q490" i="9"/>
  <c r="O478" i="9"/>
  <c r="Q479" i="9"/>
  <c r="O484" i="9"/>
  <c r="Q485" i="9"/>
  <c r="O466" i="9"/>
  <c r="Q467" i="9"/>
  <c r="O462" i="9"/>
  <c r="Q463" i="9"/>
  <c r="O325" i="9"/>
  <c r="Q326" i="9"/>
  <c r="O260" i="9"/>
  <c r="Q261" i="9"/>
  <c r="O81" i="9"/>
  <c r="Q83" i="9"/>
  <c r="O93" i="9"/>
  <c r="Q94" i="9"/>
  <c r="O540" i="9"/>
  <c r="Q541" i="9"/>
  <c r="O522" i="9"/>
  <c r="Q523" i="9"/>
  <c r="O79" i="9"/>
  <c r="Q80" i="9"/>
  <c r="O482" i="9"/>
  <c r="O481" i="9" s="1"/>
  <c r="Q483" i="9"/>
  <c r="O487" i="9"/>
  <c r="O486" i="9" s="1"/>
  <c r="Q488" i="9"/>
  <c r="O472" i="9"/>
  <c r="O468" i="9" s="1"/>
  <c r="Q474" i="9"/>
  <c r="O464" i="9"/>
  <c r="Q465" i="9"/>
  <c r="O436" i="9"/>
  <c r="Q437" i="9"/>
  <c r="S470" i="9"/>
  <c r="Q469" i="9"/>
  <c r="S210" i="9"/>
  <c r="Q209" i="9"/>
  <c r="O92" i="9"/>
  <c r="M302" i="9"/>
  <c r="O303" i="9"/>
  <c r="M36" i="9"/>
  <c r="M35" i="9" s="1"/>
  <c r="O37" i="9"/>
  <c r="M573" i="9"/>
  <c r="M572" i="9" s="1"/>
  <c r="M571" i="9" s="1"/>
  <c r="O574" i="9"/>
  <c r="M481" i="9"/>
  <c r="M468" i="9"/>
  <c r="M385" i="9"/>
  <c r="K573" i="9"/>
  <c r="K572" i="9" s="1"/>
  <c r="K571" i="9" s="1"/>
  <c r="K302" i="9"/>
  <c r="K143" i="9"/>
  <c r="K133" i="9"/>
  <c r="K235" i="9"/>
  <c r="J25" i="9"/>
  <c r="K114" i="9"/>
  <c r="K98" i="9"/>
  <c r="J506" i="9"/>
  <c r="J59" i="9"/>
  <c r="M477" i="9" l="1"/>
  <c r="M460" i="9"/>
  <c r="O461" i="9"/>
  <c r="O460" i="9" s="1"/>
  <c r="S209" i="9"/>
  <c r="V210" i="9"/>
  <c r="S469" i="9"/>
  <c r="V470" i="9"/>
  <c r="X103" i="9"/>
  <c r="X102" i="9" s="1"/>
  <c r="V102" i="9"/>
  <c r="X264" i="9"/>
  <c r="X263" i="9" s="1"/>
  <c r="E130" i="11" s="1"/>
  <c r="V263" i="9"/>
  <c r="O573" i="9"/>
  <c r="O572" i="9" s="1"/>
  <c r="O571" i="9" s="1"/>
  <c r="Q574" i="9"/>
  <c r="O36" i="9"/>
  <c r="O35" i="9" s="1"/>
  <c r="Q37" i="9"/>
  <c r="O302" i="9"/>
  <c r="Q303" i="9"/>
  <c r="Q436" i="9"/>
  <c r="S437" i="9"/>
  <c r="Q464" i="9"/>
  <c r="S465" i="9"/>
  <c r="Q472" i="9"/>
  <c r="S474" i="9"/>
  <c r="V474" i="9" s="1"/>
  <c r="S488" i="9"/>
  <c r="Q487" i="9"/>
  <c r="Q482" i="9"/>
  <c r="S483" i="9"/>
  <c r="Q79" i="9"/>
  <c r="S80" i="9"/>
  <c r="S523" i="9"/>
  <c r="Q522" i="9"/>
  <c r="S541" i="9"/>
  <c r="Q540" i="9"/>
  <c r="S94" i="9"/>
  <c r="Q93" i="9"/>
  <c r="S83" i="9"/>
  <c r="Q81" i="9"/>
  <c r="S261" i="9"/>
  <c r="Q260" i="9"/>
  <c r="S326" i="9"/>
  <c r="Q325" i="9"/>
  <c r="Q462" i="9"/>
  <c r="S463" i="9"/>
  <c r="Q466" i="9"/>
  <c r="S467" i="9"/>
  <c r="Q484" i="9"/>
  <c r="S485" i="9"/>
  <c r="S479" i="9"/>
  <c r="Q478" i="9"/>
  <c r="S490" i="9"/>
  <c r="Q489" i="9"/>
  <c r="S525" i="9"/>
  <c r="Q524" i="9"/>
  <c r="Q545" i="9"/>
  <c r="S546" i="9"/>
  <c r="Q382" i="9"/>
  <c r="S383" i="9"/>
  <c r="O477" i="9"/>
  <c r="M384" i="9"/>
  <c r="O385" i="9"/>
  <c r="K97" i="9"/>
  <c r="K96" i="9" s="1"/>
  <c r="M98" i="9"/>
  <c r="M133" i="9"/>
  <c r="K113" i="9"/>
  <c r="K112" i="9" s="1"/>
  <c r="M114" i="9"/>
  <c r="K234" i="9"/>
  <c r="M235" i="9"/>
  <c r="K142" i="9"/>
  <c r="M143" i="9"/>
  <c r="K396" i="9"/>
  <c r="M396" i="9" s="1"/>
  <c r="O396" i="9" s="1"/>
  <c r="Q396" i="9" s="1"/>
  <c r="S396" i="9" s="1"/>
  <c r="V396" i="9" s="1"/>
  <c r="X396" i="9" s="1"/>
  <c r="K390" i="9"/>
  <c r="K504" i="9"/>
  <c r="M504" i="9" s="1"/>
  <c r="O504" i="9" s="1"/>
  <c r="Q504" i="9" s="1"/>
  <c r="S504" i="9" s="1"/>
  <c r="V504" i="9" s="1"/>
  <c r="X504" i="9" s="1"/>
  <c r="K416" i="9"/>
  <c r="M416" i="9" s="1"/>
  <c r="O416" i="9" s="1"/>
  <c r="Q416" i="9" s="1"/>
  <c r="S416" i="9" s="1"/>
  <c r="V416" i="9" s="1"/>
  <c r="X416" i="9" s="1"/>
  <c r="K130" i="9"/>
  <c r="J377" i="9"/>
  <c r="K345" i="9"/>
  <c r="K279" i="9"/>
  <c r="K277" i="9"/>
  <c r="M277" i="9" s="1"/>
  <c r="O277" i="9" s="1"/>
  <c r="Q277" i="9" s="1"/>
  <c r="S277" i="9" s="1"/>
  <c r="V277" i="9" s="1"/>
  <c r="X277" i="9" s="1"/>
  <c r="K276" i="9"/>
  <c r="M276" i="9" s="1"/>
  <c r="O276" i="9" s="1"/>
  <c r="Q276" i="9" s="1"/>
  <c r="X101" i="9" l="1"/>
  <c r="E97" i="11"/>
  <c r="S382" i="9"/>
  <c r="V383" i="9"/>
  <c r="S545" i="9"/>
  <c r="V546" i="9"/>
  <c r="S484" i="9"/>
  <c r="V485" i="9"/>
  <c r="S466" i="9"/>
  <c r="V467" i="9"/>
  <c r="S462" i="9"/>
  <c r="S461" i="9" s="1"/>
  <c r="V463" i="9"/>
  <c r="S79" i="9"/>
  <c r="V80" i="9"/>
  <c r="S482" i="9"/>
  <c r="S481" i="9" s="1"/>
  <c r="V483" i="9"/>
  <c r="X474" i="9"/>
  <c r="X472" i="9" s="1"/>
  <c r="E63" i="11" s="1"/>
  <c r="V472" i="9"/>
  <c r="S464" i="9"/>
  <c r="V465" i="9"/>
  <c r="S436" i="9"/>
  <c r="V437" i="9"/>
  <c r="S524" i="9"/>
  <c r="V525" i="9"/>
  <c r="S489" i="9"/>
  <c r="V490" i="9"/>
  <c r="V479" i="9"/>
  <c r="S478" i="9"/>
  <c r="S325" i="9"/>
  <c r="V326" i="9"/>
  <c r="S260" i="9"/>
  <c r="V261" i="9"/>
  <c r="S81" i="9"/>
  <c r="V83" i="9"/>
  <c r="S93" i="9"/>
  <c r="S92" i="9" s="1"/>
  <c r="V94" i="9"/>
  <c r="S540" i="9"/>
  <c r="V541" i="9"/>
  <c r="S522" i="9"/>
  <c r="V523" i="9"/>
  <c r="S487" i="9"/>
  <c r="S486" i="9" s="1"/>
  <c r="V488" i="9"/>
  <c r="V101" i="9"/>
  <c r="X470" i="9"/>
  <c r="X469" i="9" s="1"/>
  <c r="V469" i="9"/>
  <c r="X210" i="9"/>
  <c r="X209" i="9" s="1"/>
  <c r="E99" i="11" s="1"/>
  <c r="V209" i="9"/>
  <c r="S472" i="9"/>
  <c r="S468" i="9" s="1"/>
  <c r="Q275" i="9"/>
  <c r="S276" i="9"/>
  <c r="Q92" i="9"/>
  <c r="Q486" i="9"/>
  <c r="S303" i="9"/>
  <c r="Q302" i="9"/>
  <c r="Q36" i="9"/>
  <c r="S37" i="9"/>
  <c r="Q573" i="9"/>
  <c r="Q572" i="9" s="1"/>
  <c r="Q571" i="9" s="1"/>
  <c r="S574" i="9"/>
  <c r="Q468" i="9"/>
  <c r="O384" i="9"/>
  <c r="Q385" i="9"/>
  <c r="Q461" i="9"/>
  <c r="Q481" i="9"/>
  <c r="O275" i="9"/>
  <c r="M97" i="9"/>
  <c r="M96" i="9" s="1"/>
  <c r="O98" i="9"/>
  <c r="M142" i="9"/>
  <c r="O143" i="9"/>
  <c r="M234" i="9"/>
  <c r="O235" i="9"/>
  <c r="M113" i="9"/>
  <c r="M112" i="9" s="1"/>
  <c r="O114" i="9"/>
  <c r="O133" i="9"/>
  <c r="Q133" i="9" s="1"/>
  <c r="M275" i="9"/>
  <c r="K389" i="9"/>
  <c r="M390" i="9"/>
  <c r="K278" i="9"/>
  <c r="M279" i="9"/>
  <c r="K344" i="9"/>
  <c r="M345" i="9"/>
  <c r="M130" i="9"/>
  <c r="K275" i="9"/>
  <c r="X468" i="9" l="1"/>
  <c r="E62" i="11"/>
  <c r="S302" i="9"/>
  <c r="V303" i="9"/>
  <c r="S275" i="9"/>
  <c r="V276" i="9"/>
  <c r="V468" i="9"/>
  <c r="X488" i="9"/>
  <c r="X487" i="9" s="1"/>
  <c r="E73" i="11" s="1"/>
  <c r="V487" i="9"/>
  <c r="X523" i="9"/>
  <c r="X522" i="9" s="1"/>
  <c r="E92" i="11" s="1"/>
  <c r="V522" i="9"/>
  <c r="X541" i="9"/>
  <c r="X540" i="9" s="1"/>
  <c r="E113" i="11" s="1"/>
  <c r="V540" i="9"/>
  <c r="X94" i="9"/>
  <c r="X93" i="9" s="1"/>
  <c r="V93" i="9"/>
  <c r="X83" i="9"/>
  <c r="X81" i="9" s="1"/>
  <c r="V81" i="9"/>
  <c r="X261" i="9"/>
  <c r="X260" i="9" s="1"/>
  <c r="E129" i="11" s="1"/>
  <c r="V260" i="9"/>
  <c r="X326" i="9"/>
  <c r="X325" i="9" s="1"/>
  <c r="E222" i="11" s="1"/>
  <c r="V325" i="9"/>
  <c r="X490" i="9"/>
  <c r="X489" i="9" s="1"/>
  <c r="V489" i="9"/>
  <c r="X525" i="9"/>
  <c r="X524" i="9" s="1"/>
  <c r="E93" i="11" s="1"/>
  <c r="V524" i="9"/>
  <c r="S573" i="9"/>
  <c r="S572" i="9" s="1"/>
  <c r="S571" i="9" s="1"/>
  <c r="V574" i="9"/>
  <c r="S36" i="9"/>
  <c r="S35" i="9" s="1"/>
  <c r="V37" i="9"/>
  <c r="X479" i="9"/>
  <c r="V478" i="9"/>
  <c r="X437" i="9"/>
  <c r="X436" i="9" s="1"/>
  <c r="E173" i="11" s="1"/>
  <c r="V436" i="9"/>
  <c r="X465" i="9"/>
  <c r="X464" i="9" s="1"/>
  <c r="E57" i="11" s="1"/>
  <c r="V464" i="9"/>
  <c r="X483" i="9"/>
  <c r="X482" i="9" s="1"/>
  <c r="E70" i="11" s="1"/>
  <c r="V482" i="9"/>
  <c r="X80" i="9"/>
  <c r="X79" i="9" s="1"/>
  <c r="V79" i="9"/>
  <c r="X463" i="9"/>
  <c r="X462" i="9" s="1"/>
  <c r="E56" i="11" s="1"/>
  <c r="V462" i="9"/>
  <c r="X467" i="9"/>
  <c r="X466" i="9" s="1"/>
  <c r="E58" i="11" s="1"/>
  <c r="V466" i="9"/>
  <c r="X485" i="9"/>
  <c r="X484" i="9" s="1"/>
  <c r="E69" i="11" s="1"/>
  <c r="V484" i="9"/>
  <c r="X546" i="9"/>
  <c r="X545" i="9" s="1"/>
  <c r="E140" i="11" s="1"/>
  <c r="V545" i="9"/>
  <c r="X383" i="9"/>
  <c r="X382" i="9" s="1"/>
  <c r="E199" i="11" s="1"/>
  <c r="V382" i="9"/>
  <c r="S460" i="9"/>
  <c r="Q477" i="9"/>
  <c r="O113" i="9"/>
  <c r="O112" i="9" s="1"/>
  <c r="Q114" i="9"/>
  <c r="O234" i="9"/>
  <c r="Q235" i="9"/>
  <c r="O142" i="9"/>
  <c r="Q143" i="9"/>
  <c r="O97" i="9"/>
  <c r="O96" i="9" s="1"/>
  <c r="Q98" i="9"/>
  <c r="S477" i="9"/>
  <c r="S133" i="9"/>
  <c r="V133" i="9" s="1"/>
  <c r="Q384" i="9"/>
  <c r="S385" i="9"/>
  <c r="Q35" i="9"/>
  <c r="Q460" i="9"/>
  <c r="M278" i="9"/>
  <c r="O279" i="9"/>
  <c r="O345" i="9"/>
  <c r="M344" i="9"/>
  <c r="M341" i="9" s="1"/>
  <c r="M389" i="9"/>
  <c r="M388" i="9" s="1"/>
  <c r="O390" i="9"/>
  <c r="O130" i="9"/>
  <c r="Q130" i="9" s="1"/>
  <c r="K341" i="9"/>
  <c r="K388" i="9"/>
  <c r="K274" i="9"/>
  <c r="K268" i="9"/>
  <c r="M268" i="9" s="1"/>
  <c r="O268" i="9" s="1"/>
  <c r="Q268" i="9" s="1"/>
  <c r="S268" i="9" s="1"/>
  <c r="V268" i="9" s="1"/>
  <c r="X268" i="9" s="1"/>
  <c r="K267" i="9"/>
  <c r="M267" i="9" s="1"/>
  <c r="O267" i="9" s="1"/>
  <c r="Q267" i="9" s="1"/>
  <c r="K259" i="9"/>
  <c r="J244" i="9"/>
  <c r="J575" i="9" s="1"/>
  <c r="K230" i="9"/>
  <c r="M230" i="9" s="1"/>
  <c r="O230" i="9" s="1"/>
  <c r="Q230" i="9" s="1"/>
  <c r="S230" i="9" s="1"/>
  <c r="V230" i="9" s="1"/>
  <c r="X230" i="9" s="1"/>
  <c r="K229" i="9"/>
  <c r="M229" i="9" s="1"/>
  <c r="K199" i="9"/>
  <c r="M199" i="9" s="1"/>
  <c r="O199" i="9" s="1"/>
  <c r="Q199" i="9" s="1"/>
  <c r="S199" i="9" s="1"/>
  <c r="V199" i="9" s="1"/>
  <c r="X199" i="9" s="1"/>
  <c r="K192" i="9"/>
  <c r="K190" i="9"/>
  <c r="M190" i="9" s="1"/>
  <c r="O190" i="9" s="1"/>
  <c r="Q190" i="9" s="1"/>
  <c r="S190" i="9" s="1"/>
  <c r="V190" i="9" s="1"/>
  <c r="X190" i="9" s="1"/>
  <c r="K129" i="9"/>
  <c r="K117" i="9"/>
  <c r="K27" i="9"/>
  <c r="M27" i="9" s="1"/>
  <c r="O27" i="9" s="1"/>
  <c r="Q27" i="9" s="1"/>
  <c r="S27" i="9" s="1"/>
  <c r="V27" i="9" s="1"/>
  <c r="X27" i="9" s="1"/>
  <c r="G183" i="9"/>
  <c r="G186" i="9"/>
  <c r="X478" i="9" l="1"/>
  <c r="E66" i="11"/>
  <c r="X92" i="9"/>
  <c r="E85" i="11"/>
  <c r="E138" i="11"/>
  <c r="E55" i="11"/>
  <c r="V461" i="9"/>
  <c r="V460" i="9" s="1"/>
  <c r="V481" i="9"/>
  <c r="E68" i="11"/>
  <c r="X486" i="9"/>
  <c r="S384" i="9"/>
  <c r="V385" i="9"/>
  <c r="X133" i="9"/>
  <c r="E164" i="11" s="1"/>
  <c r="X37" i="9"/>
  <c r="X36" i="9" s="1"/>
  <c r="V36" i="9"/>
  <c r="X574" i="9"/>
  <c r="X573" i="9" s="1"/>
  <c r="X572" i="9" s="1"/>
  <c r="X571" i="9" s="1"/>
  <c r="V573" i="9"/>
  <c r="V572" i="9" s="1"/>
  <c r="V571" i="9" s="1"/>
  <c r="V92" i="9"/>
  <c r="E84" i="11"/>
  <c r="V486" i="9"/>
  <c r="V477" i="9" s="1"/>
  <c r="X276" i="9"/>
  <c r="X275" i="9" s="1"/>
  <c r="E136" i="11" s="1"/>
  <c r="V275" i="9"/>
  <c r="X303" i="9"/>
  <c r="X302" i="9" s="1"/>
  <c r="E162" i="11" s="1"/>
  <c r="V302" i="9"/>
  <c r="X461" i="9"/>
  <c r="X460" i="9" s="1"/>
  <c r="X481" i="9"/>
  <c r="Q266" i="9"/>
  <c r="S267" i="9"/>
  <c r="S130" i="9"/>
  <c r="V130" i="9" s="1"/>
  <c r="O344" i="9"/>
  <c r="Q345" i="9"/>
  <c r="O389" i="9"/>
  <c r="O388" i="9" s="1"/>
  <c r="Q390" i="9"/>
  <c r="O278" i="9"/>
  <c r="Q279" i="9"/>
  <c r="Q97" i="9"/>
  <c r="Q96" i="9" s="1"/>
  <c r="S98" i="9"/>
  <c r="Q142" i="9"/>
  <c r="S143" i="9"/>
  <c r="Q234" i="9"/>
  <c r="S235" i="9"/>
  <c r="Q113" i="9"/>
  <c r="Q112" i="9" s="1"/>
  <c r="S114" i="9"/>
  <c r="O341" i="9"/>
  <c r="O266" i="9"/>
  <c r="M228" i="9"/>
  <c r="O229" i="9"/>
  <c r="M266" i="9"/>
  <c r="K128" i="9"/>
  <c r="M129" i="9"/>
  <c r="K191" i="9"/>
  <c r="M192" i="9"/>
  <c r="K116" i="9"/>
  <c r="M117" i="9"/>
  <c r="K258" i="9"/>
  <c r="M259" i="9"/>
  <c r="K273" i="9"/>
  <c r="M274" i="9"/>
  <c r="K228" i="9"/>
  <c r="K266" i="9"/>
  <c r="G152" i="9"/>
  <c r="G150" i="9"/>
  <c r="X35" i="9" l="1"/>
  <c r="E25" i="11"/>
  <c r="S266" i="9"/>
  <c r="V267" i="9"/>
  <c r="S113" i="9"/>
  <c r="S112" i="9" s="1"/>
  <c r="V114" i="9"/>
  <c r="S234" i="9"/>
  <c r="V235" i="9"/>
  <c r="S142" i="9"/>
  <c r="V143" i="9"/>
  <c r="S97" i="9"/>
  <c r="S96" i="9" s="1"/>
  <c r="V98" i="9"/>
  <c r="X130" i="9"/>
  <c r="E161" i="11" s="1"/>
  <c r="V35" i="9"/>
  <c r="E24" i="11"/>
  <c r="X385" i="9"/>
  <c r="X384" i="9" s="1"/>
  <c r="E200" i="11" s="1"/>
  <c r="V384" i="9"/>
  <c r="X477" i="9"/>
  <c r="O228" i="9"/>
  <c r="Q229" i="9"/>
  <c r="S279" i="9"/>
  <c r="Q278" i="9"/>
  <c r="S390" i="9"/>
  <c r="Q389" i="9"/>
  <c r="Q344" i="9"/>
  <c r="S345" i="9"/>
  <c r="M258" i="9"/>
  <c r="O259" i="9"/>
  <c r="M128" i="9"/>
  <c r="O129" i="9"/>
  <c r="M273" i="9"/>
  <c r="O274" i="9"/>
  <c r="M116" i="9"/>
  <c r="O117" i="9"/>
  <c r="M191" i="9"/>
  <c r="O192" i="9"/>
  <c r="M115" i="9"/>
  <c r="K115" i="9"/>
  <c r="I531" i="9"/>
  <c r="I529" i="9"/>
  <c r="H108" i="9"/>
  <c r="H22" i="9"/>
  <c r="S389" i="9" l="1"/>
  <c r="S388" i="9" s="1"/>
  <c r="V390" i="9"/>
  <c r="S278" i="9"/>
  <c r="V279" i="9"/>
  <c r="X98" i="9"/>
  <c r="X97" i="9" s="1"/>
  <c r="X96" i="9" s="1"/>
  <c r="V97" i="9"/>
  <c r="V96" i="9" s="1"/>
  <c r="X143" i="9"/>
  <c r="X142" i="9" s="1"/>
  <c r="E179" i="11" s="1"/>
  <c r="V142" i="9"/>
  <c r="X235" i="9"/>
  <c r="X234" i="9" s="1"/>
  <c r="E116" i="11" s="1"/>
  <c r="V234" i="9"/>
  <c r="X114" i="9"/>
  <c r="X113" i="9" s="1"/>
  <c r="X112" i="9" s="1"/>
  <c r="V113" i="9"/>
  <c r="V112" i="9" s="1"/>
  <c r="X267" i="9"/>
  <c r="X266" i="9" s="1"/>
  <c r="E132" i="11" s="1"/>
  <c r="V266" i="9"/>
  <c r="S344" i="9"/>
  <c r="S341" i="9" s="1"/>
  <c r="V345" i="9"/>
  <c r="Q341" i="9"/>
  <c r="O191" i="9"/>
  <c r="Q192" i="9"/>
  <c r="O116" i="9"/>
  <c r="O115" i="9" s="1"/>
  <c r="Q117" i="9"/>
  <c r="O273" i="9"/>
  <c r="Q274" i="9"/>
  <c r="O128" i="9"/>
  <c r="Q129" i="9"/>
  <c r="O258" i="9"/>
  <c r="Q259" i="9"/>
  <c r="Q388" i="9"/>
  <c r="Q228" i="9"/>
  <c r="S229" i="9"/>
  <c r="I530" i="9"/>
  <c r="K531" i="9"/>
  <c r="I528" i="9"/>
  <c r="K529" i="9"/>
  <c r="H411" i="9"/>
  <c r="H256" i="9"/>
  <c r="H226" i="9"/>
  <c r="H223" i="9"/>
  <c r="S228" i="9" l="1"/>
  <c r="V229" i="9"/>
  <c r="X345" i="9"/>
  <c r="X344" i="9" s="1"/>
  <c r="V344" i="9"/>
  <c r="X279" i="9"/>
  <c r="X278" i="9" s="1"/>
  <c r="E137" i="11" s="1"/>
  <c r="V278" i="9"/>
  <c r="X390" i="9"/>
  <c r="X389" i="9" s="1"/>
  <c r="V389" i="9"/>
  <c r="S259" i="9"/>
  <c r="Q258" i="9"/>
  <c r="Q128" i="9"/>
  <c r="S129" i="9"/>
  <c r="Q273" i="9"/>
  <c r="S274" i="9"/>
  <c r="Q116" i="9"/>
  <c r="S117" i="9"/>
  <c r="S192" i="9"/>
  <c r="Q191" i="9"/>
  <c r="K528" i="9"/>
  <c r="M529" i="9"/>
  <c r="K530" i="9"/>
  <c r="M531" i="9"/>
  <c r="H414" i="9"/>
  <c r="H243" i="9"/>
  <c r="I243" i="9" s="1"/>
  <c r="K243" i="9" s="1"/>
  <c r="M243" i="9" s="1"/>
  <c r="O243" i="9" s="1"/>
  <c r="Q243" i="9" s="1"/>
  <c r="H240" i="9"/>
  <c r="I240" i="9" s="1"/>
  <c r="K240" i="9" s="1"/>
  <c r="M240" i="9" s="1"/>
  <c r="O240" i="9" s="1"/>
  <c r="Q240" i="9" s="1"/>
  <c r="I413" i="9"/>
  <c r="K413" i="9" s="1"/>
  <c r="M413" i="9" s="1"/>
  <c r="O413" i="9" s="1"/>
  <c r="Q413" i="9" s="1"/>
  <c r="S413" i="9" s="1"/>
  <c r="V413" i="9" s="1"/>
  <c r="X413" i="9" s="1"/>
  <c r="I340" i="9"/>
  <c r="I527" i="9"/>
  <c r="I548" i="9"/>
  <c r="K548" i="9" s="1"/>
  <c r="M548" i="9" s="1"/>
  <c r="O548" i="9" s="1"/>
  <c r="Q548" i="9" s="1"/>
  <c r="S548" i="9" s="1"/>
  <c r="V548" i="9" s="1"/>
  <c r="X548" i="9" s="1"/>
  <c r="I547" i="9"/>
  <c r="K547" i="9" s="1"/>
  <c r="M547" i="9" s="1"/>
  <c r="O547" i="9" s="1"/>
  <c r="Q547" i="9" s="1"/>
  <c r="H521" i="9"/>
  <c r="H458" i="9" s="1"/>
  <c r="I313" i="9"/>
  <c r="G312" i="9"/>
  <c r="G311" i="9" s="1"/>
  <c r="I570" i="9"/>
  <c r="K570" i="9" s="1"/>
  <c r="M570" i="9" s="1"/>
  <c r="O570" i="9" s="1"/>
  <c r="Q570" i="9" s="1"/>
  <c r="S570" i="9" s="1"/>
  <c r="V570" i="9" s="1"/>
  <c r="X570" i="9" s="1"/>
  <c r="I563" i="9"/>
  <c r="K563" i="9" s="1"/>
  <c r="M563" i="9" s="1"/>
  <c r="O563" i="9" s="1"/>
  <c r="Q563" i="9" s="1"/>
  <c r="S563" i="9" s="1"/>
  <c r="V563" i="9" s="1"/>
  <c r="X563" i="9" s="1"/>
  <c r="I562" i="9"/>
  <c r="K562" i="9" s="1"/>
  <c r="M562" i="9" s="1"/>
  <c r="O562" i="9" s="1"/>
  <c r="Q562" i="9" s="1"/>
  <c r="S562" i="9" s="1"/>
  <c r="V562" i="9" s="1"/>
  <c r="X562" i="9" s="1"/>
  <c r="I561" i="9"/>
  <c r="K561" i="9" s="1"/>
  <c r="M561" i="9" s="1"/>
  <c r="O561" i="9" s="1"/>
  <c r="Q561" i="9" s="1"/>
  <c r="I543" i="9"/>
  <c r="K543" i="9" s="1"/>
  <c r="I513" i="9"/>
  <c r="K513" i="9" s="1"/>
  <c r="I511" i="9"/>
  <c r="K511" i="9" s="1"/>
  <c r="I508" i="9"/>
  <c r="K508" i="9" s="1"/>
  <c r="M508" i="9" s="1"/>
  <c r="O508" i="9" s="1"/>
  <c r="Q508" i="9" s="1"/>
  <c r="S508" i="9" s="1"/>
  <c r="V508" i="9" s="1"/>
  <c r="X508" i="9" s="1"/>
  <c r="I506" i="9"/>
  <c r="K506" i="9" s="1"/>
  <c r="M506" i="9" s="1"/>
  <c r="O506" i="9" s="1"/>
  <c r="Q506" i="9" s="1"/>
  <c r="S506" i="9" s="1"/>
  <c r="V506" i="9" s="1"/>
  <c r="X506" i="9" s="1"/>
  <c r="I505" i="9"/>
  <c r="K505" i="9" s="1"/>
  <c r="M505" i="9" s="1"/>
  <c r="O505" i="9" s="1"/>
  <c r="Q505" i="9" s="1"/>
  <c r="S505" i="9" s="1"/>
  <c r="V505" i="9" s="1"/>
  <c r="X505" i="9" s="1"/>
  <c r="I499" i="9"/>
  <c r="K499" i="9" s="1"/>
  <c r="M499" i="9" s="1"/>
  <c r="O499" i="9" s="1"/>
  <c r="Q499" i="9" s="1"/>
  <c r="S499" i="9" s="1"/>
  <c r="V499" i="9" s="1"/>
  <c r="X499" i="9" s="1"/>
  <c r="I498" i="9"/>
  <c r="K498" i="9" s="1"/>
  <c r="M498" i="9" s="1"/>
  <c r="O498" i="9" s="1"/>
  <c r="Q498" i="9" s="1"/>
  <c r="I457" i="9"/>
  <c r="K457" i="9" s="1"/>
  <c r="M457" i="9" s="1"/>
  <c r="O457" i="9" s="1"/>
  <c r="Q457" i="9" s="1"/>
  <c r="S457" i="9" s="1"/>
  <c r="V457" i="9" s="1"/>
  <c r="X457" i="9" s="1"/>
  <c r="I456" i="9"/>
  <c r="K456" i="9" s="1"/>
  <c r="M456" i="9" s="1"/>
  <c r="O456" i="9" s="1"/>
  <c r="Q456" i="9" s="1"/>
  <c r="S456" i="9" s="1"/>
  <c r="V456" i="9" s="1"/>
  <c r="X456" i="9" s="1"/>
  <c r="I442" i="9"/>
  <c r="K442" i="9" s="1"/>
  <c r="M442" i="9" s="1"/>
  <c r="O442" i="9" s="1"/>
  <c r="Q442" i="9" s="1"/>
  <c r="S442" i="9" s="1"/>
  <c r="V442" i="9" s="1"/>
  <c r="X442" i="9" s="1"/>
  <c r="I441" i="9"/>
  <c r="K441" i="9" s="1"/>
  <c r="M441" i="9" s="1"/>
  <c r="O441" i="9" s="1"/>
  <c r="Q441" i="9" s="1"/>
  <c r="S441" i="9" s="1"/>
  <c r="V441" i="9" s="1"/>
  <c r="X441" i="9" s="1"/>
  <c r="I423" i="9"/>
  <c r="I414" i="9"/>
  <c r="K414" i="9" s="1"/>
  <c r="M414" i="9" s="1"/>
  <c r="O414" i="9" s="1"/>
  <c r="Q414" i="9" s="1"/>
  <c r="S414" i="9" s="1"/>
  <c r="V414" i="9" s="1"/>
  <c r="X414" i="9" s="1"/>
  <c r="I406" i="9"/>
  <c r="K406" i="9" s="1"/>
  <c r="I404" i="9"/>
  <c r="K404" i="9" s="1"/>
  <c r="M404" i="9" s="1"/>
  <c r="O404" i="9" s="1"/>
  <c r="Q404" i="9" s="1"/>
  <c r="S404" i="9" s="1"/>
  <c r="V404" i="9" s="1"/>
  <c r="X404" i="9" s="1"/>
  <c r="I403" i="9"/>
  <c r="K403" i="9" s="1"/>
  <c r="M403" i="9" s="1"/>
  <c r="O403" i="9" s="1"/>
  <c r="Q403" i="9" s="1"/>
  <c r="S403" i="9" s="1"/>
  <c r="V403" i="9" s="1"/>
  <c r="X403" i="9" s="1"/>
  <c r="I402" i="9"/>
  <c r="K402" i="9" s="1"/>
  <c r="M402" i="9" s="1"/>
  <c r="O402" i="9" s="1"/>
  <c r="I400" i="9"/>
  <c r="K400" i="9" s="1"/>
  <c r="M400" i="9" s="1"/>
  <c r="O400" i="9" s="1"/>
  <c r="Q400" i="9" s="1"/>
  <c r="S400" i="9" s="1"/>
  <c r="V400" i="9" s="1"/>
  <c r="X400" i="9" s="1"/>
  <c r="I399" i="9"/>
  <c r="K399" i="9" s="1"/>
  <c r="M399" i="9" s="1"/>
  <c r="O399" i="9" s="1"/>
  <c r="Q399" i="9" s="1"/>
  <c r="S399" i="9" s="1"/>
  <c r="V399" i="9" s="1"/>
  <c r="X399" i="9" s="1"/>
  <c r="I398" i="9"/>
  <c r="K398" i="9" s="1"/>
  <c r="M398" i="9" s="1"/>
  <c r="O398" i="9" s="1"/>
  <c r="Q398" i="9" s="1"/>
  <c r="I387" i="9"/>
  <c r="I367" i="9"/>
  <c r="I363" i="9"/>
  <c r="I352" i="9"/>
  <c r="K352" i="9" s="1"/>
  <c r="I338" i="9"/>
  <c r="I334" i="9"/>
  <c r="I328" i="9"/>
  <c r="I319" i="9"/>
  <c r="K319" i="9" s="1"/>
  <c r="M319" i="9" s="1"/>
  <c r="O319" i="9" s="1"/>
  <c r="Q319" i="9" s="1"/>
  <c r="S319" i="9" s="1"/>
  <c r="V319" i="9" s="1"/>
  <c r="X319" i="9" s="1"/>
  <c r="I318" i="9"/>
  <c r="K318" i="9" s="1"/>
  <c r="M318" i="9" s="1"/>
  <c r="O318" i="9" s="1"/>
  <c r="I309" i="9"/>
  <c r="I307" i="9"/>
  <c r="I301" i="9"/>
  <c r="I289" i="9"/>
  <c r="I288" i="9" s="1"/>
  <c r="I287" i="9" s="1"/>
  <c r="I284" i="9"/>
  <c r="K284" i="9" s="1"/>
  <c r="M284" i="9" s="1"/>
  <c r="O284" i="9" s="1"/>
  <c r="Q284" i="9" s="1"/>
  <c r="I257" i="9"/>
  <c r="K257" i="9" s="1"/>
  <c r="M257" i="9" s="1"/>
  <c r="O257" i="9" s="1"/>
  <c r="Q257" i="9" s="1"/>
  <c r="S257" i="9" s="1"/>
  <c r="V257" i="9" s="1"/>
  <c r="X257" i="9" s="1"/>
  <c r="I256" i="9"/>
  <c r="K256" i="9" s="1"/>
  <c r="M256" i="9" s="1"/>
  <c r="O256" i="9" s="1"/>
  <c r="Q256" i="9" s="1"/>
  <c r="I251" i="9"/>
  <c r="K251" i="9" s="1"/>
  <c r="M251" i="9" s="1"/>
  <c r="O251" i="9" s="1"/>
  <c r="Q251" i="9" s="1"/>
  <c r="S251" i="9" s="1"/>
  <c r="V251" i="9" s="1"/>
  <c r="X251" i="9" s="1"/>
  <c r="I248" i="9"/>
  <c r="K248" i="9" s="1"/>
  <c r="M248" i="9" s="1"/>
  <c r="O248" i="9" s="1"/>
  <c r="Q248" i="9" s="1"/>
  <c r="S248" i="9" s="1"/>
  <c r="V248" i="9" s="1"/>
  <c r="X248" i="9" s="1"/>
  <c r="I247" i="9"/>
  <c r="K247" i="9" s="1"/>
  <c r="M247" i="9" s="1"/>
  <c r="O247" i="9" s="1"/>
  <c r="I244" i="9"/>
  <c r="K244" i="9" s="1"/>
  <c r="M244" i="9" s="1"/>
  <c r="O244" i="9" s="1"/>
  <c r="Q244" i="9" s="1"/>
  <c r="S244" i="9" s="1"/>
  <c r="V244" i="9" s="1"/>
  <c r="X244" i="9" s="1"/>
  <c r="I241" i="9"/>
  <c r="K241" i="9" s="1"/>
  <c r="M241" i="9" s="1"/>
  <c r="O241" i="9" s="1"/>
  <c r="Q241" i="9" s="1"/>
  <c r="S241" i="9" s="1"/>
  <c r="V241" i="9" s="1"/>
  <c r="X241" i="9" s="1"/>
  <c r="I227" i="9"/>
  <c r="K227" i="9" s="1"/>
  <c r="M227" i="9" s="1"/>
  <c r="O227" i="9" s="1"/>
  <c r="Q227" i="9" s="1"/>
  <c r="S227" i="9" s="1"/>
  <c r="V227" i="9" s="1"/>
  <c r="X227" i="9" s="1"/>
  <c r="I226" i="9"/>
  <c r="K226" i="9" s="1"/>
  <c r="M226" i="9" s="1"/>
  <c r="O226" i="9" s="1"/>
  <c r="Q226" i="9" s="1"/>
  <c r="I224" i="9"/>
  <c r="K224" i="9" s="1"/>
  <c r="M224" i="9" s="1"/>
  <c r="O224" i="9" s="1"/>
  <c r="Q224" i="9" s="1"/>
  <c r="S224" i="9" s="1"/>
  <c r="V224" i="9" s="1"/>
  <c r="X224" i="9" s="1"/>
  <c r="I223" i="9"/>
  <c r="K223" i="9" s="1"/>
  <c r="M223" i="9" s="1"/>
  <c r="O223" i="9" s="1"/>
  <c r="Q223" i="9" s="1"/>
  <c r="I217" i="9"/>
  <c r="I208" i="9"/>
  <c r="I205" i="9"/>
  <c r="I198" i="9"/>
  <c r="I194" i="9"/>
  <c r="I189" i="9"/>
  <c r="I185" i="9"/>
  <c r="K185" i="9" s="1"/>
  <c r="M185" i="9" s="1"/>
  <c r="O185" i="9" s="1"/>
  <c r="Q185" i="9" s="1"/>
  <c r="I183" i="9"/>
  <c r="K183" i="9" s="1"/>
  <c r="M183" i="9" s="1"/>
  <c r="O183" i="9" s="1"/>
  <c r="Q183" i="9" s="1"/>
  <c r="S183" i="9" s="1"/>
  <c r="V183" i="9" s="1"/>
  <c r="X183" i="9" s="1"/>
  <c r="I173" i="9"/>
  <c r="K173" i="9" s="1"/>
  <c r="M173" i="9" s="1"/>
  <c r="O173" i="9" s="1"/>
  <c r="Q173" i="9" s="1"/>
  <c r="I171" i="9"/>
  <c r="K171" i="9" s="1"/>
  <c r="M171" i="9" s="1"/>
  <c r="O171" i="9" s="1"/>
  <c r="Q171" i="9" s="1"/>
  <c r="S171" i="9" s="1"/>
  <c r="V171" i="9" s="1"/>
  <c r="X171" i="9" s="1"/>
  <c r="I160" i="9"/>
  <c r="I155" i="9"/>
  <c r="I152" i="9"/>
  <c r="K152" i="9" s="1"/>
  <c r="M152" i="9" s="1"/>
  <c r="O152" i="9" s="1"/>
  <c r="Q152" i="9" s="1"/>
  <c r="S152" i="9" s="1"/>
  <c r="V152" i="9" s="1"/>
  <c r="X152" i="9" s="1"/>
  <c r="I151" i="9"/>
  <c r="K151" i="9" s="1"/>
  <c r="M151" i="9" s="1"/>
  <c r="O151" i="9" s="1"/>
  <c r="Q151" i="9" s="1"/>
  <c r="S151" i="9" s="1"/>
  <c r="V151" i="9" s="1"/>
  <c r="X151" i="9" s="1"/>
  <c r="I150" i="9"/>
  <c r="K150" i="9" s="1"/>
  <c r="M150" i="9" s="1"/>
  <c r="O150" i="9" s="1"/>
  <c r="Q150" i="9" s="1"/>
  <c r="I147" i="9"/>
  <c r="K147" i="9" s="1"/>
  <c r="I139" i="9"/>
  <c r="I135" i="9"/>
  <c r="K135" i="9" s="1"/>
  <c r="I132" i="9"/>
  <c r="I127" i="9"/>
  <c r="K127" i="9" s="1"/>
  <c r="I124" i="9"/>
  <c r="I120" i="9"/>
  <c r="K120" i="9" s="1"/>
  <c r="I110" i="9"/>
  <c r="K110" i="9" s="1"/>
  <c r="M110" i="9" s="1"/>
  <c r="O110" i="9" s="1"/>
  <c r="Q110" i="9" s="1"/>
  <c r="S110" i="9" s="1"/>
  <c r="V110" i="9" s="1"/>
  <c r="X110" i="9" s="1"/>
  <c r="I108" i="9"/>
  <c r="K108" i="9" s="1"/>
  <c r="M108" i="9" s="1"/>
  <c r="I85" i="9"/>
  <c r="I76" i="9"/>
  <c r="I72" i="9"/>
  <c r="K72" i="9" s="1"/>
  <c r="M72" i="9" s="1"/>
  <c r="O72" i="9" s="1"/>
  <c r="Q72" i="9" s="1"/>
  <c r="S72" i="9" s="1"/>
  <c r="V72" i="9" s="1"/>
  <c r="X72" i="9" s="1"/>
  <c r="I71" i="9"/>
  <c r="K71" i="9" s="1"/>
  <c r="M71" i="9" s="1"/>
  <c r="I69" i="9"/>
  <c r="I68" i="9"/>
  <c r="K68" i="9" s="1"/>
  <c r="M68" i="9" s="1"/>
  <c r="O68" i="9" s="1"/>
  <c r="Q68" i="9" s="1"/>
  <c r="I63" i="9"/>
  <c r="I61" i="9"/>
  <c r="K61" i="9" s="1"/>
  <c r="I59" i="9"/>
  <c r="I57" i="9"/>
  <c r="K57" i="9" s="1"/>
  <c r="I48" i="9"/>
  <c r="I47" i="9"/>
  <c r="K47" i="9" s="1"/>
  <c r="M47" i="9" s="1"/>
  <c r="O47" i="9" s="1"/>
  <c r="Q47" i="9" s="1"/>
  <c r="I45" i="9"/>
  <c r="K45" i="9" s="1"/>
  <c r="M45" i="9" s="1"/>
  <c r="O45" i="9" s="1"/>
  <c r="Q45" i="9" s="1"/>
  <c r="S45" i="9" s="1"/>
  <c r="V45" i="9" s="1"/>
  <c r="X45" i="9" s="1"/>
  <c r="I40" i="9"/>
  <c r="K40" i="9" s="1"/>
  <c r="I26" i="9"/>
  <c r="K26" i="9" s="1"/>
  <c r="M26" i="9" s="1"/>
  <c r="O26" i="9" s="1"/>
  <c r="Q26" i="9" s="1"/>
  <c r="S26" i="9" s="1"/>
  <c r="V26" i="9" s="1"/>
  <c r="X26" i="9" s="1"/>
  <c r="I25" i="9"/>
  <c r="K25" i="9" s="1"/>
  <c r="M25" i="9" s="1"/>
  <c r="I23" i="9"/>
  <c r="K23" i="9" s="1"/>
  <c r="M23" i="9" s="1"/>
  <c r="O23" i="9" s="1"/>
  <c r="Q23" i="9" s="1"/>
  <c r="S23" i="9" s="1"/>
  <c r="V23" i="9" s="1"/>
  <c r="X23" i="9" s="1"/>
  <c r="G366" i="9"/>
  <c r="G365" i="9" s="1"/>
  <c r="G250" i="9"/>
  <c r="I250" i="9" s="1"/>
  <c r="X388" i="9" l="1"/>
  <c r="E203" i="11"/>
  <c r="X341" i="9"/>
  <c r="E240" i="11"/>
  <c r="S116" i="9"/>
  <c r="S115" i="9" s="1"/>
  <c r="V117" i="9"/>
  <c r="S273" i="9"/>
  <c r="V274" i="9"/>
  <c r="S128" i="9"/>
  <c r="V129" i="9"/>
  <c r="S191" i="9"/>
  <c r="V192" i="9"/>
  <c r="S258" i="9"/>
  <c r="V259" i="9"/>
  <c r="V388" i="9"/>
  <c r="E239" i="11"/>
  <c r="E236" i="11" s="1"/>
  <c r="V341" i="9"/>
  <c r="X229" i="9"/>
  <c r="X228" i="9" s="1"/>
  <c r="E111" i="11" s="1"/>
  <c r="V228" i="9"/>
  <c r="I510" i="9"/>
  <c r="I351" i="9"/>
  <c r="I542" i="9"/>
  <c r="I537" i="9" s="1"/>
  <c r="Q149" i="9"/>
  <c r="S150" i="9"/>
  <c r="S173" i="9"/>
  <c r="V173" i="9" s="1"/>
  <c r="S185" i="9"/>
  <c r="V185" i="9" s="1"/>
  <c r="S256" i="9"/>
  <c r="Q255" i="9"/>
  <c r="Q254" i="9" s="1"/>
  <c r="Q397" i="9"/>
  <c r="S398" i="9"/>
  <c r="S547" i="9"/>
  <c r="Q544" i="9"/>
  <c r="S243" i="9"/>
  <c r="Q242" i="9"/>
  <c r="S47" i="9"/>
  <c r="V47" i="9" s="1"/>
  <c r="S68" i="9"/>
  <c r="V68" i="9" s="1"/>
  <c r="Q222" i="9"/>
  <c r="Q221" i="9" s="1"/>
  <c r="S223" i="9"/>
  <c r="Q225" i="9"/>
  <c r="S226" i="9"/>
  <c r="O246" i="9"/>
  <c r="Q247" i="9"/>
  <c r="O317" i="9"/>
  <c r="O316" i="9" s="1"/>
  <c r="O315" i="9" s="1"/>
  <c r="O314" i="9" s="1"/>
  <c r="Q318" i="9"/>
  <c r="O401" i="9"/>
  <c r="Q402" i="9"/>
  <c r="S498" i="9"/>
  <c r="Q497" i="9"/>
  <c r="Q560" i="9"/>
  <c r="Q559" i="9" s="1"/>
  <c r="Q558" i="9" s="1"/>
  <c r="Q553" i="9" s="1"/>
  <c r="S561" i="9"/>
  <c r="S240" i="9"/>
  <c r="Q239" i="9"/>
  <c r="Q238" i="9" s="1"/>
  <c r="Q115" i="9"/>
  <c r="Q283" i="9"/>
  <c r="S284" i="9"/>
  <c r="O497" i="9"/>
  <c r="O491" i="9" s="1"/>
  <c r="O222" i="9"/>
  <c r="O221" i="9" s="1"/>
  <c r="O283" i="9"/>
  <c r="O544" i="9"/>
  <c r="O225" i="9"/>
  <c r="O560" i="9"/>
  <c r="O559" i="9" s="1"/>
  <c r="O558" i="9" s="1"/>
  <c r="O553" i="9" s="1"/>
  <c r="M107" i="9"/>
  <c r="M106" i="9" s="1"/>
  <c r="M91" i="9" s="1"/>
  <c r="O108" i="9"/>
  <c r="O239" i="9"/>
  <c r="M24" i="9"/>
  <c r="O25" i="9"/>
  <c r="M70" i="9"/>
  <c r="O71" i="9"/>
  <c r="M530" i="9"/>
  <c r="O531" i="9"/>
  <c r="M528" i="9"/>
  <c r="O529" i="9"/>
  <c r="O149" i="9"/>
  <c r="O255" i="9"/>
  <c r="O254" i="9" s="1"/>
  <c r="O397" i="9"/>
  <c r="O242" i="9"/>
  <c r="M283" i="9"/>
  <c r="M282" i="9" s="1"/>
  <c r="M544" i="9"/>
  <c r="M222" i="9"/>
  <c r="M221" i="9" s="1"/>
  <c r="M225" i="9"/>
  <c r="M246" i="9"/>
  <c r="M317" i="9"/>
  <c r="M316" i="9" s="1"/>
  <c r="M401" i="9"/>
  <c r="M497" i="9"/>
  <c r="M560" i="9"/>
  <c r="M559" i="9" s="1"/>
  <c r="M558" i="9" s="1"/>
  <c r="M553" i="9" s="1"/>
  <c r="I56" i="9"/>
  <c r="I146" i="9"/>
  <c r="I145" i="9" s="1"/>
  <c r="K39" i="9"/>
  <c r="M40" i="9"/>
  <c r="K56" i="9"/>
  <c r="M57" i="9"/>
  <c r="K60" i="9"/>
  <c r="M61" i="9"/>
  <c r="K119" i="9"/>
  <c r="M120" i="9"/>
  <c r="K126" i="9"/>
  <c r="M127" i="9"/>
  <c r="K134" i="9"/>
  <c r="M135" i="9"/>
  <c r="K146" i="9"/>
  <c r="K145" i="9" s="1"/>
  <c r="M147" i="9"/>
  <c r="K512" i="9"/>
  <c r="M513" i="9"/>
  <c r="M239" i="9"/>
  <c r="K351" i="9"/>
  <c r="K350" i="9" s="1"/>
  <c r="K349" i="9" s="1"/>
  <c r="M352" i="9"/>
  <c r="K405" i="9"/>
  <c r="M406" i="9"/>
  <c r="K510" i="9"/>
  <c r="M511" i="9"/>
  <c r="K542" i="9"/>
  <c r="K537" i="9" s="1"/>
  <c r="M543" i="9"/>
  <c r="M149" i="9"/>
  <c r="M255" i="9"/>
  <c r="M254" i="9" s="1"/>
  <c r="M397" i="9"/>
  <c r="M242" i="9"/>
  <c r="M238" i="9" s="1"/>
  <c r="I126" i="9"/>
  <c r="I512" i="9"/>
  <c r="K149" i="9"/>
  <c r="K38" i="9"/>
  <c r="K283" i="9"/>
  <c r="K282" i="9" s="1"/>
  <c r="I70" i="9"/>
  <c r="I39" i="9"/>
  <c r="I38" i="9" s="1"/>
  <c r="I60" i="9"/>
  <c r="I119" i="9"/>
  <c r="I134" i="9"/>
  <c r="I405" i="9"/>
  <c r="K246" i="9"/>
  <c r="K317" i="9"/>
  <c r="K316" i="9" s="1"/>
  <c r="K401" i="9"/>
  <c r="K497" i="9"/>
  <c r="K560" i="9"/>
  <c r="K559" i="9" s="1"/>
  <c r="K558" i="9" s="1"/>
  <c r="K553" i="9" s="1"/>
  <c r="I24" i="9"/>
  <c r="I46" i="9"/>
  <c r="K48" i="9"/>
  <c r="M48" i="9" s="1"/>
  <c r="I58" i="9"/>
  <c r="K59" i="9"/>
  <c r="I62" i="9"/>
  <c r="K63" i="9"/>
  <c r="I67" i="9"/>
  <c r="K69" i="9"/>
  <c r="I84" i="9"/>
  <c r="I78" i="9" s="1"/>
  <c r="I77" i="9" s="1"/>
  <c r="K85" i="9"/>
  <c r="I123" i="9"/>
  <c r="K124" i="9"/>
  <c r="I131" i="9"/>
  <c r="K132" i="9"/>
  <c r="I138" i="9"/>
  <c r="I137" i="9" s="1"/>
  <c r="I136" i="9" s="1"/>
  <c r="K139" i="9"/>
  <c r="I159" i="9"/>
  <c r="I158" i="9" s="1"/>
  <c r="I157" i="9" s="1"/>
  <c r="K160" i="9"/>
  <c r="I193" i="9"/>
  <c r="K194" i="9"/>
  <c r="I204" i="9"/>
  <c r="I203" i="9" s="1"/>
  <c r="K205" i="9"/>
  <c r="I216" i="9"/>
  <c r="K217" i="9"/>
  <c r="K289" i="9"/>
  <c r="M289" i="9" s="1"/>
  <c r="O289" i="9" s="1"/>
  <c r="I306" i="9"/>
  <c r="K307" i="9"/>
  <c r="I327" i="9"/>
  <c r="I324" i="9" s="1"/>
  <c r="I323" i="9" s="1"/>
  <c r="K328" i="9"/>
  <c r="I337" i="9"/>
  <c r="I336" i="9" s="1"/>
  <c r="K338" i="9"/>
  <c r="I362" i="9"/>
  <c r="I361" i="9" s="1"/>
  <c r="I360" i="9" s="1"/>
  <c r="K363" i="9"/>
  <c r="I386" i="9"/>
  <c r="K387" i="9"/>
  <c r="K340" i="9"/>
  <c r="M340" i="9" s="1"/>
  <c r="O340" i="9" s="1"/>
  <c r="Q340" i="9" s="1"/>
  <c r="I249" i="9"/>
  <c r="K250" i="9"/>
  <c r="I75" i="9"/>
  <c r="I74" i="9" s="1"/>
  <c r="I73" i="9" s="1"/>
  <c r="K76" i="9"/>
  <c r="I154" i="9"/>
  <c r="K155" i="9"/>
  <c r="M155" i="9" s="1"/>
  <c r="I188" i="9"/>
  <c r="K189" i="9"/>
  <c r="I197" i="9"/>
  <c r="I196" i="9" s="1"/>
  <c r="I195" i="9" s="1"/>
  <c r="K198" i="9"/>
  <c r="M198" i="9" s="1"/>
  <c r="I207" i="9"/>
  <c r="I206" i="9" s="1"/>
  <c r="K208" i="9"/>
  <c r="I300" i="9"/>
  <c r="I299" i="9" s="1"/>
  <c r="K301" i="9"/>
  <c r="I308" i="9"/>
  <c r="K309" i="9"/>
  <c r="I333" i="9"/>
  <c r="I332" i="9" s="1"/>
  <c r="I331" i="9" s="1"/>
  <c r="K334" i="9"/>
  <c r="I366" i="9"/>
  <c r="I365" i="9" s="1"/>
  <c r="K367" i="9"/>
  <c r="I422" i="9"/>
  <c r="I421" i="9" s="1"/>
  <c r="I420" i="9" s="1"/>
  <c r="K423" i="9"/>
  <c r="I312" i="9"/>
  <c r="I311" i="9" s="1"/>
  <c r="I310" i="9" s="1"/>
  <c r="K313" i="9"/>
  <c r="I526" i="9"/>
  <c r="K527" i="9"/>
  <c r="K24" i="9"/>
  <c r="K46" i="9"/>
  <c r="K70" i="9"/>
  <c r="K107" i="9"/>
  <c r="K222" i="9"/>
  <c r="K221" i="9" s="1"/>
  <c r="K225" i="9"/>
  <c r="K239" i="9"/>
  <c r="K255" i="9"/>
  <c r="K254" i="9" s="1"/>
  <c r="K397" i="9"/>
  <c r="K544" i="9"/>
  <c r="K242" i="9"/>
  <c r="I225" i="9"/>
  <c r="I317" i="9"/>
  <c r="I316" i="9" s="1"/>
  <c r="I315" i="9" s="1"/>
  <c r="I314" i="9" s="1"/>
  <c r="I544" i="9"/>
  <c r="H575" i="9"/>
  <c r="I350" i="9"/>
  <c r="I349" i="9" s="1"/>
  <c r="I283" i="9"/>
  <c r="I282" i="9" s="1"/>
  <c r="I560" i="9"/>
  <c r="I559" i="9" s="1"/>
  <c r="I558" i="9" s="1"/>
  <c r="I553" i="9" s="1"/>
  <c r="I521" i="9"/>
  <c r="I339" i="9"/>
  <c r="I107" i="9"/>
  <c r="I222" i="9"/>
  <c r="I221" i="9" s="1"/>
  <c r="I242" i="9"/>
  <c r="I397" i="9"/>
  <c r="I401" i="9"/>
  <c r="I239" i="9"/>
  <c r="I246" i="9"/>
  <c r="I255" i="9"/>
  <c r="I254" i="9" s="1"/>
  <c r="I497" i="9"/>
  <c r="I149" i="9"/>
  <c r="I66" i="9"/>
  <c r="G216" i="9"/>
  <c r="G401" i="9"/>
  <c r="G397" i="9"/>
  <c r="G55" i="9"/>
  <c r="G53" i="9"/>
  <c r="I53" i="9" s="1"/>
  <c r="K53" i="9" s="1"/>
  <c r="M53" i="9" s="1"/>
  <c r="O53" i="9" s="1"/>
  <c r="Q53" i="9" s="1"/>
  <c r="G44" i="9"/>
  <c r="I44" i="9" s="1"/>
  <c r="G373" i="9"/>
  <c r="I373" i="9" s="1"/>
  <c r="G377" i="9"/>
  <c r="G300" i="9"/>
  <c r="G56" i="9"/>
  <c r="G149" i="9"/>
  <c r="E15" i="11"/>
  <c r="G455" i="9"/>
  <c r="G568" i="9"/>
  <c r="G560" i="9"/>
  <c r="G559" i="9" s="1"/>
  <c r="G558" i="9" s="1"/>
  <c r="G553" i="9" s="1"/>
  <c r="G131" i="9"/>
  <c r="G134" i="9"/>
  <c r="G308" i="9"/>
  <c r="G306" i="9"/>
  <c r="G225" i="9"/>
  <c r="G222" i="9"/>
  <c r="G221" i="9" s="1"/>
  <c r="G197" i="9"/>
  <c r="G196" i="9" s="1"/>
  <c r="G195" i="9" s="1"/>
  <c r="G193" i="9"/>
  <c r="G497" i="9"/>
  <c r="G491" i="9" s="1"/>
  <c r="G542" i="9"/>
  <c r="G537" i="9" s="1"/>
  <c r="G536" i="9" s="1"/>
  <c r="G512" i="9"/>
  <c r="G510" i="9"/>
  <c r="G503" i="9"/>
  <c r="G440" i="9"/>
  <c r="G422" i="9"/>
  <c r="G421" i="9" s="1"/>
  <c r="G420" i="9" s="1"/>
  <c r="G411" i="9"/>
  <c r="G123" i="9"/>
  <c r="G395" i="9"/>
  <c r="I395" i="9" s="1"/>
  <c r="K395" i="9" s="1"/>
  <c r="M395" i="9" s="1"/>
  <c r="O395" i="9" s="1"/>
  <c r="Q395" i="9" s="1"/>
  <c r="S395" i="9" s="1"/>
  <c r="V395" i="9" s="1"/>
  <c r="X395" i="9" s="1"/>
  <c r="G393" i="9"/>
  <c r="I393" i="9" s="1"/>
  <c r="K393" i="9" s="1"/>
  <c r="G405" i="9"/>
  <c r="I509" i="9" l="1"/>
  <c r="S560" i="9"/>
  <c r="S559" i="9" s="1"/>
  <c r="S558" i="9" s="1"/>
  <c r="S553" i="9" s="1"/>
  <c r="V561" i="9"/>
  <c r="S225" i="9"/>
  <c r="V226" i="9"/>
  <c r="S222" i="9"/>
  <c r="S221" i="9" s="1"/>
  <c r="V223" i="9"/>
  <c r="X68" i="9"/>
  <c r="S397" i="9"/>
  <c r="V398" i="9"/>
  <c r="X185" i="9"/>
  <c r="S149" i="9"/>
  <c r="V150" i="9"/>
  <c r="S283" i="9"/>
  <c r="S282" i="9" s="1"/>
  <c r="V284" i="9"/>
  <c r="S239" i="9"/>
  <c r="V240" i="9"/>
  <c r="S497" i="9"/>
  <c r="S491" i="9" s="1"/>
  <c r="V498" i="9"/>
  <c r="S242" i="9"/>
  <c r="V243" i="9"/>
  <c r="S544" i="9"/>
  <c r="V547" i="9"/>
  <c r="S255" i="9"/>
  <c r="S254" i="9" s="1"/>
  <c r="V256" i="9"/>
  <c r="X173" i="9"/>
  <c r="X259" i="9"/>
  <c r="X258" i="9" s="1"/>
  <c r="E127" i="11" s="1"/>
  <c r="V258" i="9"/>
  <c r="X192" i="9"/>
  <c r="X191" i="9" s="1"/>
  <c r="V191" i="9"/>
  <c r="X129" i="9"/>
  <c r="X128" i="9" s="1"/>
  <c r="E160" i="11" s="1"/>
  <c r="V128" i="9"/>
  <c r="X274" i="9"/>
  <c r="X273" i="9" s="1"/>
  <c r="E135" i="11" s="1"/>
  <c r="E131" i="11" s="1"/>
  <c r="V273" i="9"/>
  <c r="X117" i="9"/>
  <c r="X116" i="9" s="1"/>
  <c r="V116" i="9"/>
  <c r="X47" i="9"/>
  <c r="K509" i="9"/>
  <c r="O288" i="9"/>
  <c r="O287" i="9" s="1"/>
  <c r="Q289" i="9"/>
  <c r="O107" i="9"/>
  <c r="O106" i="9" s="1"/>
  <c r="O91" i="9" s="1"/>
  <c r="Q108" i="9"/>
  <c r="Q491" i="9"/>
  <c r="Q401" i="9"/>
  <c r="S402" i="9"/>
  <c r="Q317" i="9"/>
  <c r="Q316" i="9" s="1"/>
  <c r="S318" i="9"/>
  <c r="Q246" i="9"/>
  <c r="S247" i="9"/>
  <c r="Q52" i="9"/>
  <c r="S53" i="9"/>
  <c r="V53" i="9" s="1"/>
  <c r="Q339" i="9"/>
  <c r="S340" i="9"/>
  <c r="O528" i="9"/>
  <c r="Q529" i="9"/>
  <c r="O530" i="9"/>
  <c r="Q531" i="9"/>
  <c r="O70" i="9"/>
  <c r="Q71" i="9"/>
  <c r="O24" i="9"/>
  <c r="Q25" i="9"/>
  <c r="Q282" i="9"/>
  <c r="O339" i="9"/>
  <c r="O282" i="9"/>
  <c r="I125" i="9"/>
  <c r="O52" i="9"/>
  <c r="M197" i="9"/>
  <c r="M196" i="9" s="1"/>
  <c r="M195" i="9" s="1"/>
  <c r="O198" i="9"/>
  <c r="M154" i="9"/>
  <c r="O155" i="9"/>
  <c r="M46" i="9"/>
  <c r="O48" i="9"/>
  <c r="M512" i="9"/>
  <c r="O513" i="9"/>
  <c r="M146" i="9"/>
  <c r="M145" i="9" s="1"/>
  <c r="O147" i="9"/>
  <c r="M134" i="9"/>
  <c r="O135" i="9"/>
  <c r="M126" i="9"/>
  <c r="O127" i="9"/>
  <c r="M119" i="9"/>
  <c r="O120" i="9"/>
  <c r="M60" i="9"/>
  <c r="O61" i="9"/>
  <c r="M56" i="9"/>
  <c r="O57" i="9"/>
  <c r="M39" i="9"/>
  <c r="M38" i="9" s="1"/>
  <c r="O40" i="9"/>
  <c r="M542" i="9"/>
  <c r="M537" i="9" s="1"/>
  <c r="M536" i="9" s="1"/>
  <c r="O543" i="9"/>
  <c r="M510" i="9"/>
  <c r="O511" i="9"/>
  <c r="M405" i="9"/>
  <c r="O406" i="9"/>
  <c r="M351" i="9"/>
  <c r="O352" i="9"/>
  <c r="O238" i="9"/>
  <c r="M339" i="9"/>
  <c r="M288" i="9"/>
  <c r="M287" i="9" s="1"/>
  <c r="M491" i="9"/>
  <c r="M315" i="9"/>
  <c r="M314" i="9" s="1"/>
  <c r="M393" i="9"/>
  <c r="O393" i="9" s="1"/>
  <c r="Q393" i="9" s="1"/>
  <c r="K526" i="9"/>
  <c r="M527" i="9"/>
  <c r="K312" i="9"/>
  <c r="K311" i="9" s="1"/>
  <c r="K310" i="9" s="1"/>
  <c r="M313" i="9"/>
  <c r="K422" i="9"/>
  <c r="K421" i="9" s="1"/>
  <c r="K420" i="9" s="1"/>
  <c r="M423" i="9"/>
  <c r="K366" i="9"/>
  <c r="K365" i="9" s="1"/>
  <c r="M367" i="9"/>
  <c r="K333" i="9"/>
  <c r="K332" i="9" s="1"/>
  <c r="K331" i="9" s="1"/>
  <c r="M334" i="9"/>
  <c r="K308" i="9"/>
  <c r="M309" i="9"/>
  <c r="K207" i="9"/>
  <c r="K206" i="9" s="1"/>
  <c r="M208" i="9"/>
  <c r="K188" i="9"/>
  <c r="M189" i="9"/>
  <c r="K75" i="9"/>
  <c r="K74" i="9" s="1"/>
  <c r="K73" i="9" s="1"/>
  <c r="M76" i="9"/>
  <c r="K216" i="9"/>
  <c r="K215" i="9" s="1"/>
  <c r="K212" i="9" s="1"/>
  <c r="M217" i="9"/>
  <c r="K204" i="9"/>
  <c r="K203" i="9" s="1"/>
  <c r="M205" i="9"/>
  <c r="K193" i="9"/>
  <c r="M194" i="9"/>
  <c r="K159" i="9"/>
  <c r="K158" i="9" s="1"/>
  <c r="K157" i="9" s="1"/>
  <c r="M160" i="9"/>
  <c r="K138" i="9"/>
  <c r="K137" i="9" s="1"/>
  <c r="K136" i="9" s="1"/>
  <c r="M139" i="9"/>
  <c r="M132" i="9"/>
  <c r="O132" i="9" s="1"/>
  <c r="Q132" i="9" s="1"/>
  <c r="K123" i="9"/>
  <c r="K118" i="9" s="1"/>
  <c r="M124" i="9"/>
  <c r="K84" i="9"/>
  <c r="K78" i="9" s="1"/>
  <c r="K77" i="9" s="1"/>
  <c r="M85" i="9"/>
  <c r="K67" i="9"/>
  <c r="K66" i="9" s="1"/>
  <c r="M69" i="9"/>
  <c r="K62" i="9"/>
  <c r="M63" i="9"/>
  <c r="K58" i="9"/>
  <c r="M59" i="9"/>
  <c r="M52" i="9"/>
  <c r="K386" i="9"/>
  <c r="M387" i="9"/>
  <c r="K362" i="9"/>
  <c r="K361" i="9" s="1"/>
  <c r="K360" i="9" s="1"/>
  <c r="M363" i="9"/>
  <c r="K337" i="9"/>
  <c r="K336" i="9" s="1"/>
  <c r="M338" i="9"/>
  <c r="K327" i="9"/>
  <c r="K324" i="9" s="1"/>
  <c r="K323" i="9" s="1"/>
  <c r="M328" i="9"/>
  <c r="K306" i="9"/>
  <c r="M307" i="9"/>
  <c r="K300" i="9"/>
  <c r="K299" i="9" s="1"/>
  <c r="M301" i="9"/>
  <c r="K249" i="9"/>
  <c r="K245" i="9" s="1"/>
  <c r="M250" i="9"/>
  <c r="I245" i="9"/>
  <c r="K536" i="9"/>
  <c r="K106" i="9"/>
  <c r="K91" i="9" s="1"/>
  <c r="K154" i="9"/>
  <c r="K148" i="9" s="1"/>
  <c r="K144" i="9" s="1"/>
  <c r="K339" i="9"/>
  <c r="K288" i="9"/>
  <c r="K287" i="9" s="1"/>
  <c r="K131" i="9"/>
  <c r="K491" i="9"/>
  <c r="K315" i="9"/>
  <c r="K314" i="9" s="1"/>
  <c r="I305" i="9"/>
  <c r="I304" i="9" s="1"/>
  <c r="I148" i="9"/>
  <c r="I144" i="9" s="1"/>
  <c r="I118" i="9"/>
  <c r="I238" i="9"/>
  <c r="I536" i="9"/>
  <c r="K197" i="9"/>
  <c r="I202" i="9"/>
  <c r="I372" i="9"/>
  <c r="K373" i="9"/>
  <c r="I43" i="9"/>
  <c r="I42" i="9" s="1"/>
  <c r="K44" i="9"/>
  <c r="I520" i="9"/>
  <c r="I515" i="9" s="1"/>
  <c r="I514" i="9" s="1"/>
  <c r="K521" i="9"/>
  <c r="K238" i="9"/>
  <c r="K52" i="9"/>
  <c r="G215" i="9"/>
  <c r="G212" i="9" s="1"/>
  <c r="I335" i="9"/>
  <c r="I377" i="9"/>
  <c r="K377" i="9" s="1"/>
  <c r="M377" i="9" s="1"/>
  <c r="I215" i="9"/>
  <c r="I212" i="9" s="1"/>
  <c r="I65" i="9"/>
  <c r="I64" i="9" s="1"/>
  <c r="I491" i="9"/>
  <c r="I106" i="9"/>
  <c r="I91" i="9" s="1"/>
  <c r="G439" i="9"/>
  <c r="G438" i="9" s="1"/>
  <c r="G429" i="9" s="1"/>
  <c r="G428" i="9" s="1"/>
  <c r="G424" i="9" s="1"/>
  <c r="I440" i="9"/>
  <c r="G454" i="9"/>
  <c r="G453" i="9" s="1"/>
  <c r="G452" i="9" s="1"/>
  <c r="G451" i="9" s="1"/>
  <c r="G447" i="9" s="1"/>
  <c r="I455" i="9"/>
  <c r="I52" i="9"/>
  <c r="G410" i="9"/>
  <c r="G409" i="9" s="1"/>
  <c r="G408" i="9" s="1"/>
  <c r="G407" i="9" s="1"/>
  <c r="I411" i="9"/>
  <c r="K411" i="9" s="1"/>
  <c r="G502" i="9"/>
  <c r="G501" i="9" s="1"/>
  <c r="I503" i="9"/>
  <c r="G567" i="9"/>
  <c r="G566" i="9" s="1"/>
  <c r="G565" i="9" s="1"/>
  <c r="G564" i="9" s="1"/>
  <c r="I568" i="9"/>
  <c r="G54" i="9"/>
  <c r="I55" i="9"/>
  <c r="G51" i="9"/>
  <c r="G52" i="9"/>
  <c r="G299" i="9"/>
  <c r="G509" i="9"/>
  <c r="G305" i="9"/>
  <c r="G304" i="9" s="1"/>
  <c r="G351" i="9"/>
  <c r="E126" i="11" l="1"/>
  <c r="X115" i="9"/>
  <c r="E117" i="11"/>
  <c r="S238" i="9"/>
  <c r="S339" i="9"/>
  <c r="V340" i="9"/>
  <c r="X53" i="9"/>
  <c r="V52" i="9"/>
  <c r="S246" i="9"/>
  <c r="V247" i="9"/>
  <c r="S401" i="9"/>
  <c r="V402" i="9"/>
  <c r="V115" i="9"/>
  <c r="X256" i="9"/>
  <c r="X255" i="9" s="1"/>
  <c r="X254" i="9" s="1"/>
  <c r="E125" i="11" s="1"/>
  <c r="V255" i="9"/>
  <c r="V254" i="9" s="1"/>
  <c r="X547" i="9"/>
  <c r="V544" i="9"/>
  <c r="X243" i="9"/>
  <c r="X242" i="9" s="1"/>
  <c r="V242" i="9"/>
  <c r="X498" i="9"/>
  <c r="X497" i="9" s="1"/>
  <c r="V497" i="9"/>
  <c r="X240" i="9"/>
  <c r="X239" i="9" s="1"/>
  <c r="X238" i="9" s="1"/>
  <c r="E120" i="11" s="1"/>
  <c r="V239" i="9"/>
  <c r="V238" i="9" s="1"/>
  <c r="X284" i="9"/>
  <c r="X283" i="9" s="1"/>
  <c r="V283" i="9"/>
  <c r="X150" i="9"/>
  <c r="X149" i="9" s="1"/>
  <c r="E206" i="11" s="1"/>
  <c r="V149" i="9"/>
  <c r="X398" i="9"/>
  <c r="X397" i="9" s="1"/>
  <c r="E210" i="11" s="1"/>
  <c r="V397" i="9"/>
  <c r="X223" i="9"/>
  <c r="X222" i="9" s="1"/>
  <c r="X221" i="9" s="1"/>
  <c r="V222" i="9"/>
  <c r="V221" i="9" s="1"/>
  <c r="X226" i="9"/>
  <c r="X225" i="9" s="1"/>
  <c r="V225" i="9"/>
  <c r="X561" i="9"/>
  <c r="X560" i="9" s="1"/>
  <c r="X559" i="9" s="1"/>
  <c r="X558" i="9" s="1"/>
  <c r="X553" i="9" s="1"/>
  <c r="E41" i="11" s="1"/>
  <c r="V560" i="9"/>
  <c r="V559" i="9" s="1"/>
  <c r="V558" i="9" s="1"/>
  <c r="V553" i="9" s="1"/>
  <c r="S317" i="9"/>
  <c r="S316" i="9" s="1"/>
  <c r="S315" i="9" s="1"/>
  <c r="S314" i="9" s="1"/>
  <c r="V318" i="9"/>
  <c r="I111" i="9"/>
  <c r="S132" i="9"/>
  <c r="Q131" i="9"/>
  <c r="Q24" i="9"/>
  <c r="S25" i="9"/>
  <c r="Q70" i="9"/>
  <c r="S71" i="9"/>
  <c r="S531" i="9"/>
  <c r="Q530" i="9"/>
  <c r="S529" i="9"/>
  <c r="Q528" i="9"/>
  <c r="S52" i="9"/>
  <c r="Q315" i="9"/>
  <c r="Q314" i="9" s="1"/>
  <c r="S393" i="9"/>
  <c r="V393" i="9" s="1"/>
  <c r="O351" i="9"/>
  <c r="O350" i="9" s="1"/>
  <c r="O349" i="9" s="1"/>
  <c r="Q352" i="9"/>
  <c r="O405" i="9"/>
  <c r="Q406" i="9"/>
  <c r="O510" i="9"/>
  <c r="Q511" i="9"/>
  <c r="O542" i="9"/>
  <c r="O537" i="9" s="1"/>
  <c r="O536" i="9" s="1"/>
  <c r="Q543" i="9"/>
  <c r="O39" i="9"/>
  <c r="O38" i="9" s="1"/>
  <c r="Q40" i="9"/>
  <c r="O56" i="9"/>
  <c r="Q57" i="9"/>
  <c r="O60" i="9"/>
  <c r="Q61" i="9"/>
  <c r="O119" i="9"/>
  <c r="Q120" i="9"/>
  <c r="O126" i="9"/>
  <c r="Q127" i="9"/>
  <c r="O134" i="9"/>
  <c r="Q135" i="9"/>
  <c r="O146" i="9"/>
  <c r="O145" i="9" s="1"/>
  <c r="Q147" i="9"/>
  <c r="O512" i="9"/>
  <c r="O509" i="9" s="1"/>
  <c r="Q513" i="9"/>
  <c r="O46" i="9"/>
  <c r="Q48" i="9"/>
  <c r="O154" i="9"/>
  <c r="O148" i="9" s="1"/>
  <c r="Q155" i="9"/>
  <c r="O197" i="9"/>
  <c r="O196" i="9" s="1"/>
  <c r="O195" i="9" s="1"/>
  <c r="Q198" i="9"/>
  <c r="S108" i="9"/>
  <c r="Q107" i="9"/>
  <c r="Q288" i="9"/>
  <c r="S289" i="9"/>
  <c r="K202" i="9"/>
  <c r="O131" i="9"/>
  <c r="K305" i="9"/>
  <c r="K304" i="9" s="1"/>
  <c r="M148" i="9"/>
  <c r="M144" i="9" s="1"/>
  <c r="M350" i="9"/>
  <c r="M349" i="9" s="1"/>
  <c r="K335" i="9"/>
  <c r="I233" i="9"/>
  <c r="I211" i="9" s="1"/>
  <c r="M509" i="9"/>
  <c r="M376" i="9"/>
  <c r="O377" i="9"/>
  <c r="M306" i="9"/>
  <c r="O307" i="9"/>
  <c r="M327" i="9"/>
  <c r="M324" i="9" s="1"/>
  <c r="M323" i="9" s="1"/>
  <c r="O328" i="9"/>
  <c r="M337" i="9"/>
  <c r="M336" i="9" s="1"/>
  <c r="M335" i="9" s="1"/>
  <c r="O338" i="9"/>
  <c r="M362" i="9"/>
  <c r="O363" i="9"/>
  <c r="M386" i="9"/>
  <c r="O387" i="9"/>
  <c r="M58" i="9"/>
  <c r="O59" i="9"/>
  <c r="M62" i="9"/>
  <c r="O63" i="9"/>
  <c r="M67" i="9"/>
  <c r="M66" i="9" s="1"/>
  <c r="M65" i="9" s="1"/>
  <c r="M64" i="9" s="1"/>
  <c r="O69" i="9"/>
  <c r="M84" i="9"/>
  <c r="O85" i="9"/>
  <c r="M123" i="9"/>
  <c r="M118" i="9" s="1"/>
  <c r="O124" i="9"/>
  <c r="M249" i="9"/>
  <c r="M245" i="9" s="1"/>
  <c r="M233" i="9" s="1"/>
  <c r="O250" i="9"/>
  <c r="M300" i="9"/>
  <c r="M299" i="9" s="1"/>
  <c r="O301" i="9"/>
  <c r="M138" i="9"/>
  <c r="O139" i="9"/>
  <c r="M159" i="9"/>
  <c r="M158" i="9" s="1"/>
  <c r="M157" i="9" s="1"/>
  <c r="O160" i="9"/>
  <c r="M193" i="9"/>
  <c r="O194" i="9"/>
  <c r="M204" i="9"/>
  <c r="M203" i="9" s="1"/>
  <c r="O205" i="9"/>
  <c r="M216" i="9"/>
  <c r="M215" i="9" s="1"/>
  <c r="M212" i="9" s="1"/>
  <c r="O217" i="9"/>
  <c r="M75" i="9"/>
  <c r="M74" i="9" s="1"/>
  <c r="M73" i="9" s="1"/>
  <c r="O76" i="9"/>
  <c r="M188" i="9"/>
  <c r="O189" i="9"/>
  <c r="M207" i="9"/>
  <c r="M206" i="9" s="1"/>
  <c r="O208" i="9"/>
  <c r="M308" i="9"/>
  <c r="O309" i="9"/>
  <c r="M333" i="9"/>
  <c r="M332" i="9" s="1"/>
  <c r="M331" i="9" s="1"/>
  <c r="O334" i="9"/>
  <c r="M366" i="9"/>
  <c r="M365" i="9" s="1"/>
  <c r="O367" i="9"/>
  <c r="M422" i="9"/>
  <c r="M421" i="9" s="1"/>
  <c r="M420" i="9" s="1"/>
  <c r="O423" i="9"/>
  <c r="M312" i="9"/>
  <c r="M311" i="9" s="1"/>
  <c r="M310" i="9" s="1"/>
  <c r="O313" i="9"/>
  <c r="M526" i="9"/>
  <c r="O527" i="9"/>
  <c r="M137" i="9"/>
  <c r="M136" i="9" s="1"/>
  <c r="M361" i="9"/>
  <c r="M360" i="9" s="1"/>
  <c r="M131" i="9"/>
  <c r="M125" i="9" s="1"/>
  <c r="M111" i="9" s="1"/>
  <c r="K520" i="9"/>
  <c r="K515" i="9" s="1"/>
  <c r="K514" i="9" s="1"/>
  <c r="M521" i="9"/>
  <c r="K43" i="9"/>
  <c r="K42" i="9" s="1"/>
  <c r="M44" i="9"/>
  <c r="K372" i="9"/>
  <c r="M373" i="9"/>
  <c r="M411" i="9"/>
  <c r="K410" i="9"/>
  <c r="K409" i="9" s="1"/>
  <c r="M78" i="9"/>
  <c r="M77" i="9" s="1"/>
  <c r="K233" i="9"/>
  <c r="K211" i="9" s="1"/>
  <c r="K65" i="9"/>
  <c r="K64" i="9" s="1"/>
  <c r="K196" i="9"/>
  <c r="K195" i="9" s="1"/>
  <c r="K125" i="9"/>
  <c r="K111" i="9" s="1"/>
  <c r="I54" i="9"/>
  <c r="K55" i="9"/>
  <c r="M55" i="9" s="1"/>
  <c r="O55" i="9" s="1"/>
  <c r="Q55" i="9" s="1"/>
  <c r="I567" i="9"/>
  <c r="I566" i="9" s="1"/>
  <c r="I565" i="9" s="1"/>
  <c r="I564" i="9" s="1"/>
  <c r="K568" i="9"/>
  <c r="I502" i="9"/>
  <c r="I501" i="9" s="1"/>
  <c r="I500" i="9" s="1"/>
  <c r="I459" i="9" s="1"/>
  <c r="I458" i="9" s="1"/>
  <c r="K503" i="9"/>
  <c r="I454" i="9"/>
  <c r="K455" i="9"/>
  <c r="I439" i="9"/>
  <c r="I438" i="9" s="1"/>
  <c r="I429" i="9" s="1"/>
  <c r="I428" i="9" s="1"/>
  <c r="I424" i="9" s="1"/>
  <c r="K440" i="9"/>
  <c r="I376" i="9"/>
  <c r="I371" i="9" s="1"/>
  <c r="K376" i="9"/>
  <c r="I453" i="9"/>
  <c r="I452" i="9" s="1"/>
  <c r="I451" i="9" s="1"/>
  <c r="I447" i="9" s="1"/>
  <c r="I410" i="9"/>
  <c r="G500" i="9"/>
  <c r="G459" i="9" s="1"/>
  <c r="G458" i="9" s="1"/>
  <c r="I51" i="9"/>
  <c r="I41" i="9" s="1"/>
  <c r="G350" i="9"/>
  <c r="G349" i="9" s="1"/>
  <c r="G362" i="9"/>
  <c r="G394" i="9"/>
  <c r="G386" i="9"/>
  <c r="G376" i="9"/>
  <c r="G372" i="9"/>
  <c r="G337" i="9"/>
  <c r="G333" i="9"/>
  <c r="G327" i="9"/>
  <c r="G317" i="9"/>
  <c r="G316" i="9" s="1"/>
  <c r="G188" i="9"/>
  <c r="G288" i="9"/>
  <c r="G287" i="9" s="1"/>
  <c r="G283" i="9"/>
  <c r="G282" i="9" s="1"/>
  <c r="G255" i="9"/>
  <c r="G249" i="9"/>
  <c r="G246" i="9"/>
  <c r="G242" i="9"/>
  <c r="G239" i="9"/>
  <c r="G207" i="9"/>
  <c r="G204" i="9"/>
  <c r="G203" i="9" s="1"/>
  <c r="I186" i="9"/>
  <c r="G182" i="9"/>
  <c r="G184" i="9"/>
  <c r="G176" i="9"/>
  <c r="G174" i="9"/>
  <c r="I174" i="9" s="1"/>
  <c r="G170" i="9"/>
  <c r="G39" i="9"/>
  <c r="G159" i="9"/>
  <c r="G154" i="9"/>
  <c r="G146" i="9"/>
  <c r="G138" i="9"/>
  <c r="G126" i="9"/>
  <c r="G119" i="9"/>
  <c r="G107" i="9"/>
  <c r="G84" i="9"/>
  <c r="G75" i="9"/>
  <c r="G70" i="9"/>
  <c r="G67" i="9"/>
  <c r="G62" i="9"/>
  <c r="G58" i="9"/>
  <c r="G60" i="9"/>
  <c r="G46" i="9"/>
  <c r="G43" i="9"/>
  <c r="G33" i="9"/>
  <c r="G22" i="9"/>
  <c r="G24" i="9"/>
  <c r="E110" i="11" l="1"/>
  <c r="X282" i="9"/>
  <c r="E145" i="11"/>
  <c r="X491" i="9"/>
  <c r="E76" i="11"/>
  <c r="E74" i="11" s="1"/>
  <c r="E40" i="11"/>
  <c r="X544" i="9"/>
  <c r="E142" i="11"/>
  <c r="E141" i="11" s="1"/>
  <c r="S288" i="9"/>
  <c r="S287" i="9" s="1"/>
  <c r="V289" i="9"/>
  <c r="X393" i="9"/>
  <c r="S528" i="9"/>
  <c r="V529" i="9"/>
  <c r="S530" i="9"/>
  <c r="V531" i="9"/>
  <c r="S131" i="9"/>
  <c r="V132" i="9"/>
  <c r="V282" i="9"/>
  <c r="E144" i="11"/>
  <c r="E143" i="11" s="1"/>
  <c r="V491" i="9"/>
  <c r="X340" i="9"/>
  <c r="V339" i="9"/>
  <c r="S107" i="9"/>
  <c r="S106" i="9" s="1"/>
  <c r="S91" i="9" s="1"/>
  <c r="V108" i="9"/>
  <c r="S70" i="9"/>
  <c r="V71" i="9"/>
  <c r="S24" i="9"/>
  <c r="V25" i="9"/>
  <c r="X402" i="9"/>
  <c r="X401" i="9" s="1"/>
  <c r="E211" i="11" s="1"/>
  <c r="V401" i="9"/>
  <c r="X247" i="9"/>
  <c r="X246" i="9" s="1"/>
  <c r="V246" i="9"/>
  <c r="X52" i="9"/>
  <c r="X318" i="9"/>
  <c r="X317" i="9" s="1"/>
  <c r="X316" i="9" s="1"/>
  <c r="V317" i="9"/>
  <c r="V316" i="9" s="1"/>
  <c r="O144" i="9"/>
  <c r="O125" i="9"/>
  <c r="Q54" i="9"/>
  <c r="S55" i="9"/>
  <c r="V55" i="9" s="1"/>
  <c r="Q51" i="9"/>
  <c r="O526" i="9"/>
  <c r="Q527" i="9"/>
  <c r="O312" i="9"/>
  <c r="Q313" i="9"/>
  <c r="O422" i="9"/>
  <c r="O421" i="9" s="1"/>
  <c r="O420" i="9" s="1"/>
  <c r="Q423" i="9"/>
  <c r="O366" i="9"/>
  <c r="O365" i="9" s="1"/>
  <c r="Q367" i="9"/>
  <c r="O333" i="9"/>
  <c r="O332" i="9" s="1"/>
  <c r="O331" i="9" s="1"/>
  <c r="Q334" i="9"/>
  <c r="O308" i="9"/>
  <c r="Q309" i="9"/>
  <c r="O207" i="9"/>
  <c r="O206" i="9" s="1"/>
  <c r="Q208" i="9"/>
  <c r="O188" i="9"/>
  <c r="Q189" i="9"/>
  <c r="O75" i="9"/>
  <c r="O74" i="9" s="1"/>
  <c r="O73" i="9" s="1"/>
  <c r="Q76" i="9"/>
  <c r="O216" i="9"/>
  <c r="O215" i="9" s="1"/>
  <c r="O212" i="9" s="1"/>
  <c r="Q217" i="9"/>
  <c r="O204" i="9"/>
  <c r="O203" i="9" s="1"/>
  <c r="Q205" i="9"/>
  <c r="O193" i="9"/>
  <c r="Q194" i="9"/>
  <c r="O159" i="9"/>
  <c r="O158" i="9" s="1"/>
  <c r="O157" i="9" s="1"/>
  <c r="Q160" i="9"/>
  <c r="O138" i="9"/>
  <c r="O137" i="9" s="1"/>
  <c r="O136" i="9" s="1"/>
  <c r="Q139" i="9"/>
  <c r="O300" i="9"/>
  <c r="O299" i="9" s="1"/>
  <c r="Q301" i="9"/>
  <c r="O249" i="9"/>
  <c r="O245" i="9" s="1"/>
  <c r="O233" i="9" s="1"/>
  <c r="Q250" i="9"/>
  <c r="O123" i="9"/>
  <c r="O118" i="9" s="1"/>
  <c r="O111" i="9" s="1"/>
  <c r="Q124" i="9"/>
  <c r="O84" i="9"/>
  <c r="O78" i="9" s="1"/>
  <c r="O77" i="9" s="1"/>
  <c r="Q85" i="9"/>
  <c r="O67" i="9"/>
  <c r="O66" i="9" s="1"/>
  <c r="O65" i="9" s="1"/>
  <c r="O64" i="9" s="1"/>
  <c r="Q69" i="9"/>
  <c r="O62" i="9"/>
  <c r="Q63" i="9"/>
  <c r="O58" i="9"/>
  <c r="Q59" i="9"/>
  <c r="O386" i="9"/>
  <c r="Q387" i="9"/>
  <c r="O362" i="9"/>
  <c r="O361" i="9" s="1"/>
  <c r="O360" i="9" s="1"/>
  <c r="Q363" i="9"/>
  <c r="O337" i="9"/>
  <c r="O336" i="9" s="1"/>
  <c r="O335" i="9" s="1"/>
  <c r="Q338" i="9"/>
  <c r="O327" i="9"/>
  <c r="O324" i="9" s="1"/>
  <c r="O323" i="9" s="1"/>
  <c r="Q328" i="9"/>
  <c r="O306" i="9"/>
  <c r="O305" i="9" s="1"/>
  <c r="O304" i="9" s="1"/>
  <c r="Q307" i="9"/>
  <c r="O376" i="9"/>
  <c r="Q377" i="9"/>
  <c r="Q106" i="9"/>
  <c r="Q91" i="9" s="1"/>
  <c r="S198" i="9"/>
  <c r="Q197" i="9"/>
  <c r="Q154" i="9"/>
  <c r="S155" i="9"/>
  <c r="S48" i="9"/>
  <c r="Q46" i="9"/>
  <c r="S513" i="9"/>
  <c r="Q512" i="9"/>
  <c r="Q146" i="9"/>
  <c r="S147" i="9"/>
  <c r="Q134" i="9"/>
  <c r="S135" i="9"/>
  <c r="Q126" i="9"/>
  <c r="S127" i="9"/>
  <c r="S120" i="9"/>
  <c r="Q119" i="9"/>
  <c r="S61" i="9"/>
  <c r="Q60" i="9"/>
  <c r="Q56" i="9"/>
  <c r="S57" i="9"/>
  <c r="Q39" i="9"/>
  <c r="S40" i="9"/>
  <c r="S543" i="9"/>
  <c r="Q542" i="9"/>
  <c r="S511" i="9"/>
  <c r="Q510" i="9"/>
  <c r="Q405" i="9"/>
  <c r="S406" i="9"/>
  <c r="Q351" i="9"/>
  <c r="S352" i="9"/>
  <c r="Q287" i="9"/>
  <c r="O311" i="9"/>
  <c r="O310" i="9" s="1"/>
  <c r="G172" i="9"/>
  <c r="M211" i="9"/>
  <c r="O54" i="9"/>
  <c r="O51" i="9"/>
  <c r="M410" i="9"/>
  <c r="M409" i="9" s="1"/>
  <c r="M408" i="9" s="1"/>
  <c r="M407" i="9" s="1"/>
  <c r="O411" i="9"/>
  <c r="M305" i="9"/>
  <c r="M304" i="9" s="1"/>
  <c r="M372" i="9"/>
  <c r="M371" i="9" s="1"/>
  <c r="O373" i="9"/>
  <c r="M43" i="9"/>
  <c r="M42" i="9" s="1"/>
  <c r="O44" i="9"/>
  <c r="M520" i="9"/>
  <c r="M515" i="9" s="1"/>
  <c r="M514" i="9" s="1"/>
  <c r="O521" i="9"/>
  <c r="M202" i="9"/>
  <c r="K439" i="9"/>
  <c r="K438" i="9" s="1"/>
  <c r="K429" i="9" s="1"/>
  <c r="K428" i="9" s="1"/>
  <c r="K424" i="9" s="1"/>
  <c r="M440" i="9"/>
  <c r="K454" i="9"/>
  <c r="K453" i="9" s="1"/>
  <c r="K452" i="9" s="1"/>
  <c r="K451" i="9" s="1"/>
  <c r="K447" i="9" s="1"/>
  <c r="M455" i="9"/>
  <c r="K502" i="9"/>
  <c r="K501" i="9" s="1"/>
  <c r="K500" i="9" s="1"/>
  <c r="K459" i="9" s="1"/>
  <c r="K458" i="9" s="1"/>
  <c r="M503" i="9"/>
  <c r="K567" i="9"/>
  <c r="K566" i="9" s="1"/>
  <c r="K565" i="9" s="1"/>
  <c r="K564" i="9" s="1"/>
  <c r="M568" i="9"/>
  <c r="O568" i="9" s="1"/>
  <c r="M54" i="9"/>
  <c r="M51" i="9"/>
  <c r="K371" i="9"/>
  <c r="K408" i="9"/>
  <c r="K407" i="9" s="1"/>
  <c r="K54" i="9"/>
  <c r="K51" i="9"/>
  <c r="I172" i="9"/>
  <c r="K174" i="9"/>
  <c r="I184" i="9"/>
  <c r="K186" i="9"/>
  <c r="I409" i="9"/>
  <c r="I408" i="9" s="1"/>
  <c r="I407" i="9" s="1"/>
  <c r="G32" i="9"/>
  <c r="G31" i="9" s="1"/>
  <c r="I33" i="9"/>
  <c r="G21" i="9"/>
  <c r="G20" i="9" s="1"/>
  <c r="G19" i="9" s="1"/>
  <c r="G18" i="9" s="1"/>
  <c r="I22" i="9"/>
  <c r="G169" i="9"/>
  <c r="I170" i="9"/>
  <c r="G175" i="9"/>
  <c r="I176" i="9"/>
  <c r="G181" i="9"/>
  <c r="G180" i="9" s="1"/>
  <c r="G179" i="9" s="1"/>
  <c r="I182" i="9"/>
  <c r="G392" i="9"/>
  <c r="I394" i="9"/>
  <c r="G158" i="9"/>
  <c r="G157" i="9" s="1"/>
  <c r="G315" i="9"/>
  <c r="G314" i="9" s="1"/>
  <c r="G324" i="9"/>
  <c r="G323" i="9" s="1"/>
  <c r="G336" i="9"/>
  <c r="G335" i="9" s="1"/>
  <c r="G332" i="9"/>
  <c r="G331" i="9" s="1"/>
  <c r="G148" i="9"/>
  <c r="G125" i="9"/>
  <c r="G145" i="9"/>
  <c r="G361" i="9"/>
  <c r="G360" i="9" s="1"/>
  <c r="G137" i="9"/>
  <c r="G136" i="9" s="1"/>
  <c r="G74" i="9"/>
  <c r="G73" i="9" s="1"/>
  <c r="G106" i="9"/>
  <c r="G91" i="9" s="1"/>
  <c r="G206" i="9"/>
  <c r="G202" i="9" s="1"/>
  <c r="G78" i="9"/>
  <c r="G77" i="9" s="1"/>
  <c r="G118" i="9"/>
  <c r="G111" i="9" s="1"/>
  <c r="G38" i="9"/>
  <c r="G66" i="9"/>
  <c r="G245" i="9"/>
  <c r="G254" i="9"/>
  <c r="E124" i="11" s="1"/>
  <c r="G238" i="9"/>
  <c r="G371" i="9"/>
  <c r="G42" i="9"/>
  <c r="X315" i="9" l="1"/>
  <c r="X314" i="9" s="1"/>
  <c r="E219" i="11"/>
  <c r="X339" i="9"/>
  <c r="E235" i="11"/>
  <c r="E234" i="11" s="1"/>
  <c r="G168" i="9"/>
  <c r="S351" i="9"/>
  <c r="S350" i="9" s="1"/>
  <c r="S349" i="9" s="1"/>
  <c r="V352" i="9"/>
  <c r="S405" i="9"/>
  <c r="V406" i="9"/>
  <c r="S39" i="9"/>
  <c r="S38" i="9" s="1"/>
  <c r="V40" i="9"/>
  <c r="S56" i="9"/>
  <c r="V57" i="9"/>
  <c r="S126" i="9"/>
  <c r="V127" i="9"/>
  <c r="S134" i="9"/>
  <c r="V135" i="9"/>
  <c r="S146" i="9"/>
  <c r="S145" i="9" s="1"/>
  <c r="V147" i="9"/>
  <c r="S154" i="9"/>
  <c r="S148" i="9" s="1"/>
  <c r="V155" i="9"/>
  <c r="X55" i="9"/>
  <c r="V54" i="9"/>
  <c r="V51" i="9"/>
  <c r="X25" i="9"/>
  <c r="X24" i="9" s="1"/>
  <c r="V24" i="9"/>
  <c r="X71" i="9"/>
  <c r="X70" i="9" s="1"/>
  <c r="V70" i="9"/>
  <c r="X108" i="9"/>
  <c r="X107" i="9" s="1"/>
  <c r="V107" i="9"/>
  <c r="S510" i="9"/>
  <c r="V511" i="9"/>
  <c r="S542" i="9"/>
  <c r="S537" i="9" s="1"/>
  <c r="S536" i="9" s="1"/>
  <c r="V543" i="9"/>
  <c r="S60" i="9"/>
  <c r="V61" i="9"/>
  <c r="S119" i="9"/>
  <c r="V120" i="9"/>
  <c r="S512" i="9"/>
  <c r="V513" i="9"/>
  <c r="S197" i="9"/>
  <c r="S196" i="9" s="1"/>
  <c r="S195" i="9" s="1"/>
  <c r="V198" i="9"/>
  <c r="X132" i="9"/>
  <c r="V131" i="9"/>
  <c r="X531" i="9"/>
  <c r="X530" i="9" s="1"/>
  <c r="V530" i="9"/>
  <c r="X529" i="9"/>
  <c r="X528" i="9" s="1"/>
  <c r="E95" i="11" s="1"/>
  <c r="V528" i="9"/>
  <c r="X289" i="9"/>
  <c r="X288" i="9" s="1"/>
  <c r="V288" i="9"/>
  <c r="V315" i="9"/>
  <c r="V314" i="9" s="1"/>
  <c r="S46" i="9"/>
  <c r="V48" i="9"/>
  <c r="O211" i="9"/>
  <c r="O567" i="9"/>
  <c r="O566" i="9" s="1"/>
  <c r="O565" i="9" s="1"/>
  <c r="O564" i="9" s="1"/>
  <c r="Q568" i="9"/>
  <c r="O410" i="9"/>
  <c r="O409" i="9" s="1"/>
  <c r="O408" i="9" s="1"/>
  <c r="O407" i="9" s="1"/>
  <c r="Q411" i="9"/>
  <c r="Q509" i="9"/>
  <c r="Q537" i="9"/>
  <c r="Q536" i="9" s="1"/>
  <c r="Q196" i="9"/>
  <c r="Q195" i="9" s="1"/>
  <c r="Q376" i="9"/>
  <c r="S377" i="9"/>
  <c r="S307" i="9"/>
  <c r="Q306" i="9"/>
  <c r="S328" i="9"/>
  <c r="Q327" i="9"/>
  <c r="Q337" i="9"/>
  <c r="S338" i="9"/>
  <c r="S363" i="9"/>
  <c r="Q362" i="9"/>
  <c r="Q386" i="9"/>
  <c r="S387" i="9"/>
  <c r="Q58" i="9"/>
  <c r="S59" i="9"/>
  <c r="Q62" i="9"/>
  <c r="S63" i="9"/>
  <c r="S69" i="9"/>
  <c r="Q67" i="9"/>
  <c r="Q66" i="9" s="1"/>
  <c r="Q84" i="9"/>
  <c r="S85" i="9"/>
  <c r="S124" i="9"/>
  <c r="Q123" i="9"/>
  <c r="Q118" i="9" s="1"/>
  <c r="S250" i="9"/>
  <c r="Q249" i="9"/>
  <c r="Q245" i="9" s="1"/>
  <c r="S301" i="9"/>
  <c r="Q300" i="9"/>
  <c r="Q138" i="9"/>
  <c r="S139" i="9"/>
  <c r="Q159" i="9"/>
  <c r="S160" i="9"/>
  <c r="S194" i="9"/>
  <c r="Q193" i="9"/>
  <c r="Q204" i="9"/>
  <c r="S205" i="9"/>
  <c r="Q216" i="9"/>
  <c r="S217" i="9"/>
  <c r="Q75" i="9"/>
  <c r="S76" i="9"/>
  <c r="Q188" i="9"/>
  <c r="S189" i="9"/>
  <c r="S208" i="9"/>
  <c r="Q207" i="9"/>
  <c r="S309" i="9"/>
  <c r="Q308" i="9"/>
  <c r="S334" i="9"/>
  <c r="Q333" i="9"/>
  <c r="S367" i="9"/>
  <c r="Q366" i="9"/>
  <c r="Q365" i="9" s="1"/>
  <c r="Q422" i="9"/>
  <c r="S423" i="9"/>
  <c r="S313" i="9"/>
  <c r="Q312" i="9"/>
  <c r="S527" i="9"/>
  <c r="Q526" i="9"/>
  <c r="G144" i="9"/>
  <c r="O520" i="9"/>
  <c r="O515" i="9" s="1"/>
  <c r="O514" i="9" s="1"/>
  <c r="Q521" i="9"/>
  <c r="O43" i="9"/>
  <c r="O42" i="9" s="1"/>
  <c r="O41" i="9" s="1"/>
  <c r="Q44" i="9"/>
  <c r="O372" i="9"/>
  <c r="O371" i="9" s="1"/>
  <c r="Q373" i="9"/>
  <c r="Q350" i="9"/>
  <c r="Q349" i="9" s="1"/>
  <c r="Q38" i="9"/>
  <c r="Q125" i="9"/>
  <c r="Q145" i="9"/>
  <c r="Q148" i="9"/>
  <c r="S54" i="9"/>
  <c r="S51" i="9"/>
  <c r="O202" i="9"/>
  <c r="M502" i="9"/>
  <c r="M501" i="9" s="1"/>
  <c r="M500" i="9" s="1"/>
  <c r="M459" i="9" s="1"/>
  <c r="M458" i="9" s="1"/>
  <c r="O503" i="9"/>
  <c r="Q503" i="9" s="1"/>
  <c r="M454" i="9"/>
  <c r="M453" i="9" s="1"/>
  <c r="M452" i="9" s="1"/>
  <c r="M451" i="9" s="1"/>
  <c r="M447" i="9" s="1"/>
  <c r="O455" i="9"/>
  <c r="M439" i="9"/>
  <c r="M438" i="9" s="1"/>
  <c r="O440" i="9"/>
  <c r="M41" i="9"/>
  <c r="M567" i="9"/>
  <c r="K184" i="9"/>
  <c r="M186" i="9"/>
  <c r="K172" i="9"/>
  <c r="M174" i="9"/>
  <c r="K41" i="9"/>
  <c r="I392" i="9"/>
  <c r="I391" i="9" s="1"/>
  <c r="I364" i="9" s="1"/>
  <c r="I348" i="9" s="1"/>
  <c r="K394" i="9"/>
  <c r="I181" i="9"/>
  <c r="I180" i="9" s="1"/>
  <c r="I179" i="9" s="1"/>
  <c r="I178" i="9" s="1"/>
  <c r="I177" i="9" s="1"/>
  <c r="K182" i="9"/>
  <c r="I175" i="9"/>
  <c r="K176" i="9"/>
  <c r="I169" i="9"/>
  <c r="I168" i="9" s="1"/>
  <c r="I167" i="9" s="1"/>
  <c r="I166" i="9" s="1"/>
  <c r="I165" i="9" s="1"/>
  <c r="K170" i="9"/>
  <c r="I21" i="9"/>
  <c r="I20" i="9" s="1"/>
  <c r="I19" i="9" s="1"/>
  <c r="K22" i="9"/>
  <c r="I32" i="9"/>
  <c r="I31" i="9" s="1"/>
  <c r="K33" i="9"/>
  <c r="G391" i="9"/>
  <c r="G364" i="9" s="1"/>
  <c r="G348" i="9" s="1"/>
  <c r="G41" i="9"/>
  <c r="G17" i="9" s="1"/>
  <c r="G65" i="9"/>
  <c r="G64" i="9" s="1"/>
  <c r="G167" i="9"/>
  <c r="G166" i="9" s="1"/>
  <c r="G165" i="9" s="1"/>
  <c r="G233" i="9"/>
  <c r="G211" i="9" s="1"/>
  <c r="G178" i="9"/>
  <c r="X287" i="9" l="1"/>
  <c r="E151" i="11"/>
  <c r="X131" i="9"/>
  <c r="E163" i="11"/>
  <c r="X106" i="9"/>
  <c r="X91" i="9" s="1"/>
  <c r="E103" i="11"/>
  <c r="S422" i="9"/>
  <c r="S421" i="9" s="1"/>
  <c r="S420" i="9" s="1"/>
  <c r="V423" i="9"/>
  <c r="S188" i="9"/>
  <c r="V189" i="9"/>
  <c r="S75" i="9"/>
  <c r="S74" i="9" s="1"/>
  <c r="S73" i="9" s="1"/>
  <c r="V76" i="9"/>
  <c r="S216" i="9"/>
  <c r="S215" i="9" s="1"/>
  <c r="S212" i="9" s="1"/>
  <c r="V217" i="9"/>
  <c r="S204" i="9"/>
  <c r="S203" i="9" s="1"/>
  <c r="V205" i="9"/>
  <c r="S159" i="9"/>
  <c r="V160" i="9"/>
  <c r="S138" i="9"/>
  <c r="S137" i="9" s="1"/>
  <c r="S136" i="9" s="1"/>
  <c r="V139" i="9"/>
  <c r="S84" i="9"/>
  <c r="S78" i="9" s="1"/>
  <c r="S77" i="9" s="1"/>
  <c r="V85" i="9"/>
  <c r="S62" i="9"/>
  <c r="V63" i="9"/>
  <c r="S58" i="9"/>
  <c r="V59" i="9"/>
  <c r="S386" i="9"/>
  <c r="V387" i="9"/>
  <c r="S337" i="9"/>
  <c r="S336" i="9" s="1"/>
  <c r="S335" i="9" s="1"/>
  <c r="V338" i="9"/>
  <c r="S376" i="9"/>
  <c r="V377" i="9"/>
  <c r="X198" i="9"/>
  <c r="X197" i="9" s="1"/>
  <c r="V197" i="9"/>
  <c r="X513" i="9"/>
  <c r="X512" i="9" s="1"/>
  <c r="V512" i="9"/>
  <c r="X120" i="9"/>
  <c r="X119" i="9" s="1"/>
  <c r="E148" i="11" s="1"/>
  <c r="V119" i="9"/>
  <c r="X61" i="9"/>
  <c r="X60" i="9" s="1"/>
  <c r="E39" i="11" s="1"/>
  <c r="V60" i="9"/>
  <c r="X543" i="9"/>
  <c r="X542" i="9" s="1"/>
  <c r="E114" i="11" s="1"/>
  <c r="V542" i="9"/>
  <c r="X511" i="9"/>
  <c r="X510" i="9" s="1"/>
  <c r="X509" i="9" s="1"/>
  <c r="V510" i="9"/>
  <c r="V106" i="9"/>
  <c r="V91" i="9" s="1"/>
  <c r="X54" i="9"/>
  <c r="X51" i="9"/>
  <c r="S144" i="9"/>
  <c r="S125" i="9"/>
  <c r="S526" i="9"/>
  <c r="V527" i="9"/>
  <c r="S312" i="9"/>
  <c r="S311" i="9" s="1"/>
  <c r="S310" i="9" s="1"/>
  <c r="V313" i="9"/>
  <c r="S366" i="9"/>
  <c r="S365" i="9" s="1"/>
  <c r="V367" i="9"/>
  <c r="S333" i="9"/>
  <c r="S332" i="9" s="1"/>
  <c r="S331" i="9" s="1"/>
  <c r="V334" i="9"/>
  <c r="S308" i="9"/>
  <c r="V309" i="9"/>
  <c r="S207" i="9"/>
  <c r="S206" i="9" s="1"/>
  <c r="V208" i="9"/>
  <c r="S193" i="9"/>
  <c r="V194" i="9"/>
  <c r="S300" i="9"/>
  <c r="S299" i="9" s="1"/>
  <c r="V301" i="9"/>
  <c r="S249" i="9"/>
  <c r="S245" i="9" s="1"/>
  <c r="S233" i="9" s="1"/>
  <c r="V250" i="9"/>
  <c r="S123" i="9"/>
  <c r="S118" i="9" s="1"/>
  <c r="V124" i="9"/>
  <c r="S67" i="9"/>
  <c r="S66" i="9" s="1"/>
  <c r="S65" i="9" s="1"/>
  <c r="S64" i="9" s="1"/>
  <c r="V69" i="9"/>
  <c r="S362" i="9"/>
  <c r="S361" i="9" s="1"/>
  <c r="S360" i="9" s="1"/>
  <c r="V363" i="9"/>
  <c r="S327" i="9"/>
  <c r="S324" i="9" s="1"/>
  <c r="S323" i="9" s="1"/>
  <c r="V328" i="9"/>
  <c r="S306" i="9"/>
  <c r="S305" i="9" s="1"/>
  <c r="S304" i="9" s="1"/>
  <c r="V307" i="9"/>
  <c r="V287" i="9"/>
  <c r="E150" i="11"/>
  <c r="X155" i="9"/>
  <c r="X154" i="9" s="1"/>
  <c r="V154" i="9"/>
  <c r="X147" i="9"/>
  <c r="X146" i="9" s="1"/>
  <c r="V146" i="9"/>
  <c r="X135" i="9"/>
  <c r="X134" i="9" s="1"/>
  <c r="E165" i="11" s="1"/>
  <c r="V134" i="9"/>
  <c r="X127" i="9"/>
  <c r="X126" i="9" s="1"/>
  <c r="V126" i="9"/>
  <c r="X57" i="9"/>
  <c r="X56" i="9" s="1"/>
  <c r="V56" i="9"/>
  <c r="X40" i="9"/>
  <c r="X39" i="9" s="1"/>
  <c r="V39" i="9"/>
  <c r="X406" i="9"/>
  <c r="X405" i="9" s="1"/>
  <c r="E212" i="11" s="1"/>
  <c r="V405" i="9"/>
  <c r="X352" i="9"/>
  <c r="X351" i="9" s="1"/>
  <c r="V351" i="9"/>
  <c r="S509" i="9"/>
  <c r="X48" i="9"/>
  <c r="X46" i="9" s="1"/>
  <c r="V46" i="9"/>
  <c r="Q144" i="9"/>
  <c r="Q111" i="9"/>
  <c r="Q372" i="9"/>
  <c r="S373" i="9"/>
  <c r="Q43" i="9"/>
  <c r="Q42" i="9" s="1"/>
  <c r="S44" i="9"/>
  <c r="S521" i="9"/>
  <c r="Q520" i="9"/>
  <c r="Q421" i="9"/>
  <c r="Q420" i="9" s="1"/>
  <c r="Q74" i="9"/>
  <c r="Q73" i="9" s="1"/>
  <c r="Q215" i="9"/>
  <c r="Q212" i="9" s="1"/>
  <c r="Q203" i="9"/>
  <c r="Q158" i="9"/>
  <c r="Q157" i="9" s="1"/>
  <c r="Q137" i="9"/>
  <c r="Q136" i="9" s="1"/>
  <c r="Q78" i="9"/>
  <c r="Q77" i="9" s="1"/>
  <c r="Q336" i="9"/>
  <c r="Q335" i="9" s="1"/>
  <c r="O439" i="9"/>
  <c r="O438" i="9" s="1"/>
  <c r="Q440" i="9"/>
  <c r="O454" i="9"/>
  <c r="O453" i="9" s="1"/>
  <c r="O452" i="9" s="1"/>
  <c r="O451" i="9" s="1"/>
  <c r="O447" i="9" s="1"/>
  <c r="Q455" i="9"/>
  <c r="Q502" i="9"/>
  <c r="S503" i="9"/>
  <c r="Q311" i="9"/>
  <c r="Q310" i="9" s="1"/>
  <c r="Q332" i="9"/>
  <c r="Q331" i="9" s="1"/>
  <c r="Q206" i="9"/>
  <c r="S158" i="9"/>
  <c r="S157" i="9" s="1"/>
  <c r="Q299" i="9"/>
  <c r="Q233" i="9"/>
  <c r="Q65" i="9"/>
  <c r="Q64" i="9" s="1"/>
  <c r="Q361" i="9"/>
  <c r="Q360" i="9" s="1"/>
  <c r="Q324" i="9"/>
  <c r="Q323" i="9" s="1"/>
  <c r="S411" i="9"/>
  <c r="Q410" i="9"/>
  <c r="Q409" i="9" s="1"/>
  <c r="Q408" i="9" s="1"/>
  <c r="S568" i="9"/>
  <c r="Q567" i="9"/>
  <c r="Q305" i="9"/>
  <c r="Q304" i="9" s="1"/>
  <c r="O429" i="9"/>
  <c r="O428" i="9" s="1"/>
  <c r="O424" i="9" s="1"/>
  <c r="O502" i="9"/>
  <c r="M429" i="9"/>
  <c r="M428" i="9" s="1"/>
  <c r="M424" i="9" s="1"/>
  <c r="M172" i="9"/>
  <c r="O174" i="9"/>
  <c r="M184" i="9"/>
  <c r="O186" i="9"/>
  <c r="M566" i="9"/>
  <c r="M565" i="9" s="1"/>
  <c r="M564" i="9" s="1"/>
  <c r="K21" i="9"/>
  <c r="M22" i="9"/>
  <c r="K169" i="9"/>
  <c r="K168" i="9" s="1"/>
  <c r="M170" i="9"/>
  <c r="K175" i="9"/>
  <c r="M176" i="9"/>
  <c r="K181" i="9"/>
  <c r="K180" i="9" s="1"/>
  <c r="M182" i="9"/>
  <c r="M394" i="9"/>
  <c r="K392" i="9"/>
  <c r="K391" i="9" s="1"/>
  <c r="K364" i="9" s="1"/>
  <c r="K348" i="9" s="1"/>
  <c r="K32" i="9"/>
  <c r="K31" i="9" s="1"/>
  <c r="M33" i="9"/>
  <c r="K167" i="9"/>
  <c r="K166" i="9" s="1"/>
  <c r="K165" i="9" s="1"/>
  <c r="I18" i="9"/>
  <c r="I17" i="9" s="1"/>
  <c r="I16" i="9" s="1"/>
  <c r="I575" i="9" s="1"/>
  <c r="K576" i="9" s="1"/>
  <c r="K179" i="9"/>
  <c r="K178" i="9" s="1"/>
  <c r="K177" i="9" s="1"/>
  <c r="G16" i="9"/>
  <c r="G177" i="9"/>
  <c r="X350" i="9" l="1"/>
  <c r="X349" i="9" s="1"/>
  <c r="E53" i="11"/>
  <c r="X38" i="9"/>
  <c r="E28" i="11"/>
  <c r="X125" i="9"/>
  <c r="E159" i="11"/>
  <c r="X145" i="9"/>
  <c r="X148" i="9"/>
  <c r="E207" i="11"/>
  <c r="X196" i="9"/>
  <c r="X195" i="9" s="1"/>
  <c r="E61" i="11"/>
  <c r="E59" i="11" s="1"/>
  <c r="X537" i="9"/>
  <c r="X536" i="9" s="1"/>
  <c r="S202" i="9"/>
  <c r="S211" i="9"/>
  <c r="S520" i="9"/>
  <c r="V521" i="9"/>
  <c r="V350" i="9"/>
  <c r="V349" i="9" s="1"/>
  <c r="E52" i="11"/>
  <c r="V38" i="9"/>
  <c r="E27" i="11"/>
  <c r="E26" i="11" s="1"/>
  <c r="E158" i="11"/>
  <c r="V125" i="9"/>
  <c r="V145" i="9"/>
  <c r="V148" i="9"/>
  <c r="X307" i="9"/>
  <c r="X306" i="9" s="1"/>
  <c r="V306" i="9"/>
  <c r="X328" i="9"/>
  <c r="X327" i="9" s="1"/>
  <c r="V327" i="9"/>
  <c r="X363" i="9"/>
  <c r="X362" i="9" s="1"/>
  <c r="V362" i="9"/>
  <c r="X69" i="9"/>
  <c r="X67" i="9" s="1"/>
  <c r="X66" i="9" s="1"/>
  <c r="V67" i="9"/>
  <c r="V66" i="9" s="1"/>
  <c r="X124" i="9"/>
  <c r="X123" i="9" s="1"/>
  <c r="V123" i="9"/>
  <c r="X250" i="9"/>
  <c r="X249" i="9" s="1"/>
  <c r="X245" i="9" s="1"/>
  <c r="V249" i="9"/>
  <c r="V245" i="9" s="1"/>
  <c r="X301" i="9"/>
  <c r="X300" i="9" s="1"/>
  <c r="V300" i="9"/>
  <c r="X194" i="9"/>
  <c r="X193" i="9" s="1"/>
  <c r="E44" i="11" s="1"/>
  <c r="V193" i="9"/>
  <c r="X208" i="9"/>
  <c r="X207" i="9" s="1"/>
  <c r="V207" i="9"/>
  <c r="X309" i="9"/>
  <c r="X308" i="9" s="1"/>
  <c r="E185" i="11" s="1"/>
  <c r="V308" i="9"/>
  <c r="X334" i="9"/>
  <c r="X333" i="9" s="1"/>
  <c r="V333" i="9"/>
  <c r="X367" i="9"/>
  <c r="X366" i="9" s="1"/>
  <c r="X365" i="9" s="1"/>
  <c r="V366" i="9"/>
  <c r="V365" i="9" s="1"/>
  <c r="X313" i="9"/>
  <c r="X312" i="9" s="1"/>
  <c r="V312" i="9"/>
  <c r="X527" i="9"/>
  <c r="X526" i="9" s="1"/>
  <c r="E94" i="11" s="1"/>
  <c r="V526" i="9"/>
  <c r="X118" i="9"/>
  <c r="X111" i="9" s="1"/>
  <c r="S567" i="9"/>
  <c r="S566" i="9" s="1"/>
  <c r="S565" i="9" s="1"/>
  <c r="S564" i="9" s="1"/>
  <c r="V568" i="9"/>
  <c r="S410" i="9"/>
  <c r="S409" i="9" s="1"/>
  <c r="S408" i="9" s="1"/>
  <c r="S407" i="9" s="1"/>
  <c r="V411" i="9"/>
  <c r="S502" i="9"/>
  <c r="S501" i="9" s="1"/>
  <c r="S500" i="9" s="1"/>
  <c r="S459" i="9" s="1"/>
  <c r="V503" i="9"/>
  <c r="S43" i="9"/>
  <c r="S42" i="9" s="1"/>
  <c r="S41" i="9" s="1"/>
  <c r="V44" i="9"/>
  <c r="S372" i="9"/>
  <c r="S371" i="9" s="1"/>
  <c r="V373" i="9"/>
  <c r="V509" i="9"/>
  <c r="V537" i="9"/>
  <c r="V536" i="9" s="1"/>
  <c r="E147" i="11"/>
  <c r="E146" i="11" s="1"/>
  <c r="V118" i="9"/>
  <c r="V196" i="9"/>
  <c r="V195" i="9" s="1"/>
  <c r="E54" i="11"/>
  <c r="X377" i="9"/>
  <c r="X376" i="9" s="1"/>
  <c r="E196" i="11" s="1"/>
  <c r="V376" i="9"/>
  <c r="X338" i="9"/>
  <c r="X337" i="9" s="1"/>
  <c r="V337" i="9"/>
  <c r="X387" i="9"/>
  <c r="X386" i="9" s="1"/>
  <c r="E201" i="11" s="1"/>
  <c r="V386" i="9"/>
  <c r="X59" i="9"/>
  <c r="X58" i="9" s="1"/>
  <c r="E38" i="11" s="1"/>
  <c r="V58" i="9"/>
  <c r="X63" i="9"/>
  <c r="X62" i="9" s="1"/>
  <c r="E43" i="11" s="1"/>
  <c r="V62" i="9"/>
  <c r="X85" i="9"/>
  <c r="X84" i="9" s="1"/>
  <c r="V84" i="9"/>
  <c r="X139" i="9"/>
  <c r="X138" i="9" s="1"/>
  <c r="V138" i="9"/>
  <c r="X160" i="9"/>
  <c r="X159" i="9" s="1"/>
  <c r="V159" i="9"/>
  <c r="X205" i="9"/>
  <c r="X204" i="9" s="1"/>
  <c r="V204" i="9"/>
  <c r="X217" i="9"/>
  <c r="X216" i="9" s="1"/>
  <c r="V216" i="9"/>
  <c r="X76" i="9"/>
  <c r="X75" i="9" s="1"/>
  <c r="V75" i="9"/>
  <c r="X189" i="9"/>
  <c r="X188" i="9" s="1"/>
  <c r="V188" i="9"/>
  <c r="X423" i="9"/>
  <c r="X422" i="9" s="1"/>
  <c r="V422" i="9"/>
  <c r="S111" i="9"/>
  <c r="S515" i="9"/>
  <c r="S514" i="9" s="1"/>
  <c r="S458" i="9" s="1"/>
  <c r="Q407" i="9"/>
  <c r="O184" i="9"/>
  <c r="Q186" i="9"/>
  <c r="O172" i="9"/>
  <c r="Q174" i="9"/>
  <c r="Q501" i="9"/>
  <c r="Q500" i="9" s="1"/>
  <c r="Q459" i="9" s="1"/>
  <c r="Q41" i="9"/>
  <c r="Q371" i="9"/>
  <c r="Q202" i="9"/>
  <c r="Q211" i="9"/>
  <c r="Q566" i="9"/>
  <c r="Q565" i="9" s="1"/>
  <c r="Q564" i="9" s="1"/>
  <c r="Q454" i="9"/>
  <c r="S455" i="9"/>
  <c r="S440" i="9"/>
  <c r="Q439" i="9"/>
  <c r="Q438" i="9" s="1"/>
  <c r="Q515" i="9"/>
  <c r="Q514" i="9" s="1"/>
  <c r="O501" i="9"/>
  <c r="O500" i="9" s="1"/>
  <c r="O459" i="9" s="1"/>
  <c r="O458" i="9" s="1"/>
  <c r="M392" i="9"/>
  <c r="O394" i="9"/>
  <c r="M32" i="9"/>
  <c r="M31" i="9" s="1"/>
  <c r="O33" i="9"/>
  <c r="M181" i="9"/>
  <c r="M180" i="9" s="1"/>
  <c r="M179" i="9" s="1"/>
  <c r="M178" i="9" s="1"/>
  <c r="M177" i="9" s="1"/>
  <c r="O182" i="9"/>
  <c r="M175" i="9"/>
  <c r="O176" i="9"/>
  <c r="M169" i="9"/>
  <c r="M168" i="9" s="1"/>
  <c r="M167" i="9" s="1"/>
  <c r="M166" i="9" s="1"/>
  <c r="M165" i="9" s="1"/>
  <c r="O170" i="9"/>
  <c r="M21" i="9"/>
  <c r="M20" i="9" s="1"/>
  <c r="M19" i="9" s="1"/>
  <c r="M18" i="9" s="1"/>
  <c r="M17" i="9" s="1"/>
  <c r="M16" i="9" s="1"/>
  <c r="O22" i="9"/>
  <c r="M391" i="9"/>
  <c r="M364" i="9" s="1"/>
  <c r="M348" i="9" s="1"/>
  <c r="K20" i="9"/>
  <c r="K19" i="9" s="1"/>
  <c r="G575" i="9"/>
  <c r="E195" i="11" l="1"/>
  <c r="X311" i="9"/>
  <c r="X310" i="9" s="1"/>
  <c r="E191" i="11"/>
  <c r="X332" i="9"/>
  <c r="X331" i="9" s="1"/>
  <c r="E229" i="11"/>
  <c r="X206" i="9"/>
  <c r="E98" i="11"/>
  <c r="X299" i="9"/>
  <c r="E157" i="11"/>
  <c r="X233" i="9"/>
  <c r="E121" i="11"/>
  <c r="E119" i="11" s="1"/>
  <c r="E115" i="11" s="1"/>
  <c r="X65" i="9"/>
  <c r="X64" i="9" s="1"/>
  <c r="E47" i="11"/>
  <c r="X361" i="9"/>
  <c r="X360" i="9" s="1"/>
  <c r="E184" i="11"/>
  <c r="X324" i="9"/>
  <c r="X323" i="9" s="1"/>
  <c r="E224" i="11"/>
  <c r="X421" i="9"/>
  <c r="X420" i="9" s="1"/>
  <c r="E205" i="11"/>
  <c r="X74" i="9"/>
  <c r="X73" i="9" s="1"/>
  <c r="E50" i="11"/>
  <c r="X215" i="9"/>
  <c r="X212" i="9" s="1"/>
  <c r="E108" i="11"/>
  <c r="E105" i="11" s="1"/>
  <c r="X203" i="9"/>
  <c r="X202" i="9" s="1"/>
  <c r="E89" i="11"/>
  <c r="X158" i="9"/>
  <c r="X157" i="9" s="1"/>
  <c r="E216" i="11"/>
  <c r="X137" i="9"/>
  <c r="X136" i="9" s="1"/>
  <c r="E175" i="11"/>
  <c r="X78" i="9"/>
  <c r="X77" i="9" s="1"/>
  <c r="E72" i="11"/>
  <c r="X336" i="9"/>
  <c r="X335" i="9" s="1"/>
  <c r="E233" i="11"/>
  <c r="X144" i="9"/>
  <c r="E42" i="11"/>
  <c r="X211" i="9"/>
  <c r="S439" i="9"/>
  <c r="S438" i="9" s="1"/>
  <c r="V440" i="9"/>
  <c r="X305" i="9"/>
  <c r="X304" i="9" s="1"/>
  <c r="V144" i="9"/>
  <c r="S454" i="9"/>
  <c r="S453" i="9" s="1"/>
  <c r="S452" i="9" s="1"/>
  <c r="S451" i="9" s="1"/>
  <c r="S447" i="9" s="1"/>
  <c r="V455" i="9"/>
  <c r="V421" i="9"/>
  <c r="V420" i="9" s="1"/>
  <c r="E204" i="11"/>
  <c r="E202" i="11" s="1"/>
  <c r="V74" i="9"/>
  <c r="V73" i="9" s="1"/>
  <c r="E49" i="11"/>
  <c r="E48" i="11" s="1"/>
  <c r="V215" i="9"/>
  <c r="V212" i="9" s="1"/>
  <c r="V203" i="9"/>
  <c r="E215" i="11"/>
  <c r="V158" i="9"/>
  <c r="V157" i="9" s="1"/>
  <c r="V137" i="9"/>
  <c r="V136" i="9" s="1"/>
  <c r="E174" i="11"/>
  <c r="E71" i="11"/>
  <c r="E65" i="11" s="1"/>
  <c r="V78" i="9"/>
  <c r="V77" i="9" s="1"/>
  <c r="V336" i="9"/>
  <c r="V335" i="9" s="1"/>
  <c r="E232" i="11"/>
  <c r="E231" i="11" s="1"/>
  <c r="E230" i="11" s="1"/>
  <c r="X373" i="9"/>
  <c r="X372" i="9" s="1"/>
  <c r="V372" i="9"/>
  <c r="X44" i="9"/>
  <c r="X43" i="9" s="1"/>
  <c r="X42" i="9" s="1"/>
  <c r="V43" i="9"/>
  <c r="V42" i="9" s="1"/>
  <c r="X503" i="9"/>
  <c r="X502" i="9" s="1"/>
  <c r="V502" i="9"/>
  <c r="X411" i="9"/>
  <c r="V410" i="9"/>
  <c r="V409" i="9" s="1"/>
  <c r="V408" i="9" s="1"/>
  <c r="X568" i="9"/>
  <c r="X567" i="9" s="1"/>
  <c r="V567" i="9"/>
  <c r="V311" i="9"/>
  <c r="V310" i="9" s="1"/>
  <c r="E190" i="11"/>
  <c r="E189" i="11" s="1"/>
  <c r="V332" i="9"/>
  <c r="V331" i="9" s="1"/>
  <c r="E228" i="11"/>
  <c r="E227" i="11" s="1"/>
  <c r="V206" i="9"/>
  <c r="E96" i="11"/>
  <c r="V299" i="9"/>
  <c r="E156" i="11"/>
  <c r="E155" i="11" s="1"/>
  <c r="V233" i="9"/>
  <c r="V65" i="9"/>
  <c r="V64" i="9" s="1"/>
  <c r="E46" i="11"/>
  <c r="E45" i="11" s="1"/>
  <c r="V361" i="9"/>
  <c r="V360" i="9" s="1"/>
  <c r="E183" i="11"/>
  <c r="E223" i="11"/>
  <c r="E221" i="11" s="1"/>
  <c r="E220" i="11" s="1"/>
  <c r="V324" i="9"/>
  <c r="V323" i="9" s="1"/>
  <c r="X521" i="9"/>
  <c r="X520" i="9" s="1"/>
  <c r="V520" i="9"/>
  <c r="V305" i="9"/>
  <c r="V304" i="9" s="1"/>
  <c r="V111" i="9"/>
  <c r="S429" i="9"/>
  <c r="S428" i="9" s="1"/>
  <c r="S424" i="9" s="1"/>
  <c r="O21" i="9"/>
  <c r="O20" i="9" s="1"/>
  <c r="O19" i="9" s="1"/>
  <c r="Q22" i="9"/>
  <c r="O169" i="9"/>
  <c r="O168" i="9" s="1"/>
  <c r="Q170" i="9"/>
  <c r="O175" i="9"/>
  <c r="Q176" i="9"/>
  <c r="O181" i="9"/>
  <c r="O180" i="9" s="1"/>
  <c r="Q182" i="9"/>
  <c r="O32" i="9"/>
  <c r="O31" i="9" s="1"/>
  <c r="O18" i="9" s="1"/>
  <c r="O17" i="9" s="1"/>
  <c r="O16" i="9" s="1"/>
  <c r="Q33" i="9"/>
  <c r="O392" i="9"/>
  <c r="O391" i="9" s="1"/>
  <c r="Q394" i="9"/>
  <c r="Q429" i="9"/>
  <c r="Q428" i="9" s="1"/>
  <c r="Q424" i="9" s="1"/>
  <c r="Q458" i="9"/>
  <c r="Q453" i="9"/>
  <c r="Q452" i="9" s="1"/>
  <c r="Q451" i="9" s="1"/>
  <c r="Q447" i="9" s="1"/>
  <c r="S174" i="9"/>
  <c r="Q172" i="9"/>
  <c r="S186" i="9"/>
  <c r="Q184" i="9"/>
  <c r="M575" i="9"/>
  <c r="K18" i="9"/>
  <c r="K17" i="9" s="1"/>
  <c r="K16" i="9" s="1"/>
  <c r="K575" i="9" s="1"/>
  <c r="K577" i="9" s="1"/>
  <c r="V407" i="9" l="1"/>
  <c r="X566" i="9"/>
  <c r="X565" i="9" s="1"/>
  <c r="X564" i="9" s="1"/>
  <c r="E102" i="11"/>
  <c r="X501" i="9"/>
  <c r="X500" i="9" s="1"/>
  <c r="X459" i="9" s="1"/>
  <c r="E79" i="11"/>
  <c r="X41" i="9"/>
  <c r="E34" i="11"/>
  <c r="E33" i="11" s="1"/>
  <c r="X371" i="9"/>
  <c r="E193" i="11"/>
  <c r="X515" i="9"/>
  <c r="X514" i="9" s="1"/>
  <c r="E90" i="11"/>
  <c r="E181" i="11"/>
  <c r="E180" i="11" s="1"/>
  <c r="E214" i="11"/>
  <c r="E213" i="11" s="1"/>
  <c r="O167" i="9"/>
  <c r="O166" i="9" s="1"/>
  <c r="O165" i="9" s="1"/>
  <c r="X410" i="9"/>
  <c r="E104" i="11"/>
  <c r="S184" i="9"/>
  <c r="V186" i="9"/>
  <c r="S172" i="9"/>
  <c r="V174" i="9"/>
  <c r="X440" i="9"/>
  <c r="V439" i="9"/>
  <c r="V438" i="9" s="1"/>
  <c r="V202" i="9"/>
  <c r="E86" i="11"/>
  <c r="V515" i="9"/>
  <c r="V514" i="9" s="1"/>
  <c r="V566" i="9"/>
  <c r="V565" i="9" s="1"/>
  <c r="V564" i="9" s="1"/>
  <c r="E101" i="11"/>
  <c r="V501" i="9"/>
  <c r="V500" i="9" s="1"/>
  <c r="V459" i="9" s="1"/>
  <c r="E78" i="11"/>
  <c r="E77" i="11" s="1"/>
  <c r="E51" i="11" s="1"/>
  <c r="V41" i="9"/>
  <c r="V371" i="9"/>
  <c r="E192" i="11"/>
  <c r="X455" i="9"/>
  <c r="X454" i="9" s="1"/>
  <c r="V454" i="9"/>
  <c r="V211" i="9"/>
  <c r="S394" i="9"/>
  <c r="Q392" i="9"/>
  <c r="Q32" i="9"/>
  <c r="Q31" i="9" s="1"/>
  <c r="S33" i="9"/>
  <c r="S182" i="9"/>
  <c r="Q181" i="9"/>
  <c r="Q180" i="9" s="1"/>
  <c r="S176" i="9"/>
  <c r="Q175" i="9"/>
  <c r="Q169" i="9"/>
  <c r="Q168" i="9" s="1"/>
  <c r="S170" i="9"/>
  <c r="Q21" i="9"/>
  <c r="Q20" i="9" s="1"/>
  <c r="Q19" i="9" s="1"/>
  <c r="S22" i="9"/>
  <c r="O179" i="9"/>
  <c r="O178" i="9" s="1"/>
  <c r="O177" i="9" s="1"/>
  <c r="O364" i="9"/>
  <c r="O348" i="9" s="1"/>
  <c r="X453" i="9" l="1"/>
  <c r="X452" i="9" s="1"/>
  <c r="X451" i="9" s="1"/>
  <c r="X447" i="9" s="1"/>
  <c r="E172" i="11"/>
  <c r="X409" i="9"/>
  <c r="X408" i="9" s="1"/>
  <c r="X407" i="9" s="1"/>
  <c r="E37" i="11"/>
  <c r="X458" i="9"/>
  <c r="X439" i="9"/>
  <c r="X438" i="9" s="1"/>
  <c r="E177" i="11" s="1"/>
  <c r="S21" i="9"/>
  <c r="S20" i="9" s="1"/>
  <c r="V22" i="9"/>
  <c r="S169" i="9"/>
  <c r="S168" i="9" s="1"/>
  <c r="V170" i="9"/>
  <c r="S32" i="9"/>
  <c r="S31" i="9" s="1"/>
  <c r="V33" i="9"/>
  <c r="V453" i="9"/>
  <c r="V452" i="9" s="1"/>
  <c r="V451" i="9" s="1"/>
  <c r="V447" i="9" s="1"/>
  <c r="E171" i="11"/>
  <c r="E167" i="11" s="1"/>
  <c r="S175" i="9"/>
  <c r="V176" i="9"/>
  <c r="S181" i="9"/>
  <c r="S180" i="9" s="1"/>
  <c r="S179" i="9" s="1"/>
  <c r="S178" i="9" s="1"/>
  <c r="S177" i="9" s="1"/>
  <c r="V182" i="9"/>
  <c r="S392" i="9"/>
  <c r="S391" i="9" s="1"/>
  <c r="S364" i="9" s="1"/>
  <c r="S348" i="9" s="1"/>
  <c r="V394" i="9"/>
  <c r="V429" i="9"/>
  <c r="V428" i="9" s="1"/>
  <c r="V424" i="9" s="1"/>
  <c r="X174" i="9"/>
  <c r="X172" i="9" s="1"/>
  <c r="V172" i="9"/>
  <c r="X186" i="9"/>
  <c r="X184" i="9" s="1"/>
  <c r="V184" i="9"/>
  <c r="E83" i="11"/>
  <c r="V458" i="9"/>
  <c r="O575" i="9"/>
  <c r="S19" i="9"/>
  <c r="S18" i="9" s="1"/>
  <c r="S17" i="9" s="1"/>
  <c r="S16" i="9" s="1"/>
  <c r="Q179" i="9"/>
  <c r="Q178" i="9" s="1"/>
  <c r="Q177" i="9" s="1"/>
  <c r="Q391" i="9"/>
  <c r="Q364" i="9" s="1"/>
  <c r="Q348" i="9" s="1"/>
  <c r="Q18" i="9"/>
  <c r="Q17" i="9" s="1"/>
  <c r="Q16" i="9" s="1"/>
  <c r="Q167" i="9"/>
  <c r="Q166" i="9" s="1"/>
  <c r="Q165" i="9" s="1"/>
  <c r="X429" i="9" l="1"/>
  <c r="X428" i="9" s="1"/>
  <c r="X424" i="9" s="1"/>
  <c r="S167" i="9"/>
  <c r="S166" i="9" s="1"/>
  <c r="S165" i="9" s="1"/>
  <c r="S575" i="9" s="1"/>
  <c r="X394" i="9"/>
  <c r="X392" i="9" s="1"/>
  <c r="V392" i="9"/>
  <c r="X182" i="9"/>
  <c r="X181" i="9" s="1"/>
  <c r="X180" i="9" s="1"/>
  <c r="E36" i="11" s="1"/>
  <c r="V181" i="9"/>
  <c r="V180" i="9" s="1"/>
  <c r="X176" i="9"/>
  <c r="X175" i="9" s="1"/>
  <c r="E19" i="11" s="1"/>
  <c r="V175" i="9"/>
  <c r="X33" i="9"/>
  <c r="X32" i="9" s="1"/>
  <c r="X31" i="9" s="1"/>
  <c r="E23" i="11" s="1"/>
  <c r="V32" i="9"/>
  <c r="V31" i="9" s="1"/>
  <c r="X170" i="9"/>
  <c r="X169" i="9" s="1"/>
  <c r="X168" i="9" s="1"/>
  <c r="V169" i="9"/>
  <c r="V168" i="9" s="1"/>
  <c r="X22" i="9"/>
  <c r="X21" i="9" s="1"/>
  <c r="X20" i="9" s="1"/>
  <c r="V21" i="9"/>
  <c r="V20" i="9" s="1"/>
  <c r="E166" i="11"/>
  <c r="Q575" i="9"/>
  <c r="X167" i="9" l="1"/>
  <c r="X166" i="9" s="1"/>
  <c r="X165" i="9" s="1"/>
  <c r="E18" i="11"/>
  <c r="X19" i="9"/>
  <c r="X18" i="9" s="1"/>
  <c r="X17" i="9" s="1"/>
  <c r="X16" i="9" s="1"/>
  <c r="E21" i="11"/>
  <c r="E20" i="11" s="1"/>
  <c r="X391" i="9"/>
  <c r="X364" i="9" s="1"/>
  <c r="X348" i="9" s="1"/>
  <c r="E209" i="11"/>
  <c r="V167" i="9"/>
  <c r="V166" i="9" s="1"/>
  <c r="V165" i="9" s="1"/>
  <c r="E17" i="11"/>
  <c r="X179" i="9"/>
  <c r="X178" i="9" s="1"/>
  <c r="X177" i="9" s="1"/>
  <c r="V19" i="9"/>
  <c r="V18" i="9" s="1"/>
  <c r="V17" i="9" s="1"/>
  <c r="V16" i="9" s="1"/>
  <c r="V179" i="9"/>
  <c r="V178" i="9" s="1"/>
  <c r="V177" i="9" s="1"/>
  <c r="E32" i="11"/>
  <c r="E208" i="11"/>
  <c r="E186" i="11" s="1"/>
  <c r="V391" i="9"/>
  <c r="V364" i="9" s="1"/>
  <c r="V348" i="9" s="1"/>
  <c r="X575" i="9" l="1"/>
  <c r="V575" i="9"/>
  <c r="E14" i="11"/>
  <c r="E242" i="11" s="1"/>
  <c r="E244" i="11" l="1"/>
  <c r="E245" i="11"/>
</calcChain>
</file>

<file path=xl/comments1.xml><?xml version="1.0" encoding="utf-8"?>
<comments xmlns="http://schemas.openxmlformats.org/spreadsheetml/2006/main">
  <authors>
    <author>Автор</author>
  </authors>
  <commentList>
    <comment ref="R22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кроватки Березки</t>
        </r>
      </text>
    </comment>
    <comment ref="U22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кроватки Березки</t>
        </r>
      </text>
    </comment>
    <comment ref="W224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кроватки Березки</t>
        </r>
      </text>
    </comment>
  </commentList>
</comments>
</file>

<file path=xl/sharedStrings.xml><?xml version="1.0" encoding="utf-8"?>
<sst xmlns="http://schemas.openxmlformats.org/spreadsheetml/2006/main" count="3324" uniqueCount="678">
  <si>
    <t xml:space="preserve">к решению районного Совета </t>
  </si>
  <si>
    <t>(тыс.руб.)</t>
  </si>
  <si>
    <t>Сумма</t>
  </si>
  <si>
    <t>Осуществление первичного воинского учета на территориях, где отсутствуют военные комиссариаты</t>
  </si>
  <si>
    <t>Наименование</t>
  </si>
  <si>
    <t>356</t>
  </si>
  <si>
    <t>377</t>
  </si>
  <si>
    <t>357</t>
  </si>
  <si>
    <t>370</t>
  </si>
  <si>
    <t>Мин</t>
  </si>
  <si>
    <t>Рз</t>
  </si>
  <si>
    <t>Пр</t>
  </si>
  <si>
    <t>ЦСР</t>
  </si>
  <si>
    <t>ВР</t>
  </si>
  <si>
    <t>ОБЩЕГОСУДАРСТВЕННЫЕ РАСХОДЫ</t>
  </si>
  <si>
    <t>01</t>
  </si>
  <si>
    <t>00</t>
  </si>
  <si>
    <t>02</t>
  </si>
  <si>
    <t>Глава муниципального образования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</si>
  <si>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</si>
  <si>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</si>
  <si>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0020000</t>
  </si>
  <si>
    <t>Центральный аппарат</t>
  </si>
  <si>
    <t>0020400</t>
  </si>
  <si>
    <t>04</t>
  </si>
  <si>
    <t>0020402</t>
  </si>
  <si>
    <t>Резервные фонды</t>
  </si>
  <si>
    <t>12</t>
  </si>
  <si>
    <t>070 05 00</t>
  </si>
  <si>
    <t>Другие общегосударственные вопросы</t>
  </si>
  <si>
    <t>14</t>
  </si>
  <si>
    <t>Руководство и управление в сфере установленных функций</t>
  </si>
  <si>
    <t xml:space="preserve">Государственная регистрация актов гражданского состояния </t>
  </si>
  <si>
    <t>001 38 01</t>
  </si>
  <si>
    <t>Оценка недвижимости, признание прав и регулирование отношений по государственной и муниципальной собственности</t>
  </si>
  <si>
    <t>090 02 00</t>
  </si>
  <si>
    <t>Реализация государственных функций, связанных с общегосударственным управлением</t>
  </si>
  <si>
    <t>092 00 00</t>
  </si>
  <si>
    <t>Целевые программы муниципальных образований</t>
  </si>
  <si>
    <t>795 00 00</t>
  </si>
  <si>
    <t xml:space="preserve">01 </t>
  </si>
  <si>
    <t>001 36 01</t>
  </si>
  <si>
    <t>НАЦИОНАЛЬНАЯ ЭКОНОМИКА</t>
  </si>
  <si>
    <t>08</t>
  </si>
  <si>
    <t xml:space="preserve">08 </t>
  </si>
  <si>
    <t>ЖИЛИЩНО-КОММУНАЛЬНОЕ ХОЗЯЙСТВО</t>
  </si>
  <si>
    <t>05</t>
  </si>
  <si>
    <t>Коммунальное хозяйство</t>
  </si>
  <si>
    <t>Благоустройство</t>
  </si>
  <si>
    <t>Прочие мероприятия по благоустройству городских округов и поселений</t>
  </si>
  <si>
    <t>600 05 00</t>
  </si>
  <si>
    <t>Другие вопросы в области жилищно-коммунального хозяйства</t>
  </si>
  <si>
    <t>Обеспечение деятельности подведомственных учреждений</t>
  </si>
  <si>
    <t>002 99 00</t>
  </si>
  <si>
    <t>002 99 01</t>
  </si>
  <si>
    <t>ОБРАЗОВАНИЕ</t>
  </si>
  <si>
    <t>07</t>
  </si>
  <si>
    <t>Дошкольное образование</t>
  </si>
  <si>
    <t>420 99 00</t>
  </si>
  <si>
    <t>Молодежная политика и оздоровление детей</t>
  </si>
  <si>
    <t>Проведение мероприятий для детей и молодежи</t>
  </si>
  <si>
    <t>431 01 00</t>
  </si>
  <si>
    <t>Другие вопросы в области образования</t>
  </si>
  <si>
    <t>09</t>
  </si>
  <si>
    <t>436 09 00</t>
  </si>
  <si>
    <t>450 85 00</t>
  </si>
  <si>
    <t>512 97 00</t>
  </si>
  <si>
    <t>СОЦИАЛЬНАЯ ПОЛИТИКА</t>
  </si>
  <si>
    <t>10</t>
  </si>
  <si>
    <t>Социальное обеспечение населения</t>
  </si>
  <si>
    <t>505 86 00</t>
  </si>
  <si>
    <t>Реализация государственных функций в области социальной политики</t>
  </si>
  <si>
    <t>Мероприятия в области социальной политики</t>
  </si>
  <si>
    <t>514 01 00</t>
  </si>
  <si>
    <t>Охрана семьи и детства</t>
  </si>
  <si>
    <t>440 99 00</t>
  </si>
  <si>
    <t>Профессиональная подготовка, переподготовка и повышение квалификации</t>
  </si>
  <si>
    <t>Переподготовка и повышение квалификации кадров</t>
  </si>
  <si>
    <t>429 78 00</t>
  </si>
  <si>
    <t>Иные безвозмездные и безвозвратные перечисления</t>
  </si>
  <si>
    <t>Общее образование</t>
  </si>
  <si>
    <t>Учреждения по внешкольной работе с детьми</t>
  </si>
  <si>
    <t>423 00 00</t>
  </si>
  <si>
    <t>423 99 00</t>
  </si>
  <si>
    <t>432 00 00</t>
  </si>
  <si>
    <t xml:space="preserve">Оздоровление детей </t>
  </si>
  <si>
    <t>432 02 00</t>
  </si>
  <si>
    <t>372</t>
  </si>
  <si>
    <t>Дворцы и дома культуры, другие учреждения культуры и средств массовой информации</t>
  </si>
  <si>
    <t>440 00 00</t>
  </si>
  <si>
    <t>Социальное обслуживание населения</t>
  </si>
  <si>
    <t>Учреждения социального обслуживания населения</t>
  </si>
  <si>
    <t>508 00 00</t>
  </si>
  <si>
    <t>508 99 02</t>
  </si>
  <si>
    <t>520 00 00</t>
  </si>
  <si>
    <t>Защита населения и территории от чрезвычайных ситуаций природного и техногенного характера, гражданская оборона</t>
  </si>
  <si>
    <t>Поисковые и аварийно-спасательные учреждения</t>
  </si>
  <si>
    <t>302 99 00</t>
  </si>
  <si>
    <t>06</t>
  </si>
  <si>
    <t>Организация и содержание мест захоронения</t>
  </si>
  <si>
    <t>600 04 00</t>
  </si>
  <si>
    <t>010</t>
  </si>
  <si>
    <t>Оздоровление детей за счет средств федерального бюджета</t>
  </si>
  <si>
    <t>432 02 02</t>
  </si>
  <si>
    <t>Оказание других видов социальной помощи</t>
  </si>
  <si>
    <t>Другие вопросы в области социальной политики</t>
  </si>
  <si>
    <t>002 04 00</t>
  </si>
  <si>
    <t>Физкультурно-оздоровительная работа и спортивные мероприятия</t>
  </si>
  <si>
    <t>512 00 00</t>
  </si>
  <si>
    <t>11</t>
  </si>
  <si>
    <t>065 00 00</t>
  </si>
  <si>
    <t>Процентные платежи по муниципальному долгу</t>
  </si>
  <si>
    <t>Периодические издания,  учрежденные органами  законодательной и исполнительной власти</t>
  </si>
  <si>
    <t>457 00 00</t>
  </si>
  <si>
    <t>Государственная поддержка в сфере культуры, кинематографии и средств массовой информации</t>
  </si>
  <si>
    <t>457 85 00</t>
  </si>
  <si>
    <t xml:space="preserve">Выравнивание бюджетной обеспеченности поселений из районного фонда финансовой поддержки </t>
  </si>
  <si>
    <t>520 10 02</t>
  </si>
  <si>
    <t>371</t>
  </si>
  <si>
    <t>Библиотеки</t>
  </si>
  <si>
    <t>442 99 00</t>
  </si>
  <si>
    <t>Школы-детские сады, школы начальные, неполные средние и средние</t>
  </si>
  <si>
    <t>421 99 00</t>
  </si>
  <si>
    <t>Обеспечение деятельности подведомственных учреждений за счет средств областного бюджета (обеспечение гос.гарантий прав граждан на получение общедоступного и бесплатного дошкольного, начального общего, основного общего и среднего (полного) общего  образования в образовательных учреждениях)</t>
  </si>
  <si>
    <t>421 99 12</t>
  </si>
  <si>
    <t>Ежемесячное денежное вознаграждение за классное руководство за счет средств федерального бюджета</t>
  </si>
  <si>
    <t>Учебные заведения и курсы по переподготовке кадров</t>
  </si>
  <si>
    <t>429 00 00</t>
  </si>
  <si>
    <t xml:space="preserve">Учреждения, обеспечивающие предоставление услуг в сфере образования </t>
  </si>
  <si>
    <t>435 00 00</t>
  </si>
  <si>
    <t>депутатов Светлогорского района</t>
  </si>
  <si>
    <t xml:space="preserve"> (тыс. руб.)</t>
  </si>
  <si>
    <t>Наименование кода</t>
  </si>
  <si>
    <t>РЗ</t>
  </si>
  <si>
    <t>ОБЩЕГОСУДАРСТВЕННЫЕ ВОПРОСЫ</t>
  </si>
  <si>
    <t>000 00 00</t>
  </si>
  <si>
    <t>Функционирование высшего должностного лица субъекта Российской Федерации и муниципального образования</t>
  </si>
  <si>
    <t>002 03 00</t>
  </si>
  <si>
    <t>Депутаты (члены) законодательного (представительного) органа государственной власти субъекта Российской Федерации</t>
  </si>
  <si>
    <t>002 10 00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</si>
  <si>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</si>
  <si>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070 00 00</t>
  </si>
  <si>
    <t>Резервные фонды исполнительных органов государственной власти субъектов Российской Федерации</t>
  </si>
  <si>
    <t>Фонд непредвиденных расходов</t>
  </si>
  <si>
    <t>Резервный фонд по предупреждению и ликвидации последствий чрезвычайных ситуаций и стихийных бедствий</t>
  </si>
  <si>
    <t>НАЦИОНАЛЬНАЯ ОБОРОНА</t>
  </si>
  <si>
    <t>НАЦИОНАЛЬНАЯ БЕЗОПАСНОСТЬ И ПРАВООХРАНИТЕЛЬНАЯ ДЕЯТЕЛЬНОСТЬ</t>
  </si>
  <si>
    <t>Обеспечение деятельности ЕДДС</t>
  </si>
  <si>
    <t>Организационно-воспитательная работа с молодежью</t>
  </si>
  <si>
    <t>431 00 00</t>
  </si>
  <si>
    <t>Мероприятия по проведению оздоровительной кампании детей</t>
  </si>
  <si>
    <t>435 99 12</t>
  </si>
  <si>
    <t>Мероприятия в области образования</t>
  </si>
  <si>
    <t>436 00 00</t>
  </si>
  <si>
    <t>Культура</t>
  </si>
  <si>
    <t>Мероприятия в сфере культуры, кинематографии и средств массовой информации</t>
  </si>
  <si>
    <t>450 00 00</t>
  </si>
  <si>
    <t>Обеспечение деятельности Централизованной библиотечной системы</t>
  </si>
  <si>
    <t>Периодическая печать и издательства</t>
  </si>
  <si>
    <t>514  00 00</t>
  </si>
  <si>
    <t>Выравнивание бюджетной обеспеченности</t>
  </si>
  <si>
    <t>516 00 00</t>
  </si>
  <si>
    <t>516 01 30</t>
  </si>
  <si>
    <t>ВСЕГО РАСХОДОВ</t>
  </si>
  <si>
    <t>Глава местной администрации (исполнительно-распорядительного органа муниципального образования)</t>
  </si>
  <si>
    <t>0020800</t>
  </si>
  <si>
    <t>070 05 01</t>
  </si>
  <si>
    <t>070 05 02</t>
  </si>
  <si>
    <t>Мероприятия по МОБ работе</t>
  </si>
  <si>
    <t>070 05 03</t>
  </si>
  <si>
    <t>Программа "Развитие информационных систем обеспечения градостроительной деятельности на 2009-2010гг."</t>
  </si>
  <si>
    <t>795 00 31</t>
  </si>
  <si>
    <t>Другие вопросы в области национальной экономики</t>
  </si>
  <si>
    <t>795 04 01</t>
  </si>
  <si>
    <t>795 00 11</t>
  </si>
  <si>
    <t>795 00 12</t>
  </si>
  <si>
    <t>440 99 01</t>
  </si>
  <si>
    <t>Исполнение судебных решений по искам</t>
  </si>
  <si>
    <t>795 00 21</t>
  </si>
  <si>
    <t xml:space="preserve">Обеспечение деятельности вечерних школ за счет субвенции на обеспечение государственных гарантий прав граждан </t>
  </si>
  <si>
    <t xml:space="preserve">Приложение № 8 </t>
  </si>
  <si>
    <t>Топливно-энергетический комплекс</t>
  </si>
  <si>
    <t>795 40 01</t>
  </si>
  <si>
    <t>795 50 01</t>
  </si>
  <si>
    <t>795 70 01</t>
  </si>
  <si>
    <t xml:space="preserve"> СОЦИАЛЬНАЯ ПОЛИТИКА</t>
  </si>
  <si>
    <t>795 10 01</t>
  </si>
  <si>
    <t>002 08 00</t>
  </si>
  <si>
    <t>001 00 00</t>
  </si>
  <si>
    <t xml:space="preserve">Мобилизационная  и вневойсковая подготовка </t>
  </si>
  <si>
    <t>Обеспечение деятельности подведомственных учреждений за счет средств областного бюджета (питание школьников из малообеспеченных семей)</t>
  </si>
  <si>
    <t>421 99 22</t>
  </si>
  <si>
    <t>Обеспечение деятельности учреждений социального обслуживания населения за счет субсидии на обеспечение отдельных государственных полномочий в сфере социальной поддержки населения</t>
  </si>
  <si>
    <t>Дотации на обеспечение мер по дополнительной поддержке местных бюджетов</t>
  </si>
  <si>
    <t>517 05 00</t>
  </si>
  <si>
    <t>517 00 00</t>
  </si>
  <si>
    <t>13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</si>
  <si>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</si>
  <si>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</si>
  <si>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МЕЖБЮДЖЕТНЫЕ ТРАНСФЕРТЫ ОБЩЕГО ХАРАКТЕРА БЮДЖЕТАМ СУБЪЕКТОВ РОССИЙСКОЙ ФЕДЕРАЦИИ И МУНИЦИПАЛЬНЫХ ОБРАЗОВАНИЙ</t>
  </si>
  <si>
    <t>Дотации на выравнивание бюджетной обеспеченности субъектов Российской Федерации и муниципальных образований</t>
  </si>
  <si>
    <t>Иные дотации</t>
  </si>
  <si>
    <t>СРЕДСТВА МАССОВОЙ ИНФОРМАЦИИ</t>
  </si>
  <si>
    <t xml:space="preserve"> ФИЗИЧЕСКАЯ КУЛЬТУРА И СПОРТ</t>
  </si>
  <si>
    <t>ЗДРАВООХРАНЕНИЕ</t>
  </si>
  <si>
    <t xml:space="preserve">Физическая культура </t>
  </si>
  <si>
    <t>Муниципальная целевая программа "Неотложные меры борьбы с туберкулезом на 2008-2012 годы"</t>
  </si>
  <si>
    <t>Муниципальная целевая программа "Вакцинопрофилактика"</t>
  </si>
  <si>
    <t>Физическая культура</t>
  </si>
  <si>
    <t>Другие вопросы в области здравоохранения</t>
  </si>
  <si>
    <t>Мероприятия в области  физической культуры и спорта</t>
  </si>
  <si>
    <t xml:space="preserve">Функционирование Правительства РФ, высших исполнительных органов государственной власти субъектов РФ, местных администраций </t>
  </si>
  <si>
    <t>Руководство и управление в сфере установленных функций органов государственной власти субъектов РФ  и органов местного самоуправления</t>
  </si>
  <si>
    <t>351 05 00</t>
  </si>
  <si>
    <t>795 05 02</t>
  </si>
  <si>
    <t>Администрация муниципального образования "Светлогорский район"</t>
  </si>
  <si>
    <t>Расходы на выплаты персоналу муниципальных органов</t>
  </si>
  <si>
    <t>120</t>
  </si>
  <si>
    <t>Фонд оплаты труда и страховые взносы</t>
  </si>
  <si>
    <t>121</t>
  </si>
  <si>
    <t>Иные выплаты персоналу, за исключением фонда оплаты труда</t>
  </si>
  <si>
    <t>122</t>
  </si>
  <si>
    <t>Иные закупки товаров, работ и услуг для муниципальных нужд</t>
  </si>
  <si>
    <t>240</t>
  </si>
  <si>
    <t>Закупка товаров, работ, услуг в сфере информационно-коммуникационных технологий</t>
  </si>
  <si>
    <t>242</t>
  </si>
  <si>
    <t>244</t>
  </si>
  <si>
    <t>Обеспечение деятельности органа управления по организации и осуществлению опеки и попечительства</t>
  </si>
  <si>
    <t>0700500</t>
  </si>
  <si>
    <t>Резервные средства</t>
  </si>
  <si>
    <t>870</t>
  </si>
  <si>
    <t>Государственная регистрация актов гражданского состояния</t>
  </si>
  <si>
    <t>0013801</t>
  </si>
  <si>
    <t>Обеспечение деятельности комиссий по делам несовершеннолетних</t>
  </si>
  <si>
    <t>0900200</t>
  </si>
  <si>
    <t>0920311</t>
  </si>
  <si>
    <t>7950031</t>
  </si>
  <si>
    <t>0013601</t>
  </si>
  <si>
    <t>3029900</t>
  </si>
  <si>
    <t>7955001</t>
  </si>
  <si>
    <t>Водное хозяйство</t>
  </si>
  <si>
    <t>0029901</t>
  </si>
  <si>
    <t>Бюджетные инвестиции в объекты муниципальной собственности муниципальным унитарным предприятиям, основанным на праве хозяйственного ведения</t>
  </si>
  <si>
    <t>Обеспечение деятельности единой диспетчерской службы</t>
  </si>
  <si>
    <t>4310100</t>
  </si>
  <si>
    <t>Прочая закупка товаров, работ и услуг для муниципальных нужд</t>
  </si>
  <si>
    <t>4360900</t>
  </si>
  <si>
    <t>4508500</t>
  </si>
  <si>
    <t>КУЛЬТУРА, КИНЕМАТОГРАФИЯ</t>
  </si>
  <si>
    <t xml:space="preserve">Государственная поддержка в сфере культуры, кинематографии </t>
  </si>
  <si>
    <t>5140100</t>
  </si>
  <si>
    <t>5129700</t>
  </si>
  <si>
    <t>ФИЗИЧЕСКАЯ КУЛЬТУРА И СПОРТ</t>
  </si>
  <si>
    <t>380</t>
  </si>
  <si>
    <t>Аппарат местных администраций</t>
  </si>
  <si>
    <t>0021200</t>
  </si>
  <si>
    <t>Депутаты представительского  органа муниципального образования</t>
  </si>
  <si>
    <t>3510200</t>
  </si>
  <si>
    <t xml:space="preserve"> Компенсация выпадающих доходов  организациям, предоставляющим населению услуги теплоснабжения по тарифам, не обеспечивающим возмещение издержек</t>
  </si>
  <si>
    <t>6000400</t>
  </si>
  <si>
    <t>831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</si>
  <si>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местного самоуправления власти (муниципальных органов), либо должностных лиц этих органов, а также в результате деятельности казенных учреждений</t>
  </si>
  <si>
    <t xml:space="preserve"> Благоустройство</t>
  </si>
  <si>
    <t>4209900</t>
  </si>
  <si>
    <t>Субсидии бюджетным учреждениям на финансовое обеспечение муниципального задания на оказание муниципальных услуг (выполнение работ)</t>
  </si>
  <si>
    <t>611</t>
  </si>
  <si>
    <t>612</t>
  </si>
  <si>
    <t>Субсидии бюджетным учреждениям на иные цели</t>
  </si>
  <si>
    <t>Субсидии автономным учреждениям на финансовое обеспечение муниципального задания на оказание муниципальных услуг (выполнение работ)</t>
  </si>
  <si>
    <t>621</t>
  </si>
  <si>
    <t>622</t>
  </si>
  <si>
    <t>Субсидии автономным учреждениям на иные цели</t>
  </si>
  <si>
    <t>610</t>
  </si>
  <si>
    <t>Субсидии бюджетным учреждениям</t>
  </si>
  <si>
    <t xml:space="preserve">Субсидии автономным учреждениям </t>
  </si>
  <si>
    <t>4219900</t>
  </si>
  <si>
    <t>620</t>
  </si>
  <si>
    <t>4219912</t>
  </si>
  <si>
    <t>4239900</t>
  </si>
  <si>
    <t>4297800</t>
  </si>
  <si>
    <t>4320200</t>
  </si>
  <si>
    <t xml:space="preserve"> Молодежная политика и оздоровление детей</t>
  </si>
  <si>
    <t>Оздоровление детей</t>
  </si>
  <si>
    <t>0029900</t>
  </si>
  <si>
    <t>Обеспечение деятельности подведомственных  учреждений</t>
  </si>
  <si>
    <t>4829900</t>
  </si>
  <si>
    <t>Государственная поддержка  средств массовой информации</t>
  </si>
  <si>
    <t>4578500</t>
  </si>
  <si>
    <t>0650300</t>
  </si>
  <si>
    <t xml:space="preserve"> Обслуживание государственного внутреннего и муниципального долга</t>
  </si>
  <si>
    <t>Обслуживание муниципального долга</t>
  </si>
  <si>
    <t>730</t>
  </si>
  <si>
    <t>5160130</t>
  </si>
  <si>
    <t>Выравнивание бюджетной обеспеченности поселений из районного фонда финансовой поддержки</t>
  </si>
  <si>
    <t>511</t>
  </si>
  <si>
    <t xml:space="preserve">Дотации на выравнивание бюджетной обеспеченности </t>
  </si>
  <si>
    <t>810</t>
  </si>
  <si>
    <t>Субсидии юридическим лицам (кроме муниципальных учреждений) и физическим лицам - производителям товаров, работ, услуг</t>
  </si>
  <si>
    <t>5058600</t>
  </si>
  <si>
    <t>Приобретение товаров, работ, услуг в пользу граждан</t>
  </si>
  <si>
    <t>323</t>
  </si>
  <si>
    <t>7950021</t>
  </si>
  <si>
    <t>322</t>
  </si>
  <si>
    <t>Субсидии гражданам на приобретение жилья</t>
  </si>
  <si>
    <t xml:space="preserve"> ЗДРАВООХРАНЕНИЕ</t>
  </si>
  <si>
    <t>7950011</t>
  </si>
  <si>
    <t>Обеспечение деятельности органа управления по организации и осуществлению опеки и попечительства совершеннолетних</t>
  </si>
  <si>
    <t>Обеспечение отдельных государственных полномочий в сфере социальной поддержки населения</t>
  </si>
  <si>
    <t>Общеэкономические вопросы</t>
  </si>
  <si>
    <t>"Дополнительные меры, направленные на снижение напряженности на рынке труда в Калининградской области"</t>
  </si>
  <si>
    <t>7950000</t>
  </si>
  <si>
    <t>321</t>
  </si>
  <si>
    <t>Пособия и компенсации гражданам и иные социальные выплаты, кроме публичных нормативных обязательств</t>
  </si>
  <si>
    <t>7951001</t>
  </si>
  <si>
    <t>Мобилизационная и вневойсковая подготовка</t>
  </si>
  <si>
    <t>Компенсация части  платы, взимаемой с родителей или законных представителей  за содержание ребенка в образовательных организациях, реализующих основную общеобразовательную программу дошкольного образования,  за счет средств областного бюджета</t>
  </si>
  <si>
    <t>5201002</t>
  </si>
  <si>
    <t>4429900</t>
  </si>
  <si>
    <t>4409900</t>
  </si>
  <si>
    <t>Дворцы и дома культуры, другие учреждения культуры</t>
  </si>
  <si>
    <t>4400000</t>
  </si>
  <si>
    <t>4420000</t>
  </si>
  <si>
    <t>0920000</t>
  </si>
  <si>
    <t>0929900</t>
  </si>
  <si>
    <t>852</t>
  </si>
  <si>
    <t>Уплата прочих налогов, сборов и иных платежей</t>
  </si>
  <si>
    <t>411</t>
  </si>
  <si>
    <t>Целевая программа "Газификация муниципального образования "Светлогорский район" на 2011-2015 годы"</t>
  </si>
  <si>
    <t>Строительство газопровода для перевода на природный газ котельной №5 пос. Донское</t>
  </si>
  <si>
    <t>7950401</t>
  </si>
  <si>
    <t>Бюджетные инвестиции в объекты муниципальной собственности казенным учреждениям</t>
  </si>
  <si>
    <t>7950402</t>
  </si>
  <si>
    <t xml:space="preserve">Реконструкция (перевод) на природный газ котельной № 5 пос. Донское </t>
  </si>
  <si>
    <t>Строительство детского садика на 150 мест</t>
  </si>
  <si>
    <t>Дорожное хозяйство (дорожные фонды)</t>
  </si>
  <si>
    <t>Долгосрочная целевая программа "Повышение безопасности дорожного движения в 2009-2012 годах"</t>
  </si>
  <si>
    <t>7950411</t>
  </si>
  <si>
    <t>7950101</t>
  </si>
  <si>
    <t>Муниципальная целевая программа поддержки и развития малого и среднего предпринимательства на территории муниципального образования "Светлогорский район" на 2011-2015 годы</t>
  </si>
  <si>
    <t>Муниципальная целевая программа "Энергосбережение и повышение энергетической эффективности муниципального образования "Светлогорский район" на 2010-2020 годы"</t>
  </si>
  <si>
    <t>7954001</t>
  </si>
  <si>
    <t>7950012</t>
  </si>
  <si>
    <t>5221600</t>
  </si>
  <si>
    <t>Обеспечение деятельности подведомственных учреждений, за счет субвенции из областного бюджета</t>
  </si>
  <si>
    <t>Муниципальное учреждение "Архив Светлогорского района"</t>
  </si>
  <si>
    <t>Муниципальное учреждение "Управление жилищно-коммунального хозяйства администрации Светлогорского района"</t>
  </si>
  <si>
    <t>132</t>
  </si>
  <si>
    <t>851</t>
  </si>
  <si>
    <t>Уплата налога на имущество организаций и земельного налога</t>
  </si>
  <si>
    <t>Всего расходов</t>
  </si>
  <si>
    <t>Распределение  бюджетных ассигнований на 2012 год  по разделам, подразделам и целевым статьям  классификации расходов  бюджета  муниципального образования «Светлогорский район»</t>
  </si>
  <si>
    <t>5201302</t>
  </si>
  <si>
    <t>5201305</t>
  </si>
  <si>
    <t>5201303</t>
  </si>
  <si>
    <t>0020404</t>
  </si>
  <si>
    <t>2020404</t>
  </si>
  <si>
    <t>795 01 01</t>
  </si>
  <si>
    <t>0020405</t>
  </si>
  <si>
    <t>Целевая программа "Дополнительные меры, направленные на снижение напряженности на рынке труда в Калининградской области"</t>
  </si>
  <si>
    <t>795 04 11</t>
  </si>
  <si>
    <t>092 99 00</t>
  </si>
  <si>
    <t>4359912</t>
  </si>
  <si>
    <t>5089902</t>
  </si>
  <si>
    <t>Обеспечение деятельности учреждений социального обслуживания населения</t>
  </si>
  <si>
    <t>520 13 02</t>
  </si>
  <si>
    <t>Обеспечение деятельности органа управления по организации и осуществлению опеки и попечительства несовершеннолетних</t>
  </si>
  <si>
    <t>520 13 05</t>
  </si>
  <si>
    <t>002 04 04</t>
  </si>
  <si>
    <t>Обеспечение деятельности органа управления по организации и осуществлению опеки и попечительства в отношении совершеннолетних граждан</t>
  </si>
  <si>
    <t>482 99 00</t>
  </si>
  <si>
    <t xml:space="preserve">Приложение № 7 </t>
  </si>
  <si>
    <t>Определения перечня должностных лиц, уполномоченных составлять протоколы об административных правонарушениях</t>
  </si>
  <si>
    <t>4200200</t>
  </si>
  <si>
    <t>4200000</t>
  </si>
  <si>
    <t>Детские дошкольные учреждения</t>
  </si>
  <si>
    <t>Предоставление услуг по воспитанию и обеспечению детей-инвалидов в муниципальных дошкольных образовательных учреждениях Калининградской области</t>
  </si>
  <si>
    <t>Муниципальная целевая программа "Неотложные меры по борьбе с туберкулезом"</t>
  </si>
  <si>
    <t>3510500</t>
  </si>
  <si>
    <t>Мероприятия в области коммунального хозяйства разработка проектно-сметной документации</t>
  </si>
  <si>
    <t>Муниципальное казенное учреждение "Управление капитального строительства администрации Светлогорский район"</t>
  </si>
  <si>
    <t>7957001</t>
  </si>
  <si>
    <t>Упорядочение системы водоснабжение и работы ВНС 3-го подъема со станцией обезжелезивания</t>
  </si>
  <si>
    <t xml:space="preserve">Дотации на обеспечение мер по дополнительной поддержке </t>
  </si>
  <si>
    <t>5170500</t>
  </si>
  <si>
    <t>512</t>
  </si>
  <si>
    <t>поправки</t>
  </si>
  <si>
    <t>795 07 02</t>
  </si>
  <si>
    <t>7950702</t>
  </si>
  <si>
    <t>Субсидии некоммерческим организациям</t>
  </si>
  <si>
    <t>7955004</t>
  </si>
  <si>
    <t>7955002</t>
  </si>
  <si>
    <t>7955005</t>
  </si>
  <si>
    <t>ФЦП "Уличная хозяйственно-бытовая канализация по ул. Тельмана, пос. Отрадное г. Светлогорска",средства бюджета МО г.п. "Город Светлогорск"</t>
  </si>
  <si>
    <t xml:space="preserve">Мероприятия в области коммунального хозяйства </t>
  </si>
  <si>
    <t>351 02 00</t>
  </si>
  <si>
    <t>ФЦП "Строительство берегоукрепительных сооружений озера Тихое и реки Светлогорки"</t>
  </si>
  <si>
    <t xml:space="preserve">Целевые программы муниципальных образований "Энергосбережение и повышение энергетической эффективности на 2010-2020гг" </t>
  </si>
  <si>
    <t>от 12 декабря 2011 года № 51</t>
  </si>
  <si>
    <t>Целевая программа Калининградской области "Дети-сироты на 2012-2016 годы" средства областного бюджета</t>
  </si>
  <si>
    <t>Закон Калининградской области от 28.12.2006г №109 "О выплате денежных средств на содержание детей, находящихся под опекой(попечительством)" (субвенции на содержание детей-сирот, детей, оставшихся без попечения родителей, переданных на воспитание под опеку(попечительство), в приемные и патронатные семьи, а также на выплату заработной платы приемному родителю и патронатному воспитателю)</t>
  </si>
  <si>
    <t>Муниципальное учреждение "Районный Совет депутатов Светлогорского района"</t>
  </si>
  <si>
    <t>Программа "Развитие информационных систем обеспечения градостроительной деятельности"</t>
  </si>
  <si>
    <t>Муниципальная целевая программа "Доступная для инвалидов среда жизнедеятельности на 2008-2012гг."</t>
  </si>
  <si>
    <t>Долгосрочная целевая программа "Обеспечение жильем молодых семей" на 2011-2015 годы</t>
  </si>
  <si>
    <t>Областная инвестиционная программа "Упорядочение системы водоснабжения и работы ВНС 3-го подъема со станцией обезжелезивания г. Светлогорска"</t>
  </si>
  <si>
    <t>Целевая программа Калининградской области "Дети-сироты" на 2012-2016 годы средства областного бюджета</t>
  </si>
  <si>
    <t>Муниципальная целевая программа "Обеспечение жильем молодых семей в муниципальном образовании Светлогорский район на 2009-2010 годы"</t>
  </si>
  <si>
    <t>Закон Калининградской области от 28.12.2006г №109 "О выплате денежных средств на содержание детей, находящихся под опекой (попечительством)" (субвенции на содержание детей-сирот, детей, оставшихся без попечения родителей, переданных на воспитание под опеку (попечительство), в приемные и патронатные семьи, а также на выплату заработной платы приемному родителю и патронатному воспитателю)</t>
  </si>
  <si>
    <t>изменения на 27.02.2012</t>
  </si>
  <si>
    <t>0920393</t>
  </si>
  <si>
    <t xml:space="preserve">Бюджетные инвестиции в объекты муниципальной собственности  казенным учреждениям </t>
  </si>
  <si>
    <t>4361203</t>
  </si>
  <si>
    <t>Обеспечение подвоза учащихся к муниципальным общеобразовательным учреждениям</t>
  </si>
  <si>
    <t>5203500</t>
  </si>
  <si>
    <t>Поддержка мер по обеспечению повышения заработной платы работникам детских дошкольных учреждений и учреждений дополнительного образования детей</t>
  </si>
  <si>
    <t>5200901</t>
  </si>
  <si>
    <t>Ежемемячное денежное вознаграждение за классное руководство</t>
  </si>
  <si>
    <t>5204100</t>
  </si>
  <si>
    <t>Осуществление полномочий Калининградской области в сфере обеспечения государственных гарантий прав граждан на получение общедоступного и бесплатного дошкольного, начального общего, основного общего и среднего (полного) общего образования, а также дополнительного образования в общеобразовательных учреждениях, в т.ч. школах всех типов, вечерних и заочных средних образовательных школах и образовательных школах интернатах</t>
  </si>
  <si>
    <t>5204200</t>
  </si>
  <si>
    <t>Фонд стимулирования качества образования в общеобразовательных учреждениях</t>
  </si>
  <si>
    <t>5080001</t>
  </si>
  <si>
    <t>Прочие межбюджетные трансферты общего характера</t>
  </si>
  <si>
    <t>5210402</t>
  </si>
  <si>
    <t>540</t>
  </si>
  <si>
    <t>Иные межбюджетные трансферты бюджетам поселений из бюджетов муниципальных районов для предупреждения чрезвычайных ситуаций</t>
  </si>
  <si>
    <t xml:space="preserve">Иные межбюджетные трансферты </t>
  </si>
  <si>
    <t>Муниципальное  учреждение  "Учетно-финансовый центр Светлогорского района"</t>
  </si>
  <si>
    <t>Обеспечение подвоза учащихся к муниципальным общеобразовательным учреждениям, за счет средств местного бюджета</t>
  </si>
  <si>
    <t>Обеспечение подвоза учащихся к муниципальным общеобразовательным учреждениям, за счет средств областного бюджета</t>
  </si>
  <si>
    <t>Муниципальное казенное учреждение культуры "Светлогорская централизованная библиотечная система"</t>
  </si>
  <si>
    <t>383</t>
  </si>
  <si>
    <t>0700491</t>
  </si>
  <si>
    <t>Резервный фонд Правительства Каалининградской областина приобретение автотранспорта для органов опеки и попечительства над несовершеннолетними</t>
  </si>
  <si>
    <t>Мероприятия в области коммунального хозяйства</t>
  </si>
  <si>
    <t>Формирование в Калининградской облатси сети базовых образовательных учреждений, обеспечивающих совместное обучение инвалидов и лиц, не имеющих нарушений развития за счет остатка средств на 01.01.2012 года</t>
  </si>
  <si>
    <t>5223000</t>
  </si>
  <si>
    <t>Прочая закупка товаров, работ и услуг для муниципальных нужд, за счет остатка средств на 01.01.2012г</t>
  </si>
  <si>
    <t>Пособия и компенсации гражданам и иные социальные выплаты, кроме публичных нормативных обязательств, за счет остатка средств на 01.01.2012г.</t>
  </si>
  <si>
    <t>5223211</t>
  </si>
  <si>
    <t>Предоставление молодым семьям социальных выплат на приобретение жилого помещения или строительство индивидуального жилого дома, за счет остатка средств на 01.01.2012</t>
  </si>
  <si>
    <t>Региональные мероприятия по реализации национальных проектов, за счет остатка средств на 01.01.2012</t>
  </si>
  <si>
    <t>520 09 01</t>
  </si>
  <si>
    <t>436 12 03</t>
  </si>
  <si>
    <t>436 12 13</t>
  </si>
  <si>
    <t>Совершенствование оганизации питания учащихся в общеобразовательных учреждениях</t>
  </si>
  <si>
    <t>436 12 00</t>
  </si>
  <si>
    <t>520 35 00</t>
  </si>
  <si>
    <t>520 41 00</t>
  </si>
  <si>
    <t>520 42 00</t>
  </si>
  <si>
    <t>070 04 91</t>
  </si>
  <si>
    <t>522 30 00</t>
  </si>
  <si>
    <t>522 32 11</t>
  </si>
  <si>
    <t xml:space="preserve">Приложение № 3 </t>
  </si>
  <si>
    <t>изменения на 14.05.2012</t>
  </si>
  <si>
    <t>Судебная система</t>
  </si>
  <si>
    <t>0014001</t>
  </si>
  <si>
    <t>Составление (изменение) списков кандидатов в присяжные заседатели федеральных судов общей юрисдикции в Российской Федерации</t>
  </si>
  <si>
    <t>1004501</t>
  </si>
  <si>
    <t>5225605</t>
  </si>
  <si>
    <t>4362101</t>
  </si>
  <si>
    <t>Модернизация региональных систем общего образования</t>
  </si>
  <si>
    <t>4362193</t>
  </si>
  <si>
    <t>Модернизация региональных систем общего образования, за счет средств предусмотренных на региональные мероприятия по реализации национальных проектов</t>
  </si>
  <si>
    <t>4440201</t>
  </si>
  <si>
    <t>Средства массовой информации</t>
  </si>
  <si>
    <t>4420001</t>
  </si>
  <si>
    <t>Стимулирующие выплаты специалистам муниципальных библиотек за счет средств областного бюджета</t>
  </si>
  <si>
    <t>5225323</t>
  </si>
  <si>
    <t>5225944</t>
  </si>
  <si>
    <t>ФЦП "Газопроводы вводы к жилым домам №5,7,9 по ул. Маяковского"</t>
  </si>
  <si>
    <t>ФЦП "Разработка проектной документации на распределительные газопроводы и газовые вводы к жилым домам пос. Донское"</t>
  </si>
  <si>
    <t>5225965</t>
  </si>
  <si>
    <t>ФЦП "Строительство газопровода для перевода на природный газ котельной №5 пос. Донское"</t>
  </si>
  <si>
    <t>Бюджетные инвестиции в объекты муниципальной собственности казенным учреждениям за счет средств областного бюджета</t>
  </si>
  <si>
    <t>Бюджетные инвестиции в объекты муниципальной собственности казенным учреждениям за счет средств районного бюджета</t>
  </si>
  <si>
    <t>7950403</t>
  </si>
  <si>
    <t>Бюджетные инвестиции в объекты муниципальной собственности казенным учреждениям за счет  бюджета МО г.п. "Город Светлогорск"</t>
  </si>
  <si>
    <t>Бюджетные инвестиции в объекты муниципальной собственности казенным учреждениям за счет  бюджета МО г.п. Поселок Донское</t>
  </si>
  <si>
    <t>5220000</t>
  </si>
  <si>
    <t>Региональные целевые программы</t>
  </si>
  <si>
    <t>Муниципальные целевые программы</t>
  </si>
  <si>
    <t>5225015</t>
  </si>
  <si>
    <t>ФЦП "Строительство берегоукрепительных сооружений озера Тихое и реки Светлогорка в г. Светлогорске Калининградской области (III этап строительства)"</t>
  </si>
  <si>
    <t>Федеральная целевая программа развития Калининградской области на период до 2015 года "Строительство берегоукрепительных сооружений озера Тихое и реки Светлогорка в г. Светлогорске Калининградской области (I и II этапы строительства)"</t>
  </si>
  <si>
    <t>Бюджетные инвестиции в объекты муниципальной собственности казенным учреждениям за счет остатка на 01.01.2012г. средств областного бюджета</t>
  </si>
  <si>
    <t>5225423</t>
  </si>
  <si>
    <t>ФЦП "Реконструкция (перевод) на природный газ котельной № 5 пос. Донское по адресу:Калининградская область, пос. Донское, ул. Железнодорожная 1а"</t>
  </si>
  <si>
    <t>5225593</t>
  </si>
  <si>
    <t>ФЦП "Строительство детского садика на 150 мест"</t>
  </si>
  <si>
    <t>5225154</t>
  </si>
  <si>
    <t>ФЦП "Реконструкция здания детской школы искусств по Калининградскому пр-ту, 32 в г. Светлогорске Калининградской области"</t>
  </si>
  <si>
    <t>1008820</t>
  </si>
  <si>
    <t>3500300</t>
  </si>
  <si>
    <t>6000500</t>
  </si>
  <si>
    <t>Прочие мероприятия по благоустройству</t>
  </si>
  <si>
    <t>Субсидии автономным учреждениям на иные цели (за счет остатка денежных средств на 01.01.2012г.)</t>
  </si>
  <si>
    <t>Жилищное хозяйство</t>
  </si>
  <si>
    <t>Мероприятия в области жилищного хозяйства</t>
  </si>
  <si>
    <t>Прочая закупка товаров, работ и услуг для муниципальных нужд (за счет остатка денежных средств на 01.01.2012)</t>
  </si>
  <si>
    <t>6000100</t>
  </si>
  <si>
    <t>Уличное освещение</t>
  </si>
  <si>
    <t>00140 01</t>
  </si>
  <si>
    <t>522 53 23</t>
  </si>
  <si>
    <t>522 59 44</t>
  </si>
  <si>
    <t>522 59 65</t>
  </si>
  <si>
    <t>795 04 03</t>
  </si>
  <si>
    <t>522 00 00</t>
  </si>
  <si>
    <t>100 45 01</t>
  </si>
  <si>
    <t>522 50 15</t>
  </si>
  <si>
    <t>522 56 05</t>
  </si>
  <si>
    <t>795 50 04</t>
  </si>
  <si>
    <t>522 54 23</t>
  </si>
  <si>
    <t>795 04 02</t>
  </si>
  <si>
    <t>600 01 00</t>
  </si>
  <si>
    <t>092 03 93</t>
  </si>
  <si>
    <t>420 02 00</t>
  </si>
  <si>
    <t>522 55 93</t>
  </si>
  <si>
    <t>436 21 01</t>
  </si>
  <si>
    <t>436 21 93</t>
  </si>
  <si>
    <t>522 51 54</t>
  </si>
  <si>
    <t>ФЦП "Реконструкция детской школы искусств"</t>
  </si>
  <si>
    <t>436 12 12</t>
  </si>
  <si>
    <t>522 16 00</t>
  </si>
  <si>
    <t>442 00 01</t>
  </si>
  <si>
    <t>444 02 01</t>
  </si>
  <si>
    <t>100 88 20</t>
  </si>
  <si>
    <t>Подпрограмма "Обеспечение жильем молодых семей" Предоставление молодым семьям социальных выплат на приобретение жилого помещения или строительство индивидуального жилого дома, за счет остатка средств на 01.01.2012</t>
  </si>
  <si>
    <t>5210403</t>
  </si>
  <si>
    <t>Иные межбюджетные трансферты бюджетам поселений из бюджетов муниципальных районов</t>
  </si>
  <si>
    <t>Ведомственная структура расходов бюджета муниципального образования                                                                                                                                     «Светлогорский район» на 2012 год</t>
  </si>
  <si>
    <t xml:space="preserve">Бюджетные инвестиции в объекты муниципальной собственности казенным учреждениям </t>
  </si>
  <si>
    <t>5202502</t>
  </si>
  <si>
    <t>Премирование победителй Всероссийского конкурса на звание  "Самое благоустроенное городское (сельское) поселение Россий</t>
  </si>
  <si>
    <t>4320201</t>
  </si>
  <si>
    <t>4320202</t>
  </si>
  <si>
    <t>Оздоровление детей за счет средств местного бюджета</t>
  </si>
  <si>
    <t>Прочая закупка товаров, работ и услуг в пользу граждан</t>
  </si>
  <si>
    <t>Оздоровление детей за счет средств областного бюджета</t>
  </si>
  <si>
    <t>432 02 01</t>
  </si>
  <si>
    <t>4361212</t>
  </si>
  <si>
    <t xml:space="preserve">Прочие мероприятия по благоустройству </t>
  </si>
  <si>
    <t>6000501</t>
  </si>
  <si>
    <t>4910111</t>
  </si>
  <si>
    <t>314</t>
  </si>
  <si>
    <t>Доплаты к пенсиям государственных служащих субъектов Российской Федерации и муниципальных служащих</t>
  </si>
  <si>
    <t>Пенсионное обеспечение</t>
  </si>
  <si>
    <t>600 05 01</t>
  </si>
  <si>
    <t>520 25 02</t>
  </si>
  <si>
    <t>Межбюджетные трансферты</t>
  </si>
  <si>
    <t>521 00 00</t>
  </si>
  <si>
    <t>521 04 02</t>
  </si>
  <si>
    <t>521 04 03</t>
  </si>
  <si>
    <t>491 01 11</t>
  </si>
  <si>
    <t>5221144</t>
  </si>
  <si>
    <t>Бюджетные инвестиции в объекты муниципальной собственности казенным учреждениям (Софинансирование работ по ремонту дорог в МО "Поселок Донское")</t>
  </si>
  <si>
    <t>Бюджетные инвестиции в объекты муниципальной собственности казенным учреждениям (Софинансирование работ по ремонту дорог в МО  "Поселок Приморье")</t>
  </si>
  <si>
    <t>Бюджетные инвестиции в объекты муниципальной собственности казенным учреждениям (Строительство, реконструкция  и капитальный ремонт автомобильных дорог центральной части городов/поселений Калининградской области г. Светлогорск ул. Гагарина)</t>
  </si>
  <si>
    <t>Бюджетные инвестиции в объекты муниципальной собственности казенным учреждениям (Строительство, реконструкция, 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 г. Светлогорск ул. Мичурина, Пионерская)</t>
  </si>
  <si>
    <t>Бюджетные инвестиции в объекты муниципальной собственности казенным учреждениям (Строительство, реконструкция, 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 пос. Донское ул. Садовая, 4-10; Садовая, 2-4)</t>
  </si>
  <si>
    <t>Бюджетные инвестиции в объекты муниципальной собственности казенным учреждениям (Строительство, реконструкция, капитальный ремонт и ремонт автомобильных дорог общего пользования местного значения и искусственных сооружений на них в населенных пунктах Калининградской области пос. Приморье ул. Приморская, ул. Озерная, ул. Садовая до пересечения с ул. Озерной)</t>
  </si>
  <si>
    <t>изменения на 26.06.2012</t>
  </si>
  <si>
    <t>Муниципальное казенное учреждение "Отдел по бюджету и финансам Светлогорского района"</t>
  </si>
  <si>
    <t>Формирование в Калининградской области сети базовых образовательных учреждений, обеспечивающих совместное обучение инвалидов и лиц, не имеющих нарушений развития за счет остатка средств на 01.01.2012 года</t>
  </si>
  <si>
    <t>Муниципальное казенное учреждение "Отдел социальной защиты населения администрации Светлогорского района"</t>
  </si>
  <si>
    <t>Меры социальной поддержки населения по публичным нормативным обязательствам</t>
  </si>
  <si>
    <t>Целевые программы муниципальных образований "Доступная для инвалидов среда жизнедеятельности на 2008-2012гг."</t>
  </si>
  <si>
    <t>Премирование победителй Всероссийского конкурса на звание  "Самое благоустроенное городское (сельское) поселение России"</t>
  </si>
  <si>
    <t>Обеспечение деятельности финансовых, налоговых и таможенных органов и органов финансового (финансово-бюджетного) надзора</t>
  </si>
  <si>
    <t>Целевая программа Калининградской области "Развитие Калининградской области как туристического центра на 2007-2014годы", за счет остатка средств на 01.01.2012г.</t>
  </si>
  <si>
    <t>Муниципальная целевая программа "Неотложные меры борьбы с туберкулезом в Светлогорском районе на 2008-2012 годы"</t>
  </si>
  <si>
    <t>Муниципальная целевая программа "Вакцинопрофилактика на 2010-2012 годы"</t>
  </si>
  <si>
    <t>Целевая программа Калининградской области "Дети-сироты" на 2012-2016 годы , за счет остатка средств на 01.01.2012</t>
  </si>
  <si>
    <t>Целевая программа Калининградской области "Развитие Калининградской области как туристического центра на 2007-2014 годы", за счет остатка средств на 01.01.2012г.</t>
  </si>
  <si>
    <t>Резервный фонд Правительства Калининградской области на приобретение автотранспорта для органов опеки и попечительства над несовершеннолетними</t>
  </si>
  <si>
    <t>Муниципальное казенное учреждение "Дом Культуры п. Приморье"</t>
  </si>
  <si>
    <t>Исполнение судебных актов Российской Федерации и мировых соглашений по возмещению вреда, причиненного в результате незаконных действий (бездействия) органов местного самоуправления власти (муниципальных органов), либо должностных лиц этих органов</t>
  </si>
  <si>
    <t>изменения на 01.09.2012</t>
  </si>
  <si>
    <t>изменения на 01.10.2012</t>
  </si>
  <si>
    <t>Осуществление части полномочий в сфере установленных функций органов местного самоуправления</t>
  </si>
  <si>
    <t>0020401</t>
  </si>
  <si>
    <t>Осуществление части полномочий в сфере молодежной политики</t>
  </si>
  <si>
    <t>4310101</t>
  </si>
  <si>
    <t>Осуществление части полномочий в сфере культуры</t>
  </si>
  <si>
    <t>4508501</t>
  </si>
  <si>
    <t>Мероприятия в области спорта и физической культуры</t>
  </si>
  <si>
    <t>Осуществление части полномочий в области физической культуры</t>
  </si>
  <si>
    <t>5129701</t>
  </si>
  <si>
    <t>631</t>
  </si>
  <si>
    <t>4200400</t>
  </si>
  <si>
    <t>Субсидия на открываемые дополнительные места в дошкольных учреждениях</t>
  </si>
  <si>
    <t>5220100</t>
  </si>
  <si>
    <t>Целевая программа "Развитие образование"</t>
  </si>
  <si>
    <t>5223500</t>
  </si>
  <si>
    <t>Целевая программа "Молодежь"</t>
  </si>
  <si>
    <t>Субсидия на пррщрение лучших учителей и педагогических работников в рамках приоритетного национального проекта "Образование" в 2012 году</t>
  </si>
  <si>
    <t>1008828</t>
  </si>
  <si>
    <t xml:space="preserve">Подпрограмма "Обеспечение жильем молодых семей" </t>
  </si>
  <si>
    <t>Осуществление части полномочий в сфере социальной политики</t>
  </si>
  <si>
    <t>5058601</t>
  </si>
  <si>
    <t>Осуществление части полномочий в сфере социальной политики- оказание других видов социальной помощи</t>
  </si>
  <si>
    <t>5140101</t>
  </si>
  <si>
    <t>Резервный фонд Правительства Калининградской области на приобретение компьютерного оборудования</t>
  </si>
  <si>
    <t>Комплектование книжных фондов библиотек муниципальных образований</t>
  </si>
  <si>
    <t>4400201</t>
  </si>
  <si>
    <t xml:space="preserve">Федеральная целевая программа развития Калининградской области на период до 2015 года </t>
  </si>
  <si>
    <t>Бюджетные инвестиции в объекты муниципальной собственности казенным учреждениям за счет средств федерального бюджета "Строительство берегоукрепительных сооружений озера Тихое и реки Светлогорка в г. Светлогорске Калининградской области (I и II этапы строительства)"</t>
  </si>
  <si>
    <t>Бюджетные инвестиции в объекты муниципальной собственности казенным учреждениям за счет средств федерального бюджета "Строительство берегоукрепительных сооружений озера Тихое и реки Светлогорка в г. Светлогорске Калининградской области (III этап строительства)"</t>
  </si>
  <si>
    <t>Софинансирование объектв "Упорядочение системы водоснабжение и работы ВНС 3-го подъема со станцией обезжелезивания"</t>
  </si>
  <si>
    <t>Бюджетные инвестиции в объекты муниципальной собственности казенным учреждениям (Софинансирование"Реконструкция (перевод) на природный газ котельной № 5 пос. Донское по адресу:Калининградская область, пос. Донское, ул. Железнодорожная 1а")</t>
  </si>
  <si>
    <t>Бюджетные инвестиции в объекты муниципальной собственности казенным учреждениям (софинансирование "Строительство газопровода для перевода на природный газ котельной №5 пос. Донское")</t>
  </si>
  <si>
    <t xml:space="preserve"> Бюджетные инвестиции в объекты муниципальной собственности казенным учреждениям (Софинансирование "Газопроводы вводы к жилым домам №5,7,9 по ул. Маяковского"</t>
  </si>
  <si>
    <t xml:space="preserve">МБТ Донское </t>
  </si>
  <si>
    <t xml:space="preserve">осущ.полномочий Города </t>
  </si>
  <si>
    <t>внутренние перемещения</t>
  </si>
  <si>
    <t>доп.средства ОБ</t>
  </si>
  <si>
    <t>7950404</t>
  </si>
  <si>
    <t>Осуществление части полномочий в области коммунального хозяйства (разработка ПСД в рамках реализации проекта "Повышение чистоты вод Балтийского моря путём развития системы управления водными ресурсами"</t>
  </si>
  <si>
    <t>3510501</t>
  </si>
  <si>
    <t>МБТ Приморье</t>
  </si>
  <si>
    <t>002 04 01</t>
  </si>
  <si>
    <t>351 05 01</t>
  </si>
  <si>
    <t>431 01 01</t>
  </si>
  <si>
    <t>450 85 01</t>
  </si>
  <si>
    <t>512 97 01</t>
  </si>
  <si>
    <t>522 01 00</t>
  </si>
  <si>
    <t>522 01 01</t>
  </si>
  <si>
    <t>522 35 00</t>
  </si>
  <si>
    <t>505 86 01</t>
  </si>
  <si>
    <t>514 01 01</t>
  </si>
  <si>
    <t>100 88 28</t>
  </si>
  <si>
    <t>440 02 01</t>
  </si>
  <si>
    <t>420 04 00</t>
  </si>
  <si>
    <t>7955944</t>
  </si>
  <si>
    <t>795 59 44</t>
  </si>
  <si>
    <t>изменения на 21.11.2012</t>
  </si>
  <si>
    <t>Иные межбюджетные трансферты бюджетам поселений из бюджетов муниципальных, соответствии с заключенными соглашениями районов</t>
  </si>
  <si>
    <t xml:space="preserve">Приложение № 4 </t>
  </si>
  <si>
    <t>0013881</t>
  </si>
  <si>
    <t>000</t>
  </si>
  <si>
    <t>Государственная регистрация актов гражданского состояния, за счет остатка</t>
  </si>
  <si>
    <t>5223100</t>
  </si>
  <si>
    <t>Приобретение товаров, работ, услуг в пользу граждан, за счет остатка средств на 01.01.2012 года</t>
  </si>
  <si>
    <t>5220800</t>
  </si>
  <si>
    <t>ЦПК "Физкультура и спорт" (спорт.инвентарь)</t>
  </si>
  <si>
    <t>5226800</t>
  </si>
  <si>
    <t>Региональная программа в области энергосбережения и повышения энергетической эффективности Калининградской области на 2010-15 годы с перспективой до 2020 года</t>
  </si>
  <si>
    <t>0790001</t>
  </si>
  <si>
    <t xml:space="preserve"> Мероприятия по реализации национального проектов в Калининградской области</t>
  </si>
  <si>
    <t>1009080</t>
  </si>
  <si>
    <t xml:space="preserve"> Государственная программа "Доступная среда на 2011-2015 годы"</t>
  </si>
  <si>
    <t>4219903</t>
  </si>
  <si>
    <t>5200981</t>
  </si>
  <si>
    <t>Массовый спорт</t>
  </si>
  <si>
    <t xml:space="preserve"> ЦПК "Физкультура и спорт" (спорт.инвентарь)</t>
  </si>
  <si>
    <t>Проведение мероприятий по подключению общедоступных  библиотек Калининградской области к сети  Интернет и развитие системы библиотечного дела с учетом задачи расширения информационных технологий и оцифровки в 2012 году</t>
  </si>
  <si>
    <t>4400901</t>
  </si>
  <si>
    <t>5220200</t>
  </si>
  <si>
    <t>Целевые программв Калининградской области</t>
  </si>
  <si>
    <t>Бюджетные инвестиции в объекты муниципальной собственности казенным учреждениям за счет средств федерального бюджета</t>
  </si>
  <si>
    <t>0960100</t>
  </si>
  <si>
    <t xml:space="preserve"> Реализация программ модернизации здравоохранения субъектов Российской Федерации в части укрепления материально-технической базы медицинских учреждений</t>
  </si>
  <si>
    <t>Национальная экономика</t>
  </si>
  <si>
    <t>001 38 81</t>
  </si>
  <si>
    <t>520 09 81</t>
  </si>
  <si>
    <t>522 31 00</t>
  </si>
  <si>
    <t>Муниципальная целевая программа поддержки и развития малого и среднего предпринимательства на территории муниципального образования "Светлогорский район" на 2011-2015 годы софинансирование за счет средств областного бюджета</t>
  </si>
  <si>
    <t>522 08 00</t>
  </si>
  <si>
    <t>522 02 00</t>
  </si>
  <si>
    <t>На реализацию мероприятий целевой программы Калининградской области "Развитие культуры Калининградской области (2007-2013 годы)"</t>
  </si>
  <si>
    <t>522 68 00</t>
  </si>
  <si>
    <t>096 01 00</t>
  </si>
  <si>
    <t>421 99 03</t>
  </si>
  <si>
    <t>100 90 80</t>
  </si>
  <si>
    <t>Субсидии автономным учреждениям за счет средств резервного фонда</t>
  </si>
  <si>
    <t>Компенсация выпадающих доходов  организациям, предоставляющим населению услуги теплоснабжения по тарифам, не обеспечивающим возмещение издержек</t>
  </si>
  <si>
    <t>Целевая программа "Развитие образования"</t>
  </si>
  <si>
    <t>от 10 декабря 2012 года № 71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</si>
</sst>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8" x14ac:knownFonts="1">
    <font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b/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</fonts>
  <fills count="10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66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FF9900"/>
        <bgColor indexed="64"/>
      </patternFill>
    </fill>
    <fill>
      <patternFill patternType="solid">
        <fgColor rgb="FFCC99FF"/>
        <bgColor indexed="64"/>
      </patternFill>
    </fill>
    <fill>
      <patternFill patternType="solid">
        <fgColor rgb="FF00B0F0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medium">
        <color indexed="8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08">
    <xf numFmtId="0" fontId="0" fillId="0" borderId="0" xfId="0"/>
    <xf numFmtId="0" fontId="2" fillId="0" borderId="1" xfId="0" applyFont="1" applyFill="1" applyBorder="1" applyAlignment="1">
      <alignment horizontal="left" wrapText="1"/>
    </xf>
    <xf numFmtId="0" fontId="2" fillId="0" borderId="0" xfId="0" applyFont="1" applyFill="1" applyBorder="1"/>
    <xf numFmtId="0" fontId="2" fillId="0" borderId="0" xfId="0" applyFont="1" applyFill="1"/>
    <xf numFmtId="4" fontId="2" fillId="0" borderId="0" xfId="0" applyNumberFormat="1" applyFont="1" applyFill="1" applyAlignment="1">
      <alignment horizontal="right"/>
    </xf>
    <xf numFmtId="0" fontId="1" fillId="0" borderId="7" xfId="0" applyFont="1" applyFill="1" applyBorder="1" applyAlignment="1">
      <alignment horizontal="center" vertical="center" wrapText="1"/>
    </xf>
    <xf numFmtId="0" fontId="1" fillId="0" borderId="8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left" wrapText="1"/>
    </xf>
    <xf numFmtId="49" fontId="1" fillId="2" borderId="5" xfId="0" applyNumberFormat="1" applyFont="1" applyFill="1" applyBorder="1" applyAlignment="1">
      <alignment horizontal="center" shrinkToFit="1"/>
    </xf>
    <xf numFmtId="4" fontId="1" fillId="2" borderId="5" xfId="0" applyNumberFormat="1" applyFont="1" applyFill="1" applyBorder="1" applyAlignment="1" applyProtection="1">
      <alignment horizontal="right" shrinkToFit="1"/>
      <protection locked="0"/>
    </xf>
    <xf numFmtId="0" fontId="1" fillId="2" borderId="2" xfId="0" applyFont="1" applyFill="1" applyBorder="1" applyAlignment="1">
      <alignment horizontal="left" wrapText="1"/>
    </xf>
    <xf numFmtId="49" fontId="1" fillId="2" borderId="1" xfId="0" applyNumberFormat="1" applyFont="1" applyFill="1" applyBorder="1" applyAlignment="1">
      <alignment horizontal="center" shrinkToFit="1"/>
    </xf>
    <xf numFmtId="4" fontId="1" fillId="2" borderId="1" xfId="0" applyNumberFormat="1" applyFont="1" applyFill="1" applyBorder="1" applyAlignment="1" applyProtection="1">
      <alignment horizontal="right" shrinkToFit="1"/>
      <protection locked="0"/>
    </xf>
    <xf numFmtId="0" fontId="2" fillId="2" borderId="2" xfId="0" applyFont="1" applyFill="1" applyBorder="1" applyAlignment="1">
      <alignment horizontal="left" wrapText="1"/>
    </xf>
    <xf numFmtId="49" fontId="2" fillId="2" borderId="1" xfId="0" applyNumberFormat="1" applyFont="1" applyFill="1" applyBorder="1" applyAlignment="1">
      <alignment horizontal="center" shrinkToFit="1"/>
    </xf>
    <xf numFmtId="4" fontId="2" fillId="2" borderId="1" xfId="0" applyNumberFormat="1" applyFont="1" applyFill="1" applyBorder="1" applyAlignment="1" applyProtection="1">
      <alignment horizontal="right" shrinkToFit="1"/>
      <protection locked="0"/>
    </xf>
    <xf numFmtId="4" fontId="2" fillId="0" borderId="0" xfId="0" applyNumberFormat="1" applyFont="1" applyFill="1"/>
    <xf numFmtId="49" fontId="2" fillId="0" borderId="1" xfId="0" applyNumberFormat="1" applyFont="1" applyFill="1" applyBorder="1" applyAlignment="1">
      <alignment horizontal="center"/>
    </xf>
    <xf numFmtId="0" fontId="1" fillId="0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wrapText="1"/>
    </xf>
    <xf numFmtId="4" fontId="2" fillId="3" borderId="1" xfId="0" applyNumberFormat="1" applyFont="1" applyFill="1" applyBorder="1" applyAlignment="1" applyProtection="1">
      <alignment horizontal="right" shrinkToFit="1"/>
      <protection locked="0"/>
    </xf>
    <xf numFmtId="49" fontId="2" fillId="2" borderId="6" xfId="0" applyNumberFormat="1" applyFont="1" applyFill="1" applyBorder="1" applyAlignment="1">
      <alignment horizontal="center" shrinkToFit="1"/>
    </xf>
    <xf numFmtId="0" fontId="1" fillId="2" borderId="12" xfId="0" applyFont="1" applyFill="1" applyBorder="1" applyAlignment="1">
      <alignment horizontal="center" wrapText="1"/>
    </xf>
    <xf numFmtId="0" fontId="1" fillId="2" borderId="9" xfId="0" applyFont="1" applyFill="1" applyBorder="1" applyAlignment="1">
      <alignment wrapText="1"/>
    </xf>
    <xf numFmtId="4" fontId="1" fillId="2" borderId="13" xfId="0" applyNumberFormat="1" applyFont="1" applyFill="1" applyBorder="1" applyAlignment="1" applyProtection="1">
      <alignment horizontal="right" shrinkToFit="1"/>
      <protection locked="0"/>
    </xf>
    <xf numFmtId="4" fontId="2" fillId="0" borderId="0" xfId="0" applyNumberFormat="1" applyFont="1" applyFill="1" applyBorder="1"/>
    <xf numFmtId="4" fontId="1" fillId="0" borderId="8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left" wrapText="1"/>
    </xf>
    <xf numFmtId="0" fontId="5" fillId="0" borderId="0" xfId="0" applyFont="1"/>
    <xf numFmtId="164" fontId="5" fillId="3" borderId="1" xfId="0" applyNumberFormat="1" applyFont="1" applyFill="1" applyBorder="1"/>
    <xf numFmtId="0" fontId="5" fillId="3" borderId="0" xfId="0" applyFont="1" applyFill="1"/>
    <xf numFmtId="49" fontId="4" fillId="3" borderId="5" xfId="0" applyNumberFormat="1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8" fillId="3" borderId="1" xfId="0" applyFont="1" applyFill="1" applyBorder="1"/>
    <xf numFmtId="49" fontId="8" fillId="3" borderId="1" xfId="0" applyNumberFormat="1" applyFont="1" applyFill="1" applyBorder="1" applyAlignment="1">
      <alignment horizontal="center"/>
    </xf>
    <xf numFmtId="164" fontId="8" fillId="3" borderId="1" xfId="0" applyNumberFormat="1" applyFont="1" applyFill="1" applyBorder="1"/>
    <xf numFmtId="0" fontId="8" fillId="3" borderId="1" xfId="0" applyFont="1" applyFill="1" applyBorder="1" applyAlignment="1">
      <alignment horizontal="center" wrapText="1"/>
    </xf>
    <xf numFmtId="0" fontId="7" fillId="3" borderId="1" xfId="0" applyFont="1" applyFill="1" applyBorder="1" applyAlignment="1">
      <alignment horizontal="left" wrapText="1"/>
    </xf>
    <xf numFmtId="0" fontId="8" fillId="3" borderId="1" xfId="0" applyFont="1" applyFill="1" applyBorder="1" applyAlignment="1">
      <alignment wrapText="1"/>
    </xf>
    <xf numFmtId="49" fontId="5" fillId="3" borderId="1" xfId="0" applyNumberFormat="1" applyFont="1" applyFill="1" applyBorder="1" applyAlignment="1">
      <alignment horizontal="center"/>
    </xf>
    <xf numFmtId="0" fontId="5" fillId="3" borderId="1" xfId="0" applyFont="1" applyFill="1" applyBorder="1"/>
    <xf numFmtId="0" fontId="1" fillId="3" borderId="1" xfId="0" applyFont="1" applyFill="1" applyBorder="1" applyAlignment="1">
      <alignment horizontal="left" wrapText="1"/>
    </xf>
    <xf numFmtId="0" fontId="3" fillId="3" borderId="1" xfId="0" applyFont="1" applyFill="1" applyBorder="1" applyAlignment="1">
      <alignment horizontal="left" wrapText="1"/>
    </xf>
    <xf numFmtId="0" fontId="1" fillId="3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4" fontId="5" fillId="3" borderId="1" xfId="0" applyNumberFormat="1" applyFont="1" applyFill="1" applyBorder="1"/>
    <xf numFmtId="4" fontId="8" fillId="3" borderId="1" xfId="0" applyNumberFormat="1" applyFont="1" applyFill="1" applyBorder="1"/>
    <xf numFmtId="0" fontId="8" fillId="3" borderId="1" xfId="0" applyFont="1" applyFill="1" applyBorder="1" applyAlignment="1">
      <alignment wrapText="1"/>
    </xf>
    <xf numFmtId="4" fontId="5" fillId="0" borderId="0" xfId="0" applyNumberFormat="1" applyFont="1"/>
    <xf numFmtId="4" fontId="5" fillId="3" borderId="0" xfId="0" applyNumberFormat="1" applyFont="1" applyFill="1"/>
    <xf numFmtId="0" fontId="11" fillId="0" borderId="0" xfId="0" applyFont="1"/>
    <xf numFmtId="4" fontId="11" fillId="0" borderId="0" xfId="0" applyNumberFormat="1" applyFont="1"/>
    <xf numFmtId="0" fontId="3" fillId="2" borderId="1" xfId="0" applyFont="1" applyFill="1" applyBorder="1" applyAlignment="1">
      <alignment horizontal="left" wrapText="1"/>
    </xf>
    <xf numFmtId="3" fontId="4" fillId="3" borderId="5" xfId="0" applyNumberFormat="1" applyFont="1" applyFill="1" applyBorder="1" applyAlignment="1">
      <alignment horizontal="center" vertical="center"/>
    </xf>
    <xf numFmtId="0" fontId="14" fillId="0" borderId="0" xfId="0" applyFont="1"/>
    <xf numFmtId="0" fontId="8" fillId="0" borderId="0" xfId="0" applyFont="1"/>
    <xf numFmtId="0" fontId="11" fillId="3" borderId="0" xfId="0" applyFont="1" applyFill="1"/>
    <xf numFmtId="4" fontId="2" fillId="0" borderId="1" xfId="0" applyNumberFormat="1" applyFont="1" applyFill="1" applyBorder="1"/>
    <xf numFmtId="0" fontId="8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8" fillId="3" borderId="1" xfId="0" applyFont="1" applyFill="1" applyBorder="1" applyAlignment="1">
      <alignment wrapText="1"/>
    </xf>
    <xf numFmtId="0" fontId="1" fillId="0" borderId="1" xfId="0" applyFont="1" applyFill="1" applyBorder="1" applyAlignment="1">
      <alignment horizontal="left"/>
    </xf>
    <xf numFmtId="49" fontId="1" fillId="0" borderId="1" xfId="0" applyNumberFormat="1" applyFont="1" applyFill="1" applyBorder="1" applyAlignment="1">
      <alignment horizontal="center"/>
    </xf>
    <xf numFmtId="4" fontId="2" fillId="4" borderId="1" xfId="0" applyNumberFormat="1" applyFont="1" applyFill="1" applyBorder="1" applyAlignment="1" applyProtection="1">
      <alignment horizontal="right" shrinkToFit="1"/>
      <protection locked="0"/>
    </xf>
    <xf numFmtId="0" fontId="8" fillId="3" borderId="0" xfId="0" applyFont="1" applyFill="1"/>
    <xf numFmtId="4" fontId="8" fillId="4" borderId="1" xfId="0" applyNumberFormat="1" applyFont="1" applyFill="1" applyBorder="1"/>
    <xf numFmtId="0" fontId="2" fillId="2" borderId="1" xfId="0" applyFont="1" applyFill="1" applyBorder="1" applyAlignment="1">
      <alignment horizontal="left" wrapText="1"/>
    </xf>
    <xf numFmtId="0" fontId="14" fillId="3" borderId="0" xfId="0" applyFont="1" applyFill="1"/>
    <xf numFmtId="0" fontId="5" fillId="0" borderId="0" xfId="0" applyFont="1" applyFill="1"/>
    <xf numFmtId="4" fontId="8" fillId="0" borderId="1" xfId="0" applyNumberFormat="1" applyFont="1" applyFill="1" applyBorder="1"/>
    <xf numFmtId="0" fontId="2" fillId="3" borderId="6" xfId="0" applyFont="1" applyFill="1" applyBorder="1" applyAlignment="1">
      <alignment horizontal="left" wrapText="1"/>
    </xf>
    <xf numFmtId="0" fontId="5" fillId="4" borderId="0" xfId="0" applyFont="1" applyFill="1"/>
    <xf numFmtId="4" fontId="5" fillId="0" borderId="0" xfId="0" applyNumberFormat="1" applyFont="1" applyFill="1"/>
    <xf numFmtId="0" fontId="5" fillId="5" borderId="0" xfId="0" applyFont="1" applyFill="1"/>
    <xf numFmtId="0" fontId="5" fillId="6" borderId="0" xfId="0" applyFont="1" applyFill="1"/>
    <xf numFmtId="0" fontId="5" fillId="7" borderId="0" xfId="0" applyFont="1" applyFill="1"/>
    <xf numFmtId="0" fontId="5" fillId="8" borderId="0" xfId="0" applyFont="1" applyFill="1"/>
    <xf numFmtId="0" fontId="5" fillId="9" borderId="0" xfId="0" applyFont="1" applyFill="1"/>
    <xf numFmtId="4" fontId="15" fillId="0" borderId="0" xfId="0" applyNumberFormat="1" applyFont="1" applyFill="1"/>
    <xf numFmtId="0" fontId="8" fillId="3" borderId="1" xfId="0" applyFont="1" applyFill="1" applyBorder="1" applyAlignment="1">
      <alignment wrapText="1"/>
    </xf>
    <xf numFmtId="0" fontId="8" fillId="0" borderId="0" xfId="0" applyFont="1" applyFill="1"/>
    <xf numFmtId="4" fontId="12" fillId="3" borderId="4" xfId="0" applyNumberFormat="1" applyFont="1" applyFill="1" applyBorder="1" applyAlignment="1">
      <alignment horizontal="center" vertical="center" wrapText="1"/>
    </xf>
    <xf numFmtId="4" fontId="13" fillId="3" borderId="11" xfId="0" applyNumberFormat="1" applyFont="1" applyFill="1" applyBorder="1" applyAlignment="1">
      <alignment horizontal="center" wrapText="1"/>
    </xf>
    <xf numFmtId="4" fontId="1" fillId="3" borderId="4" xfId="0" applyNumberFormat="1" applyFont="1" applyFill="1" applyBorder="1" applyAlignment="1">
      <alignment horizontal="center" vertical="center" wrapText="1"/>
    </xf>
    <xf numFmtId="4" fontId="0" fillId="3" borderId="11" xfId="0" applyNumberFormat="1" applyFill="1" applyBorder="1" applyAlignment="1">
      <alignment horizontal="center" wrapText="1"/>
    </xf>
    <xf numFmtId="0" fontId="5" fillId="3" borderId="0" xfId="0" applyFont="1" applyFill="1" applyAlignment="1">
      <alignment horizontal="right" wrapText="1"/>
    </xf>
    <xf numFmtId="0" fontId="0" fillId="0" borderId="0" xfId="0" applyAlignment="1">
      <alignment wrapText="1"/>
    </xf>
    <xf numFmtId="0" fontId="5" fillId="3" borderId="0" xfId="0" applyFont="1" applyFill="1" applyAlignment="1">
      <alignment horizontal="right"/>
    </xf>
    <xf numFmtId="0" fontId="0" fillId="0" borderId="0" xfId="0" applyAlignment="1"/>
    <xf numFmtId="0" fontId="10" fillId="3" borderId="0" xfId="0" applyFont="1" applyFill="1" applyAlignment="1">
      <alignment horizontal="center" wrapText="1"/>
    </xf>
    <xf numFmtId="0" fontId="8" fillId="3" borderId="1" xfId="0" applyFont="1" applyFill="1" applyBorder="1" applyAlignment="1">
      <alignment wrapText="1"/>
    </xf>
    <xf numFmtId="0" fontId="9" fillId="0" borderId="1" xfId="0" applyFont="1" applyBorder="1" applyAlignment="1">
      <alignment wrapText="1"/>
    </xf>
    <xf numFmtId="0" fontId="1" fillId="3" borderId="15" xfId="0" applyFon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wrapText="1"/>
    </xf>
    <xf numFmtId="49" fontId="1" fillId="3" borderId="3" xfId="0" applyNumberFormat="1" applyFont="1" applyFill="1" applyBorder="1" applyAlignment="1">
      <alignment horizontal="center" vertical="center" wrapText="1" shrinkToFit="1"/>
    </xf>
    <xf numFmtId="0" fontId="0" fillId="3" borderId="14" xfId="0" applyFont="1" applyFill="1" applyBorder="1" applyAlignment="1">
      <alignment horizont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3" borderId="10" xfId="0" applyFill="1" applyBorder="1" applyAlignment="1">
      <alignment horizontal="center" wrapText="1"/>
    </xf>
    <xf numFmtId="0" fontId="11" fillId="0" borderId="17" xfId="0" applyFont="1" applyBorder="1" applyAlignment="1">
      <alignment horizontal="center" wrapText="1"/>
    </xf>
    <xf numFmtId="0" fontId="11" fillId="0" borderId="18" xfId="0" applyFont="1" applyBorder="1" applyAlignment="1">
      <alignment horizontal="center" wrapText="1"/>
    </xf>
    <xf numFmtId="0" fontId="2" fillId="0" borderId="0" xfId="0" applyFont="1" applyFill="1" applyBorder="1" applyAlignment="1">
      <alignment horizontal="right" wrapText="1"/>
    </xf>
    <xf numFmtId="4" fontId="2" fillId="0" borderId="0" xfId="0" applyNumberFormat="1" applyFont="1" applyFill="1" applyBorder="1" applyAlignment="1">
      <alignment horizontal="right"/>
    </xf>
    <xf numFmtId="0" fontId="5" fillId="0" borderId="0" xfId="0" applyFont="1" applyAlignment="1"/>
    <xf numFmtId="0" fontId="6" fillId="0" borderId="0" xfId="0" applyFont="1" applyFill="1" applyBorder="1" applyAlignment="1">
      <alignment horizontal="center" wrapText="1"/>
    </xf>
    <xf numFmtId="0" fontId="2" fillId="0" borderId="0" xfId="0" applyFont="1" applyFill="1" applyBorder="1" applyAlignment="1">
      <alignment horizontal="right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99FF66"/>
      <color rgb="FFCC99FF"/>
      <color rgb="FFFF9900"/>
      <color rgb="FF90F12F"/>
      <color rgb="FF66FFFF"/>
      <color rgb="FFFF99FF"/>
      <color rgb="FFCCFFFF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Лист1"/>
  <dimension ref="A1:X583"/>
  <sheetViews>
    <sheetView view="pageLayout" topLeftCell="A560" zoomScaleNormal="100" workbookViewId="0">
      <selection activeCell="A297" sqref="A297"/>
    </sheetView>
  </sheetViews>
  <sheetFormatPr defaultRowHeight="15.75" x14ac:dyDescent="0.25"/>
  <cols>
    <col min="1" max="1" width="89.140625" style="31" customWidth="1"/>
    <col min="2" max="2" width="5.85546875" style="31" customWidth="1"/>
    <col min="3" max="4" width="4.85546875" style="31" customWidth="1"/>
    <col min="5" max="5" width="9" style="31" customWidth="1"/>
    <col min="6" max="6" width="5.5703125" style="31" customWidth="1"/>
    <col min="7" max="7" width="12.28515625" style="31" hidden="1" customWidth="1"/>
    <col min="8" max="8" width="10.140625" style="53" hidden="1" customWidth="1"/>
    <col min="9" max="9" width="12.7109375" style="52" hidden="1" customWidth="1"/>
    <col min="10" max="10" width="11.42578125" style="29" hidden="1" customWidth="1"/>
    <col min="11" max="11" width="14.85546875" style="52" hidden="1" customWidth="1"/>
    <col min="12" max="12" width="13" style="31" hidden="1" customWidth="1"/>
    <col min="13" max="13" width="12.7109375" style="29" hidden="1" customWidth="1"/>
    <col min="14" max="14" width="11" style="31" hidden="1" customWidth="1"/>
    <col min="15" max="15" width="13.42578125" style="29" hidden="1" customWidth="1"/>
    <col min="16" max="16" width="11.7109375" style="71" hidden="1" customWidth="1"/>
    <col min="17" max="17" width="13.85546875" style="71" hidden="1" customWidth="1"/>
    <col min="18" max="18" width="11.7109375" style="31" hidden="1" customWidth="1"/>
    <col min="19" max="19" width="14" style="71" hidden="1" customWidth="1"/>
    <col min="20" max="20" width="11.85546875" style="71" hidden="1" customWidth="1"/>
    <col min="21" max="21" width="11.7109375" style="31" hidden="1" customWidth="1"/>
    <col min="22" max="22" width="12.42578125" style="71" hidden="1" customWidth="1"/>
    <col min="23" max="23" width="13.85546875" style="31" hidden="1" customWidth="1"/>
    <col min="24" max="24" width="11.5703125" style="71" customWidth="1"/>
    <col min="25" max="16384" width="9.140625" style="29"/>
  </cols>
  <sheetData>
    <row r="1" spans="1:24" x14ac:dyDescent="0.25">
      <c r="A1" s="88" t="s">
        <v>453</v>
      </c>
      <c r="B1" s="88"/>
      <c r="C1" s="88"/>
      <c r="D1" s="88"/>
      <c r="E1" s="88"/>
      <c r="F1" s="88"/>
      <c r="G1" s="88"/>
      <c r="H1" s="89"/>
      <c r="I1" s="89"/>
      <c r="J1" s="89"/>
      <c r="K1" s="89"/>
      <c r="L1" s="89"/>
      <c r="M1" s="89"/>
      <c r="N1" s="89"/>
      <c r="O1" s="89"/>
      <c r="P1" s="89"/>
      <c r="Q1" s="89"/>
      <c r="R1" s="89"/>
      <c r="S1" s="89"/>
      <c r="T1" s="89"/>
      <c r="U1" s="89"/>
      <c r="V1" s="89"/>
      <c r="W1" s="89"/>
      <c r="X1" s="89"/>
    </row>
    <row r="2" spans="1:24" x14ac:dyDescent="0.25">
      <c r="A2" s="88" t="s">
        <v>0</v>
      </c>
      <c r="B2" s="88"/>
      <c r="C2" s="88"/>
      <c r="D2" s="88"/>
      <c r="E2" s="88"/>
      <c r="F2" s="88"/>
      <c r="G2" s="88"/>
      <c r="H2" s="89"/>
      <c r="I2" s="89"/>
      <c r="J2" s="89"/>
      <c r="K2" s="89"/>
      <c r="L2" s="89"/>
      <c r="M2" s="89"/>
      <c r="N2" s="89"/>
      <c r="O2" s="89"/>
      <c r="P2" s="89"/>
      <c r="Q2" s="89"/>
      <c r="R2" s="89"/>
      <c r="S2" s="89"/>
      <c r="T2" s="89"/>
      <c r="U2" s="89"/>
      <c r="V2" s="89"/>
      <c r="W2" s="89"/>
      <c r="X2" s="89"/>
    </row>
    <row r="3" spans="1:24" x14ac:dyDescent="0.25">
      <c r="A3" s="88" t="s">
        <v>130</v>
      </c>
      <c r="B3" s="88"/>
      <c r="C3" s="88"/>
      <c r="D3" s="88"/>
      <c r="E3" s="88"/>
      <c r="F3" s="88"/>
      <c r="G3" s="88"/>
      <c r="H3" s="89"/>
      <c r="I3" s="89"/>
      <c r="J3" s="89"/>
      <c r="K3" s="89"/>
      <c r="L3" s="89"/>
      <c r="M3" s="89"/>
      <c r="N3" s="89"/>
      <c r="O3" s="89"/>
      <c r="P3" s="89"/>
      <c r="Q3" s="89"/>
      <c r="R3" s="89"/>
      <c r="S3" s="89"/>
      <c r="T3" s="89"/>
      <c r="U3" s="89"/>
      <c r="V3" s="89"/>
      <c r="W3" s="89"/>
      <c r="X3" s="89"/>
    </row>
    <row r="4" spans="1:24" x14ac:dyDescent="0.25">
      <c r="A4" s="88" t="s">
        <v>677</v>
      </c>
      <c r="B4" s="88"/>
      <c r="C4" s="88"/>
      <c r="D4" s="88"/>
      <c r="E4" s="88"/>
      <c r="F4" s="88"/>
      <c r="G4" s="88"/>
      <c r="H4" s="89"/>
      <c r="I4" s="89"/>
      <c r="J4" s="89"/>
      <c r="K4" s="89"/>
      <c r="L4" s="89"/>
      <c r="M4" s="89"/>
      <c r="N4" s="89"/>
      <c r="O4" s="89"/>
      <c r="P4" s="89"/>
      <c r="Q4" s="89"/>
      <c r="R4" s="89"/>
      <c r="S4" s="89"/>
      <c r="T4" s="89"/>
      <c r="U4" s="89"/>
      <c r="V4" s="89"/>
      <c r="W4" s="89"/>
      <c r="X4" s="89"/>
    </row>
    <row r="5" spans="1:24" ht="3" customHeight="1" x14ac:dyDescent="0.25">
      <c r="A5" s="88"/>
      <c r="B5" s="88"/>
      <c r="C5" s="88"/>
      <c r="D5" s="88"/>
      <c r="E5" s="88"/>
      <c r="F5" s="88"/>
      <c r="G5" s="88"/>
      <c r="H5" s="89"/>
      <c r="I5" s="89"/>
      <c r="J5" s="89"/>
      <c r="K5" s="89"/>
      <c r="L5" s="89"/>
      <c r="M5" s="89"/>
      <c r="N5" s="89"/>
      <c r="O5" s="89"/>
      <c r="P5" s="89"/>
      <c r="Q5" s="89"/>
      <c r="R5" s="89"/>
      <c r="S5" s="89"/>
      <c r="T5" s="89"/>
      <c r="U5" s="89"/>
      <c r="V5" s="89"/>
      <c r="W5" s="89"/>
      <c r="X5" s="89"/>
    </row>
    <row r="6" spans="1:24" x14ac:dyDescent="0.25">
      <c r="A6" s="88" t="s">
        <v>370</v>
      </c>
      <c r="B6" s="88"/>
      <c r="C6" s="88"/>
      <c r="D6" s="88"/>
      <c r="E6" s="88"/>
      <c r="F6" s="88"/>
      <c r="G6" s="88"/>
      <c r="H6" s="89"/>
      <c r="I6" s="89"/>
      <c r="J6" s="89"/>
      <c r="K6" s="89"/>
      <c r="L6" s="89"/>
      <c r="M6" s="89"/>
      <c r="N6" s="89"/>
      <c r="O6" s="89"/>
      <c r="P6" s="89"/>
      <c r="Q6" s="89"/>
      <c r="R6" s="89"/>
      <c r="S6" s="89"/>
      <c r="T6" s="89"/>
      <c r="U6" s="89"/>
      <c r="V6" s="89"/>
      <c r="W6" s="89"/>
      <c r="X6" s="89"/>
    </row>
    <row r="7" spans="1:24" x14ac:dyDescent="0.25">
      <c r="A7" s="88" t="s">
        <v>0</v>
      </c>
      <c r="B7" s="88"/>
      <c r="C7" s="88"/>
      <c r="D7" s="88"/>
      <c r="E7" s="88"/>
      <c r="F7" s="88"/>
      <c r="G7" s="88"/>
      <c r="H7" s="89"/>
      <c r="I7" s="89"/>
      <c r="J7" s="89"/>
      <c r="K7" s="89"/>
      <c r="L7" s="89"/>
      <c r="M7" s="89"/>
      <c r="N7" s="89"/>
      <c r="O7" s="89"/>
      <c r="P7" s="89"/>
      <c r="Q7" s="89"/>
      <c r="R7" s="89"/>
      <c r="S7" s="89"/>
      <c r="T7" s="89"/>
      <c r="U7" s="89"/>
      <c r="V7" s="89"/>
      <c r="W7" s="89"/>
      <c r="X7" s="89"/>
    </row>
    <row r="8" spans="1:24" x14ac:dyDescent="0.25">
      <c r="A8" s="88" t="s">
        <v>130</v>
      </c>
      <c r="B8" s="88"/>
      <c r="C8" s="88"/>
      <c r="D8" s="88"/>
      <c r="E8" s="88"/>
      <c r="F8" s="88"/>
      <c r="G8" s="88"/>
      <c r="H8" s="89"/>
      <c r="I8" s="89"/>
      <c r="J8" s="89"/>
      <c r="K8" s="89"/>
      <c r="L8" s="89"/>
      <c r="M8" s="89"/>
      <c r="N8" s="89"/>
      <c r="O8" s="89"/>
      <c r="P8" s="89"/>
      <c r="Q8" s="89"/>
      <c r="R8" s="89"/>
      <c r="S8" s="89"/>
      <c r="T8" s="89"/>
      <c r="U8" s="89"/>
      <c r="V8" s="89"/>
      <c r="W8" s="89"/>
      <c r="X8" s="89"/>
    </row>
    <row r="9" spans="1:24" ht="13.5" customHeight="1" x14ac:dyDescent="0.25">
      <c r="A9" s="88" t="s">
        <v>397</v>
      </c>
      <c r="B9" s="88"/>
      <c r="C9" s="88"/>
      <c r="D9" s="88"/>
      <c r="E9" s="88"/>
      <c r="F9" s="88"/>
      <c r="G9" s="88"/>
      <c r="H9" s="89"/>
      <c r="I9" s="89"/>
      <c r="J9" s="89"/>
      <c r="K9" s="89"/>
      <c r="L9" s="89"/>
      <c r="M9" s="89"/>
      <c r="N9" s="89"/>
      <c r="O9" s="89"/>
      <c r="P9" s="89"/>
      <c r="Q9" s="89"/>
      <c r="R9" s="89"/>
      <c r="S9" s="89"/>
      <c r="T9" s="89"/>
      <c r="U9" s="89"/>
      <c r="V9" s="89"/>
      <c r="W9" s="89"/>
      <c r="X9" s="89"/>
    </row>
    <row r="10" spans="1:24" ht="6" customHeight="1" x14ac:dyDescent="0.25">
      <c r="A10" s="88"/>
      <c r="B10" s="88"/>
      <c r="C10" s="88"/>
      <c r="D10" s="88"/>
      <c r="E10" s="88"/>
      <c r="F10" s="88"/>
      <c r="G10" s="88"/>
      <c r="I10" s="51"/>
      <c r="K10" s="51"/>
    </row>
    <row r="11" spans="1:24" ht="31.5" customHeight="1" x14ac:dyDescent="0.3">
      <c r="A11" s="92" t="s">
        <v>530</v>
      </c>
      <c r="B11" s="92"/>
      <c r="C11" s="92"/>
      <c r="D11" s="92"/>
      <c r="E11" s="92"/>
      <c r="F11" s="92"/>
      <c r="G11" s="92"/>
      <c r="H11" s="89"/>
      <c r="I11" s="89"/>
      <c r="J11" s="89"/>
      <c r="K11" s="89"/>
      <c r="L11" s="89"/>
      <c r="M11" s="89"/>
      <c r="N11" s="89"/>
      <c r="O11" s="89"/>
      <c r="P11" s="89"/>
      <c r="Q11" s="89"/>
      <c r="R11" s="89"/>
      <c r="S11" s="89"/>
      <c r="T11" s="89"/>
      <c r="U11" s="89"/>
      <c r="V11" s="89"/>
      <c r="W11" s="29"/>
      <c r="X11" s="29"/>
    </row>
    <row r="12" spans="1:24" ht="14.25" customHeight="1" thickBot="1" x14ac:dyDescent="0.3">
      <c r="A12" s="90" t="s">
        <v>1</v>
      </c>
      <c r="B12" s="90"/>
      <c r="C12" s="90"/>
      <c r="D12" s="90"/>
      <c r="E12" s="90"/>
      <c r="F12" s="90"/>
      <c r="G12" s="90"/>
      <c r="H12" s="91"/>
      <c r="I12" s="91"/>
      <c r="J12" s="91"/>
      <c r="K12" s="91"/>
      <c r="L12" s="91"/>
      <c r="M12" s="91"/>
      <c r="N12" s="91"/>
      <c r="O12" s="91"/>
      <c r="P12" s="91"/>
      <c r="Q12" s="91"/>
      <c r="R12" s="91"/>
      <c r="S12" s="91"/>
      <c r="T12" s="91"/>
      <c r="U12" s="91"/>
      <c r="V12" s="91"/>
      <c r="W12" s="29"/>
      <c r="X12" s="29"/>
    </row>
    <row r="13" spans="1:24" ht="15.75" customHeight="1" x14ac:dyDescent="0.25">
      <c r="A13" s="97" t="s">
        <v>4</v>
      </c>
      <c r="B13" s="99" t="s">
        <v>9</v>
      </c>
      <c r="C13" s="99" t="s">
        <v>10</v>
      </c>
      <c r="D13" s="99" t="s">
        <v>11</v>
      </c>
      <c r="E13" s="99" t="s">
        <v>12</v>
      </c>
      <c r="F13" s="99" t="s">
        <v>13</v>
      </c>
      <c r="G13" s="95" t="s">
        <v>2</v>
      </c>
      <c r="H13" s="101" t="s">
        <v>385</v>
      </c>
      <c r="I13" s="86" t="s">
        <v>2</v>
      </c>
      <c r="J13" s="84" t="s">
        <v>408</v>
      </c>
      <c r="K13" s="86" t="s">
        <v>2</v>
      </c>
      <c r="L13" s="84" t="s">
        <v>454</v>
      </c>
      <c r="M13" s="86" t="s">
        <v>2</v>
      </c>
      <c r="N13" s="84" t="s">
        <v>561</v>
      </c>
      <c r="O13" s="86" t="s">
        <v>2</v>
      </c>
      <c r="P13" s="84" t="s">
        <v>577</v>
      </c>
      <c r="Q13" s="86" t="s">
        <v>2</v>
      </c>
      <c r="R13" s="84" t="s">
        <v>578</v>
      </c>
      <c r="S13" s="86" t="s">
        <v>2</v>
      </c>
      <c r="U13" s="84" t="s">
        <v>635</v>
      </c>
      <c r="V13" s="86" t="s">
        <v>2</v>
      </c>
      <c r="W13" s="84" t="s">
        <v>635</v>
      </c>
      <c r="X13" s="86" t="s">
        <v>2</v>
      </c>
    </row>
    <row r="14" spans="1:24" ht="16.5" thickBot="1" x14ac:dyDescent="0.3">
      <c r="A14" s="98"/>
      <c r="B14" s="100"/>
      <c r="C14" s="100"/>
      <c r="D14" s="100"/>
      <c r="E14" s="100"/>
      <c r="F14" s="100"/>
      <c r="G14" s="96"/>
      <c r="H14" s="102"/>
      <c r="I14" s="87"/>
      <c r="J14" s="85"/>
      <c r="K14" s="87"/>
      <c r="L14" s="85"/>
      <c r="M14" s="87"/>
      <c r="N14" s="85"/>
      <c r="O14" s="87"/>
      <c r="P14" s="85"/>
      <c r="Q14" s="87"/>
      <c r="R14" s="85"/>
      <c r="S14" s="87"/>
      <c r="U14" s="85"/>
      <c r="V14" s="87"/>
      <c r="W14" s="85"/>
      <c r="X14" s="87"/>
    </row>
    <row r="15" spans="1:24" ht="9.75" customHeight="1" x14ac:dyDescent="0.25">
      <c r="A15" s="34">
        <v>1</v>
      </c>
      <c r="B15" s="32">
        <v>2</v>
      </c>
      <c r="C15" s="33">
        <v>3</v>
      </c>
      <c r="D15" s="33">
        <v>4</v>
      </c>
      <c r="E15" s="33">
        <v>5</v>
      </c>
      <c r="F15" s="33">
        <v>6</v>
      </c>
      <c r="G15" s="33">
        <v>7</v>
      </c>
      <c r="I15" s="56">
        <v>7</v>
      </c>
      <c r="K15" s="56">
        <v>7</v>
      </c>
      <c r="M15" s="56">
        <v>7</v>
      </c>
      <c r="O15" s="56">
        <v>7</v>
      </c>
      <c r="P15" s="31"/>
      <c r="Q15" s="56">
        <v>7</v>
      </c>
      <c r="S15" s="56">
        <v>7</v>
      </c>
      <c r="V15" s="56">
        <v>7</v>
      </c>
      <c r="X15" s="56">
        <v>7</v>
      </c>
    </row>
    <row r="16" spans="1:24" x14ac:dyDescent="0.25">
      <c r="A16" s="38" t="s">
        <v>215</v>
      </c>
      <c r="B16" s="36" t="s">
        <v>6</v>
      </c>
      <c r="C16" s="36"/>
      <c r="D16" s="36"/>
      <c r="E16" s="36"/>
      <c r="F16" s="36"/>
      <c r="G16" s="37">
        <f>G17+G64+G73+G77+G91+G111+G136+G144+G157</f>
        <v>79109.64</v>
      </c>
      <c r="I16" s="49">
        <f>I17+I64+I73+I77+I91+I111+I136+I144+I157</f>
        <v>80671.239999999991</v>
      </c>
      <c r="K16" s="49">
        <f>K17+K64+K73+K77+K91+K111+K136+K144+K157</f>
        <v>84972.51</v>
      </c>
      <c r="M16" s="49">
        <f>M17+M64+M73+M77+M91+M111+M136+M144+M157</f>
        <v>82606.580000000016</v>
      </c>
      <c r="O16" s="49">
        <f>O17+O64+O73+O77+O91+O111+O136+O144+O157</f>
        <v>88851.62000000001</v>
      </c>
      <c r="P16" s="31"/>
      <c r="Q16" s="49">
        <f>Q17+Q64+Q73+Q77+Q91+Q111+Q136+Q144+Q157</f>
        <v>90651.62000000001</v>
      </c>
      <c r="S16" s="49">
        <f>S17+S64+S73+S77+S91+S111+S136+S144+S157</f>
        <v>93726.090000000011</v>
      </c>
      <c r="V16" s="49">
        <f>V17+V64+V73+V77+V91+V111+V136+V144+V157</f>
        <v>93726.090000000011</v>
      </c>
      <c r="X16" s="49">
        <f>X17+X64+X73+X77+X91+X111+X136+X144+X157</f>
        <v>94531.970000000016</v>
      </c>
    </row>
    <row r="17" spans="1:24" x14ac:dyDescent="0.25">
      <c r="A17" s="39" t="s">
        <v>14</v>
      </c>
      <c r="B17" s="36"/>
      <c r="C17" s="36" t="s">
        <v>15</v>
      </c>
      <c r="D17" s="36"/>
      <c r="E17" s="36"/>
      <c r="F17" s="36"/>
      <c r="G17" s="37">
        <f>G18+G38+G41</f>
        <v>63831.430000000008</v>
      </c>
      <c r="I17" s="49">
        <f>I18+I38+I41</f>
        <v>64885.229999999996</v>
      </c>
      <c r="K17" s="49">
        <f>K18+K38+K41</f>
        <v>63114.19</v>
      </c>
      <c r="M17" s="49">
        <f>M18+M38+M41+M35</f>
        <v>59762.100000000006</v>
      </c>
      <c r="O17" s="49">
        <f>O18+O38+O41+O35</f>
        <v>60078.94</v>
      </c>
      <c r="P17" s="31"/>
      <c r="Q17" s="49">
        <f>Q18+Q38+Q41+Q35</f>
        <v>60078.94</v>
      </c>
      <c r="S17" s="49">
        <f>S18+S38+S41+S35</f>
        <v>60221.440000000002</v>
      </c>
      <c r="V17" s="49">
        <f>V18+V38+V41+V35</f>
        <v>60221.440000000002</v>
      </c>
      <c r="X17" s="49">
        <f>X18+X38+X41+X35</f>
        <v>60556.950000000004</v>
      </c>
    </row>
    <row r="18" spans="1:24" ht="30" customHeight="1" x14ac:dyDescent="0.25">
      <c r="A18" s="40" t="s">
        <v>211</v>
      </c>
      <c r="B18" s="36"/>
      <c r="C18" s="36" t="s">
        <v>15</v>
      </c>
      <c r="D18" s="36" t="s">
        <v>24</v>
      </c>
      <c r="E18" s="36"/>
      <c r="F18" s="36"/>
      <c r="G18" s="37">
        <f>G19+G31</f>
        <v>35289.700000000004</v>
      </c>
      <c r="I18" s="49">
        <f>I19+I31</f>
        <v>36343.5</v>
      </c>
      <c r="K18" s="49">
        <f>K19+K31</f>
        <v>36480.5</v>
      </c>
      <c r="M18" s="49">
        <f>M19+M31</f>
        <v>36481.100000000006</v>
      </c>
      <c r="O18" s="49">
        <f>O19+O31</f>
        <v>36191.4</v>
      </c>
      <c r="P18" s="31"/>
      <c r="Q18" s="49">
        <f>Q19+Q31</f>
        <v>36191.4</v>
      </c>
      <c r="S18" s="49">
        <f>S19+S31</f>
        <v>36333.9</v>
      </c>
      <c r="V18" s="49">
        <f>V19+V31</f>
        <v>36333.9</v>
      </c>
      <c r="X18" s="49">
        <f>X19+X31</f>
        <v>36333.900000000009</v>
      </c>
    </row>
    <row r="19" spans="1:24" ht="30.75" customHeight="1" x14ac:dyDescent="0.25">
      <c r="A19" s="19" t="s">
        <v>212</v>
      </c>
      <c r="B19" s="41"/>
      <c r="C19" s="41" t="s">
        <v>15</v>
      </c>
      <c r="D19" s="41" t="s">
        <v>24</v>
      </c>
      <c r="E19" s="41" t="s">
        <v>21</v>
      </c>
      <c r="F19" s="41"/>
      <c r="G19" s="30">
        <f>G20</f>
        <v>33565.200000000004</v>
      </c>
      <c r="I19" s="48">
        <f>I20</f>
        <v>34619</v>
      </c>
      <c r="K19" s="48">
        <f>K20</f>
        <v>34756</v>
      </c>
      <c r="M19" s="48">
        <f>M20</f>
        <v>34755.700000000004</v>
      </c>
      <c r="O19" s="48">
        <f>O20</f>
        <v>34466</v>
      </c>
      <c r="P19" s="31"/>
      <c r="Q19" s="48">
        <f>Q20</f>
        <v>34466</v>
      </c>
      <c r="S19" s="48">
        <f>S20+S28</f>
        <v>34608.5</v>
      </c>
      <c r="V19" s="48">
        <f>V20+V28</f>
        <v>34608.5</v>
      </c>
      <c r="X19" s="48">
        <f>X20+X28</f>
        <v>34608.500000000007</v>
      </c>
    </row>
    <row r="20" spans="1:24" x14ac:dyDescent="0.25">
      <c r="A20" s="42" t="s">
        <v>22</v>
      </c>
      <c r="B20" s="41"/>
      <c r="C20" s="41" t="s">
        <v>15</v>
      </c>
      <c r="D20" s="41" t="s">
        <v>24</v>
      </c>
      <c r="E20" s="41" t="s">
        <v>23</v>
      </c>
      <c r="F20" s="41"/>
      <c r="G20" s="30">
        <f>G21+G24</f>
        <v>33565.200000000004</v>
      </c>
      <c r="I20" s="48">
        <f>I21+I24</f>
        <v>34619</v>
      </c>
      <c r="K20" s="48">
        <f>K21+K24+K27</f>
        <v>34756</v>
      </c>
      <c r="M20" s="48">
        <f>M21+M24+M27</f>
        <v>34755.700000000004</v>
      </c>
      <c r="O20" s="48">
        <f>O21+O24+O27</f>
        <v>34466</v>
      </c>
      <c r="P20" s="31"/>
      <c r="Q20" s="48">
        <f>Q21+Q24+Q27</f>
        <v>34466</v>
      </c>
      <c r="S20" s="48">
        <f>S21+S24+S27</f>
        <v>34466</v>
      </c>
      <c r="V20" s="48">
        <f>V21+V24+V27</f>
        <v>34466</v>
      </c>
      <c r="X20" s="48">
        <f>X21+X24+X27</f>
        <v>34466.000000000007</v>
      </c>
    </row>
    <row r="21" spans="1:24" x14ac:dyDescent="0.25">
      <c r="A21" s="19" t="s">
        <v>216</v>
      </c>
      <c r="B21" s="41"/>
      <c r="C21" s="41" t="s">
        <v>15</v>
      </c>
      <c r="D21" s="41" t="s">
        <v>24</v>
      </c>
      <c r="E21" s="41" t="s">
        <v>23</v>
      </c>
      <c r="F21" s="41" t="s">
        <v>217</v>
      </c>
      <c r="G21" s="30">
        <f>G22+G23</f>
        <v>29693.4</v>
      </c>
      <c r="I21" s="48">
        <f>I22+I23</f>
        <v>30747.200000000001</v>
      </c>
      <c r="K21" s="48">
        <f>K22+K23</f>
        <v>30747.200000000001</v>
      </c>
      <c r="M21" s="48">
        <f>M22+M23</f>
        <v>30210.9</v>
      </c>
      <c r="O21" s="48">
        <f>O22+O23</f>
        <v>30210.9</v>
      </c>
      <c r="P21" s="31"/>
      <c r="Q21" s="48">
        <f>Q22+Q23</f>
        <v>30210.9</v>
      </c>
      <c r="S21" s="48">
        <f>S22+S23</f>
        <v>30210.9</v>
      </c>
      <c r="V21" s="48">
        <f>V22+V23</f>
        <v>30210.9</v>
      </c>
      <c r="X21" s="48">
        <f>X22+X23</f>
        <v>30225.9</v>
      </c>
    </row>
    <row r="22" spans="1:24" x14ac:dyDescent="0.25">
      <c r="A22" s="19" t="s">
        <v>218</v>
      </c>
      <c r="B22" s="41"/>
      <c r="C22" s="41" t="s">
        <v>15</v>
      </c>
      <c r="D22" s="41" t="s">
        <v>24</v>
      </c>
      <c r="E22" s="41" t="s">
        <v>23</v>
      </c>
      <c r="F22" s="41" t="s">
        <v>219</v>
      </c>
      <c r="G22" s="30">
        <f>23943.4+5700</f>
        <v>29643.4</v>
      </c>
      <c r="H22" s="53">
        <f>-622.2+1676</f>
        <v>1053.8</v>
      </c>
      <c r="I22" s="48">
        <f>G22+H22</f>
        <v>30697.200000000001</v>
      </c>
      <c r="K22" s="48">
        <f>I22+J22</f>
        <v>30697.200000000001</v>
      </c>
      <c r="L22" s="31">
        <v>-536.29999999999995</v>
      </c>
      <c r="M22" s="48">
        <f>K22+L22</f>
        <v>30160.9</v>
      </c>
      <c r="O22" s="48">
        <f>M22+N22</f>
        <v>30160.9</v>
      </c>
      <c r="P22" s="31"/>
      <c r="Q22" s="48">
        <f>O22+P22</f>
        <v>30160.9</v>
      </c>
      <c r="S22" s="48">
        <f>Q22+R22</f>
        <v>30160.9</v>
      </c>
      <c r="V22" s="48">
        <f>S22+U22</f>
        <v>30160.9</v>
      </c>
      <c r="X22" s="48">
        <f>V22+W22</f>
        <v>30160.9</v>
      </c>
    </row>
    <row r="23" spans="1:24" ht="15" customHeight="1" x14ac:dyDescent="0.25">
      <c r="A23" s="19" t="s">
        <v>220</v>
      </c>
      <c r="B23" s="41"/>
      <c r="C23" s="41" t="s">
        <v>15</v>
      </c>
      <c r="D23" s="41" t="s">
        <v>24</v>
      </c>
      <c r="E23" s="41" t="s">
        <v>23</v>
      </c>
      <c r="F23" s="41" t="s">
        <v>221</v>
      </c>
      <c r="G23" s="30">
        <v>50</v>
      </c>
      <c r="I23" s="48">
        <f>G23+H23</f>
        <v>50</v>
      </c>
      <c r="K23" s="48">
        <f>I23+J23</f>
        <v>50</v>
      </c>
      <c r="M23" s="48">
        <f>K23+L23</f>
        <v>50</v>
      </c>
      <c r="O23" s="48">
        <f>M23+N23</f>
        <v>50</v>
      </c>
      <c r="P23" s="31"/>
      <c r="Q23" s="48">
        <f>O23+P23</f>
        <v>50</v>
      </c>
      <c r="S23" s="48">
        <f>Q23+R23</f>
        <v>50</v>
      </c>
      <c r="V23" s="48">
        <f>S23+U23</f>
        <v>50</v>
      </c>
      <c r="W23" s="31">
        <v>15</v>
      </c>
      <c r="X23" s="48">
        <f>V23+W23</f>
        <v>65</v>
      </c>
    </row>
    <row r="24" spans="1:24" ht="15.75" customHeight="1" x14ac:dyDescent="0.25">
      <c r="A24" s="19" t="s">
        <v>222</v>
      </c>
      <c r="B24" s="41"/>
      <c r="C24" s="41" t="s">
        <v>15</v>
      </c>
      <c r="D24" s="41" t="s">
        <v>24</v>
      </c>
      <c r="E24" s="41" t="s">
        <v>23</v>
      </c>
      <c r="F24" s="41" t="s">
        <v>223</v>
      </c>
      <c r="G24" s="30">
        <f>G25+G26</f>
        <v>3871.8</v>
      </c>
      <c r="I24" s="48">
        <f>I25+I26</f>
        <v>3871.8</v>
      </c>
      <c r="K24" s="48">
        <f>K25+K26</f>
        <v>3999.8</v>
      </c>
      <c r="M24" s="48">
        <f>M25+M26</f>
        <v>4535.8</v>
      </c>
      <c r="O24" s="48">
        <f>O25+O26</f>
        <v>4246.1000000000004</v>
      </c>
      <c r="P24" s="31"/>
      <c r="Q24" s="48">
        <f>Q25+Q26</f>
        <v>4246.1000000000004</v>
      </c>
      <c r="S24" s="48">
        <f>S25+S26</f>
        <v>4246.1000000000004</v>
      </c>
      <c r="V24" s="48">
        <f>V25+V26</f>
        <v>4246.1000000000004</v>
      </c>
      <c r="X24" s="48">
        <f>X25+X26</f>
        <v>4131.55</v>
      </c>
    </row>
    <row r="25" spans="1:24" ht="13.5" customHeight="1" x14ac:dyDescent="0.25">
      <c r="A25" s="19" t="s">
        <v>224</v>
      </c>
      <c r="B25" s="41"/>
      <c r="C25" s="41" t="s">
        <v>15</v>
      </c>
      <c r="D25" s="41" t="s">
        <v>24</v>
      </c>
      <c r="E25" s="41" t="s">
        <v>23</v>
      </c>
      <c r="F25" s="41" t="s">
        <v>225</v>
      </c>
      <c r="G25" s="30">
        <v>1177</v>
      </c>
      <c r="I25" s="48">
        <f t="shared" ref="I25:K27" si="0">G25+H25</f>
        <v>1177</v>
      </c>
      <c r="J25" s="29">
        <f>99+38</f>
        <v>137</v>
      </c>
      <c r="K25" s="48">
        <f t="shared" si="0"/>
        <v>1314</v>
      </c>
      <c r="L25" s="31">
        <v>159</v>
      </c>
      <c r="M25" s="48">
        <f t="shared" ref="M25:M27" si="1">K25+L25</f>
        <v>1473</v>
      </c>
      <c r="N25" s="31">
        <f>-198-61.7</f>
        <v>-259.7</v>
      </c>
      <c r="O25" s="48">
        <f t="shared" ref="O25:O27" si="2">M25+N25</f>
        <v>1213.3</v>
      </c>
      <c r="P25" s="31"/>
      <c r="Q25" s="48">
        <f t="shared" ref="Q25:Q27" si="3">O25+P25</f>
        <v>1213.3</v>
      </c>
      <c r="S25" s="48">
        <f t="shared" ref="S25:S27" si="4">Q25+R25</f>
        <v>1213.3</v>
      </c>
      <c r="V25" s="48">
        <f>S25+U25</f>
        <v>1213.3</v>
      </c>
      <c r="W25" s="31">
        <v>159.19999999999999</v>
      </c>
      <c r="X25" s="48">
        <f>V25+W25</f>
        <v>1372.5</v>
      </c>
    </row>
    <row r="26" spans="1:24" ht="15" customHeight="1" x14ac:dyDescent="0.25">
      <c r="A26" s="19" t="s">
        <v>245</v>
      </c>
      <c r="B26" s="41"/>
      <c r="C26" s="41" t="s">
        <v>15</v>
      </c>
      <c r="D26" s="41" t="s">
        <v>24</v>
      </c>
      <c r="E26" s="41" t="s">
        <v>23</v>
      </c>
      <c r="F26" s="41" t="s">
        <v>226</v>
      </c>
      <c r="G26" s="30">
        <v>2694.8</v>
      </c>
      <c r="I26" s="48">
        <f t="shared" si="0"/>
        <v>2694.8</v>
      </c>
      <c r="J26" s="29">
        <v>-9</v>
      </c>
      <c r="K26" s="48">
        <f t="shared" si="0"/>
        <v>2685.8</v>
      </c>
      <c r="L26" s="31">
        <f>476.5-99.5</f>
        <v>377</v>
      </c>
      <c r="M26" s="48">
        <f t="shared" si="1"/>
        <v>3062.8</v>
      </c>
      <c r="N26" s="31">
        <v>-30</v>
      </c>
      <c r="O26" s="48">
        <f t="shared" si="2"/>
        <v>3032.8</v>
      </c>
      <c r="P26" s="31"/>
      <c r="Q26" s="48">
        <f t="shared" si="3"/>
        <v>3032.8</v>
      </c>
      <c r="S26" s="48">
        <f t="shared" si="4"/>
        <v>3032.8</v>
      </c>
      <c r="V26" s="48">
        <f>S26+U26</f>
        <v>3032.8</v>
      </c>
      <c r="W26" s="31">
        <v>-273.75</v>
      </c>
      <c r="X26" s="48">
        <f>V26+W26</f>
        <v>2759.05</v>
      </c>
    </row>
    <row r="27" spans="1:24" ht="15" customHeight="1" x14ac:dyDescent="0.25">
      <c r="A27" s="19" t="s">
        <v>325</v>
      </c>
      <c r="B27" s="41"/>
      <c r="C27" s="41" t="s">
        <v>15</v>
      </c>
      <c r="D27" s="41" t="s">
        <v>24</v>
      </c>
      <c r="E27" s="41" t="s">
        <v>23</v>
      </c>
      <c r="F27" s="41" t="s">
        <v>324</v>
      </c>
      <c r="G27" s="30"/>
      <c r="I27" s="48"/>
      <c r="J27" s="29">
        <v>9</v>
      </c>
      <c r="K27" s="48">
        <f t="shared" si="0"/>
        <v>9</v>
      </c>
      <c r="M27" s="48">
        <f t="shared" si="1"/>
        <v>9</v>
      </c>
      <c r="O27" s="48">
        <f t="shared" si="2"/>
        <v>9</v>
      </c>
      <c r="P27" s="31"/>
      <c r="Q27" s="48">
        <f t="shared" si="3"/>
        <v>9</v>
      </c>
      <c r="S27" s="48">
        <f t="shared" si="4"/>
        <v>9</v>
      </c>
      <c r="V27" s="48">
        <f>S27+U27</f>
        <v>9</v>
      </c>
      <c r="W27" s="31">
        <v>99.55</v>
      </c>
      <c r="X27" s="48">
        <f>V27+W27</f>
        <v>108.55</v>
      </c>
    </row>
    <row r="28" spans="1:24" ht="15" customHeight="1" x14ac:dyDescent="0.25">
      <c r="A28" s="19" t="s">
        <v>579</v>
      </c>
      <c r="B28" s="41"/>
      <c r="C28" s="41" t="s">
        <v>15</v>
      </c>
      <c r="D28" s="41" t="s">
        <v>24</v>
      </c>
      <c r="E28" s="41" t="s">
        <v>580</v>
      </c>
      <c r="F28" s="41"/>
      <c r="G28" s="30"/>
      <c r="I28" s="48"/>
      <c r="K28" s="48"/>
      <c r="M28" s="48"/>
      <c r="O28" s="48"/>
      <c r="P28" s="31"/>
      <c r="Q28" s="48"/>
      <c r="S28" s="48">
        <f>S29</f>
        <v>142.5</v>
      </c>
      <c r="V28" s="48">
        <f>V29</f>
        <v>142.5</v>
      </c>
      <c r="X28" s="48">
        <f>X29</f>
        <v>142.5</v>
      </c>
    </row>
    <row r="29" spans="1:24" ht="15" customHeight="1" x14ac:dyDescent="0.25">
      <c r="A29" s="19" t="s">
        <v>216</v>
      </c>
      <c r="B29" s="41"/>
      <c r="C29" s="41" t="s">
        <v>15</v>
      </c>
      <c r="D29" s="41" t="s">
        <v>24</v>
      </c>
      <c r="E29" s="41" t="s">
        <v>580</v>
      </c>
      <c r="F29" s="41" t="s">
        <v>217</v>
      </c>
      <c r="G29" s="30"/>
      <c r="I29" s="48"/>
      <c r="K29" s="48"/>
      <c r="M29" s="48"/>
      <c r="O29" s="48"/>
      <c r="P29" s="31"/>
      <c r="Q29" s="48"/>
      <c r="S29" s="48">
        <f>S30</f>
        <v>142.5</v>
      </c>
      <c r="V29" s="48">
        <f>V30</f>
        <v>142.5</v>
      </c>
      <c r="X29" s="48">
        <f>X30</f>
        <v>142.5</v>
      </c>
    </row>
    <row r="30" spans="1:24" ht="15" customHeight="1" x14ac:dyDescent="0.25">
      <c r="A30" s="19" t="s">
        <v>218</v>
      </c>
      <c r="B30" s="41"/>
      <c r="C30" s="41" t="s">
        <v>15</v>
      </c>
      <c r="D30" s="41" t="s">
        <v>24</v>
      </c>
      <c r="E30" s="41" t="s">
        <v>580</v>
      </c>
      <c r="F30" s="41" t="s">
        <v>219</v>
      </c>
      <c r="G30" s="30"/>
      <c r="I30" s="48"/>
      <c r="K30" s="48"/>
      <c r="M30" s="48"/>
      <c r="O30" s="48"/>
      <c r="P30" s="31"/>
      <c r="Q30" s="48"/>
      <c r="R30" s="31">
        <v>142.5</v>
      </c>
      <c r="S30" s="48">
        <f t="shared" ref="S30" si="5">Q30+R30</f>
        <v>142.5</v>
      </c>
      <c r="V30" s="48">
        <f>S30+U30</f>
        <v>142.5</v>
      </c>
      <c r="X30" s="48">
        <f>V30+W30</f>
        <v>142.5</v>
      </c>
    </row>
    <row r="31" spans="1:24" ht="30" customHeight="1" x14ac:dyDescent="0.25">
      <c r="A31" s="19" t="s">
        <v>164</v>
      </c>
      <c r="B31" s="41"/>
      <c r="C31" s="41" t="s">
        <v>15</v>
      </c>
      <c r="D31" s="41" t="s">
        <v>24</v>
      </c>
      <c r="E31" s="41" t="s">
        <v>165</v>
      </c>
      <c r="F31" s="41"/>
      <c r="G31" s="30">
        <f>G32</f>
        <v>1724.5</v>
      </c>
      <c r="I31" s="48">
        <f>I32</f>
        <v>1724.5</v>
      </c>
      <c r="K31" s="48">
        <f>K32</f>
        <v>1724.5</v>
      </c>
      <c r="M31" s="48">
        <f>M32</f>
        <v>1725.4</v>
      </c>
      <c r="O31" s="48">
        <f>O32</f>
        <v>1725.4</v>
      </c>
      <c r="P31" s="31"/>
      <c r="Q31" s="48">
        <f>Q32</f>
        <v>1725.4</v>
      </c>
      <c r="S31" s="48">
        <f>S32</f>
        <v>1725.4</v>
      </c>
      <c r="V31" s="48">
        <f>V32</f>
        <v>1725.4</v>
      </c>
      <c r="X31" s="48">
        <f>X32</f>
        <v>1725.4</v>
      </c>
    </row>
    <row r="32" spans="1:24" x14ac:dyDescent="0.25">
      <c r="A32" s="19" t="s">
        <v>216</v>
      </c>
      <c r="B32" s="41"/>
      <c r="C32" s="41" t="s">
        <v>15</v>
      </c>
      <c r="D32" s="41" t="s">
        <v>24</v>
      </c>
      <c r="E32" s="41" t="s">
        <v>165</v>
      </c>
      <c r="F32" s="41" t="s">
        <v>217</v>
      </c>
      <c r="G32" s="30">
        <f>G33+G34</f>
        <v>1724.5</v>
      </c>
      <c r="I32" s="48">
        <f>I33+I34</f>
        <v>1724.5</v>
      </c>
      <c r="K32" s="48">
        <f>K33+K34</f>
        <v>1724.5</v>
      </c>
      <c r="M32" s="48">
        <f>M33+M34</f>
        <v>1725.4</v>
      </c>
      <c r="O32" s="48">
        <f>O33+O34</f>
        <v>1725.4</v>
      </c>
      <c r="P32" s="31"/>
      <c r="Q32" s="48">
        <f>Q33+Q34</f>
        <v>1725.4</v>
      </c>
      <c r="S32" s="48">
        <f>S33+S34</f>
        <v>1725.4</v>
      </c>
      <c r="V32" s="48">
        <f>V33+V34</f>
        <v>1725.4</v>
      </c>
      <c r="X32" s="48">
        <f>X33+X34</f>
        <v>1725.4</v>
      </c>
    </row>
    <row r="33" spans="1:24" ht="15.75" customHeight="1" x14ac:dyDescent="0.25">
      <c r="A33" s="19" t="s">
        <v>218</v>
      </c>
      <c r="B33" s="41"/>
      <c r="C33" s="41" t="s">
        <v>15</v>
      </c>
      <c r="D33" s="41" t="s">
        <v>24</v>
      </c>
      <c r="E33" s="41" t="s">
        <v>165</v>
      </c>
      <c r="F33" s="41" t="s">
        <v>219</v>
      </c>
      <c r="G33" s="30">
        <f>1564+160.5</f>
        <v>1724.5</v>
      </c>
      <c r="I33" s="48">
        <f t="shared" ref="I33:K33" si="6">G33+H33</f>
        <v>1724.5</v>
      </c>
      <c r="K33" s="48">
        <f t="shared" si="6"/>
        <v>1724.5</v>
      </c>
      <c r="L33" s="31">
        <v>0.9</v>
      </c>
      <c r="M33" s="48">
        <f t="shared" ref="M33" si="7">K33+L33</f>
        <v>1725.4</v>
      </c>
      <c r="O33" s="48">
        <f t="shared" ref="O33" si="8">M33+N33</f>
        <v>1725.4</v>
      </c>
      <c r="P33" s="31"/>
      <c r="Q33" s="48">
        <f t="shared" ref="Q33" si="9">O33+P33</f>
        <v>1725.4</v>
      </c>
      <c r="S33" s="48">
        <f t="shared" ref="S33" si="10">Q33+R33</f>
        <v>1725.4</v>
      </c>
      <c r="V33" s="48">
        <f>S33+U33</f>
        <v>1725.4</v>
      </c>
      <c r="X33" s="48">
        <f>V33+W33</f>
        <v>1725.4</v>
      </c>
    </row>
    <row r="34" spans="1:24" ht="15.75" hidden="1" customHeight="1" x14ac:dyDescent="0.25">
      <c r="A34" s="19" t="s">
        <v>220</v>
      </c>
      <c r="B34" s="41"/>
      <c r="C34" s="41" t="s">
        <v>15</v>
      </c>
      <c r="D34" s="41" t="s">
        <v>24</v>
      </c>
      <c r="E34" s="41" t="s">
        <v>165</v>
      </c>
      <c r="F34" s="41" t="s">
        <v>221</v>
      </c>
      <c r="G34" s="30">
        <v>0</v>
      </c>
      <c r="I34" s="48">
        <v>0</v>
      </c>
      <c r="K34" s="48">
        <v>0</v>
      </c>
      <c r="M34" s="48">
        <v>0</v>
      </c>
      <c r="O34" s="48">
        <v>0</v>
      </c>
      <c r="P34" s="31"/>
      <c r="Q34" s="48">
        <v>0</v>
      </c>
      <c r="S34" s="48">
        <v>0</v>
      </c>
      <c r="V34" s="48">
        <v>0</v>
      </c>
      <c r="X34" s="48">
        <v>0</v>
      </c>
    </row>
    <row r="35" spans="1:24" ht="15.75" customHeight="1" x14ac:dyDescent="0.25">
      <c r="A35" s="43" t="s">
        <v>455</v>
      </c>
      <c r="B35" s="41"/>
      <c r="C35" s="36" t="s">
        <v>15</v>
      </c>
      <c r="D35" s="36" t="s">
        <v>46</v>
      </c>
      <c r="E35" s="36"/>
      <c r="F35" s="36"/>
      <c r="G35" s="37"/>
      <c r="H35" s="57"/>
      <c r="I35" s="49"/>
      <c r="J35" s="58"/>
      <c r="K35" s="49"/>
      <c r="L35" s="67"/>
      <c r="M35" s="49">
        <f>M36</f>
        <v>13.31</v>
      </c>
      <c r="N35" s="67"/>
      <c r="O35" s="49">
        <f>O36</f>
        <v>13.31</v>
      </c>
      <c r="P35" s="67"/>
      <c r="Q35" s="49">
        <f>Q36</f>
        <v>13.31</v>
      </c>
      <c r="R35" s="67"/>
      <c r="S35" s="49">
        <f>S36</f>
        <v>13.31</v>
      </c>
      <c r="U35" s="67"/>
      <c r="V35" s="49">
        <f>V36</f>
        <v>13.31</v>
      </c>
      <c r="W35" s="67"/>
      <c r="X35" s="49">
        <f>X36</f>
        <v>13.31</v>
      </c>
    </row>
    <row r="36" spans="1:24" ht="28.5" customHeight="1" x14ac:dyDescent="0.25">
      <c r="A36" s="19" t="s">
        <v>457</v>
      </c>
      <c r="B36" s="41"/>
      <c r="C36" s="41" t="s">
        <v>15</v>
      </c>
      <c r="D36" s="41" t="s">
        <v>46</v>
      </c>
      <c r="E36" s="41" t="s">
        <v>456</v>
      </c>
      <c r="F36" s="41"/>
      <c r="G36" s="30"/>
      <c r="I36" s="48"/>
      <c r="K36" s="48"/>
      <c r="M36" s="48">
        <f>M37</f>
        <v>13.31</v>
      </c>
      <c r="O36" s="48">
        <f>O37</f>
        <v>13.31</v>
      </c>
      <c r="P36" s="31"/>
      <c r="Q36" s="48">
        <f>Q37</f>
        <v>13.31</v>
      </c>
      <c r="S36" s="48">
        <f>S37</f>
        <v>13.31</v>
      </c>
      <c r="V36" s="48">
        <f>V37</f>
        <v>13.31</v>
      </c>
      <c r="X36" s="48">
        <f>X37</f>
        <v>13.31</v>
      </c>
    </row>
    <row r="37" spans="1:24" ht="15.75" customHeight="1" x14ac:dyDescent="0.25">
      <c r="A37" s="19" t="s">
        <v>245</v>
      </c>
      <c r="B37" s="41"/>
      <c r="C37" s="41" t="s">
        <v>15</v>
      </c>
      <c r="D37" s="41" t="s">
        <v>46</v>
      </c>
      <c r="E37" s="41" t="s">
        <v>456</v>
      </c>
      <c r="F37" s="41" t="s">
        <v>226</v>
      </c>
      <c r="G37" s="30"/>
      <c r="I37" s="48"/>
      <c r="K37" s="48"/>
      <c r="L37" s="31">
        <v>13.31</v>
      </c>
      <c r="M37" s="48">
        <f t="shared" ref="M37" si="11">K37+L37</f>
        <v>13.31</v>
      </c>
      <c r="O37" s="48">
        <f t="shared" ref="O37" si="12">M37+N37</f>
        <v>13.31</v>
      </c>
      <c r="P37" s="31"/>
      <c r="Q37" s="48">
        <f t="shared" ref="Q37" si="13">O37+P37</f>
        <v>13.31</v>
      </c>
      <c r="S37" s="48">
        <f t="shared" ref="S37" si="14">Q37+R37</f>
        <v>13.31</v>
      </c>
      <c r="V37" s="48">
        <f>S37+U37</f>
        <v>13.31</v>
      </c>
      <c r="X37" s="48">
        <f>V37+W37</f>
        <v>13.31</v>
      </c>
    </row>
    <row r="38" spans="1:24" ht="15.75" customHeight="1" x14ac:dyDescent="0.25">
      <c r="A38" s="43" t="s">
        <v>26</v>
      </c>
      <c r="B38" s="36"/>
      <c r="C38" s="36" t="s">
        <v>15</v>
      </c>
      <c r="D38" s="36" t="s">
        <v>109</v>
      </c>
      <c r="E38" s="36"/>
      <c r="F38" s="36"/>
      <c r="G38" s="37">
        <f>G39</f>
        <v>1170</v>
      </c>
      <c r="I38" s="49">
        <f>I39</f>
        <v>1170</v>
      </c>
      <c r="K38" s="49">
        <f>K39</f>
        <v>794</v>
      </c>
      <c r="M38" s="49">
        <f>M39</f>
        <v>794</v>
      </c>
      <c r="O38" s="49">
        <f>O39</f>
        <v>794</v>
      </c>
      <c r="P38" s="31"/>
      <c r="Q38" s="49">
        <f>Q39</f>
        <v>794</v>
      </c>
      <c r="S38" s="49">
        <f>S39</f>
        <v>794</v>
      </c>
      <c r="V38" s="49">
        <f>V39</f>
        <v>794</v>
      </c>
      <c r="X38" s="49">
        <f>X39</f>
        <v>724.21</v>
      </c>
    </row>
    <row r="39" spans="1:24" x14ac:dyDescent="0.25">
      <c r="A39" s="19" t="s">
        <v>143</v>
      </c>
      <c r="B39" s="41"/>
      <c r="C39" s="41" t="s">
        <v>15</v>
      </c>
      <c r="D39" s="41" t="s">
        <v>109</v>
      </c>
      <c r="E39" s="41" t="s">
        <v>228</v>
      </c>
      <c r="F39" s="41"/>
      <c r="G39" s="30">
        <f>G40</f>
        <v>1170</v>
      </c>
      <c r="H39" s="59"/>
      <c r="I39" s="48">
        <f>I40</f>
        <v>1170</v>
      </c>
      <c r="J39" s="31"/>
      <c r="K39" s="48">
        <f>K40</f>
        <v>794</v>
      </c>
      <c r="M39" s="48">
        <f>M40</f>
        <v>794</v>
      </c>
      <c r="O39" s="48">
        <f>O40</f>
        <v>794</v>
      </c>
      <c r="P39" s="31"/>
      <c r="Q39" s="48">
        <f>Q40</f>
        <v>794</v>
      </c>
      <c r="S39" s="48">
        <f>S40</f>
        <v>794</v>
      </c>
      <c r="V39" s="48">
        <f>V40</f>
        <v>794</v>
      </c>
      <c r="X39" s="48">
        <f>X40</f>
        <v>724.21</v>
      </c>
    </row>
    <row r="40" spans="1:24" x14ac:dyDescent="0.25">
      <c r="A40" s="19" t="s">
        <v>229</v>
      </c>
      <c r="B40" s="41"/>
      <c r="C40" s="41" t="s">
        <v>15</v>
      </c>
      <c r="D40" s="41" t="s">
        <v>109</v>
      </c>
      <c r="E40" s="41" t="s">
        <v>228</v>
      </c>
      <c r="F40" s="41" t="s">
        <v>230</v>
      </c>
      <c r="G40" s="30">
        <v>1170</v>
      </c>
      <c r="H40" s="59"/>
      <c r="I40" s="48">
        <f t="shared" ref="I40:K40" si="15">G40+H40</f>
        <v>1170</v>
      </c>
      <c r="J40" s="31">
        <v>-376</v>
      </c>
      <c r="K40" s="48">
        <f t="shared" si="15"/>
        <v>794</v>
      </c>
      <c r="M40" s="48">
        <f t="shared" ref="M40" si="16">K40+L40</f>
        <v>794</v>
      </c>
      <c r="O40" s="48">
        <f t="shared" ref="O40" si="17">M40+N40</f>
        <v>794</v>
      </c>
      <c r="P40" s="31"/>
      <c r="Q40" s="48">
        <f t="shared" ref="Q40" si="18">O40+P40</f>
        <v>794</v>
      </c>
      <c r="S40" s="48">
        <f t="shared" ref="S40" si="19">Q40+R40</f>
        <v>794</v>
      </c>
      <c r="V40" s="48">
        <f>S40+U40</f>
        <v>794</v>
      </c>
      <c r="W40" s="31">
        <v>-69.790000000000006</v>
      </c>
      <c r="X40" s="48">
        <f>V40+W40</f>
        <v>724.21</v>
      </c>
    </row>
    <row r="41" spans="1:24" x14ac:dyDescent="0.25">
      <c r="A41" s="43" t="s">
        <v>29</v>
      </c>
      <c r="B41" s="36"/>
      <c r="C41" s="36" t="s">
        <v>15</v>
      </c>
      <c r="D41" s="36" t="s">
        <v>196</v>
      </c>
      <c r="E41" s="36"/>
      <c r="F41" s="36"/>
      <c r="G41" s="37">
        <f>G42+G51+G58+G60+G62+G56</f>
        <v>27371.73</v>
      </c>
      <c r="I41" s="49">
        <f>I42+I51+I58+I60+I62+I56</f>
        <v>27371.73</v>
      </c>
      <c r="K41" s="49">
        <f>K42+K51+K58+K60+K62+K56</f>
        <v>25839.69</v>
      </c>
      <c r="M41" s="49">
        <f>M42+M51+M58+M60+M62+M56</f>
        <v>22473.69</v>
      </c>
      <c r="O41" s="49">
        <f>O42+O51+O58+O60+O62+O56</f>
        <v>23080.23</v>
      </c>
      <c r="P41" s="31"/>
      <c r="Q41" s="49">
        <f>Q42+Q51+Q58+Q60+Q62+Q56</f>
        <v>23080.23</v>
      </c>
      <c r="S41" s="49">
        <f>S42+S51+S58+S60+S62+S56</f>
        <v>23080.23</v>
      </c>
      <c r="V41" s="49">
        <f>V42+V51+V58+V60+V62+V56</f>
        <v>23080.23</v>
      </c>
      <c r="X41" s="49">
        <f>X42+X51+X58+X60+X62+X56+X49</f>
        <v>23485.53</v>
      </c>
    </row>
    <row r="42" spans="1:24" x14ac:dyDescent="0.25">
      <c r="A42" s="19" t="s">
        <v>231</v>
      </c>
      <c r="B42" s="41"/>
      <c r="C42" s="41" t="s">
        <v>15</v>
      </c>
      <c r="D42" s="41" t="s">
        <v>196</v>
      </c>
      <c r="E42" s="41" t="s">
        <v>232</v>
      </c>
      <c r="F42" s="41"/>
      <c r="G42" s="30">
        <f>G43+G46</f>
        <v>629.70000000000005</v>
      </c>
      <c r="I42" s="48">
        <f>I43+I46</f>
        <v>629.70000000000005</v>
      </c>
      <c r="K42" s="48">
        <f>K43+K46</f>
        <v>629.70000000000005</v>
      </c>
      <c r="M42" s="48">
        <f>M43+M46</f>
        <v>629.70000000000005</v>
      </c>
      <c r="O42" s="48">
        <f>O43+O46</f>
        <v>629.70000000000005</v>
      </c>
      <c r="P42" s="31"/>
      <c r="Q42" s="48">
        <f>Q43+Q46</f>
        <v>629.70000000000005</v>
      </c>
      <c r="S42" s="48">
        <f>S43+S46</f>
        <v>629.70000000000005</v>
      </c>
      <c r="V42" s="48">
        <f>V43+V46</f>
        <v>629.70000000000005</v>
      </c>
      <c r="X42" s="48">
        <f>X43+X46</f>
        <v>636.40000000000009</v>
      </c>
    </row>
    <row r="43" spans="1:24" x14ac:dyDescent="0.25">
      <c r="A43" s="19" t="s">
        <v>216</v>
      </c>
      <c r="B43" s="41"/>
      <c r="C43" s="41" t="s">
        <v>15</v>
      </c>
      <c r="D43" s="41" t="s">
        <v>196</v>
      </c>
      <c r="E43" s="41" t="s">
        <v>232</v>
      </c>
      <c r="F43" s="41" t="s">
        <v>217</v>
      </c>
      <c r="G43" s="30">
        <f>G44+G45</f>
        <v>619.40000000000009</v>
      </c>
      <c r="I43" s="48">
        <f>I44+I45</f>
        <v>619.40000000000009</v>
      </c>
      <c r="K43" s="48">
        <f>K44+K45</f>
        <v>619.40000000000009</v>
      </c>
      <c r="M43" s="48">
        <f>M44+M45</f>
        <v>619.40000000000009</v>
      </c>
      <c r="O43" s="48">
        <f>O44+O45</f>
        <v>619.40000000000009</v>
      </c>
      <c r="P43" s="31"/>
      <c r="Q43" s="48">
        <f>Q44+Q45</f>
        <v>619.40000000000009</v>
      </c>
      <c r="S43" s="48">
        <f>S44+S45</f>
        <v>619.40000000000009</v>
      </c>
      <c r="V43" s="48">
        <f>V44+V45</f>
        <v>619.40000000000009</v>
      </c>
      <c r="X43" s="48">
        <f>X44+X45</f>
        <v>615.80000000000007</v>
      </c>
    </row>
    <row r="44" spans="1:24" x14ac:dyDescent="0.25">
      <c r="A44" s="19" t="s">
        <v>218</v>
      </c>
      <c r="B44" s="41"/>
      <c r="C44" s="41" t="s">
        <v>15</v>
      </c>
      <c r="D44" s="41" t="s">
        <v>196</v>
      </c>
      <c r="E44" s="41" t="s">
        <v>232</v>
      </c>
      <c r="F44" s="41" t="s">
        <v>219</v>
      </c>
      <c r="G44" s="30">
        <f>463.6+155.8</f>
        <v>619.40000000000009</v>
      </c>
      <c r="I44" s="48">
        <f t="shared" ref="I44:K48" si="20">G44+H44</f>
        <v>619.40000000000009</v>
      </c>
      <c r="K44" s="48">
        <f t="shared" si="20"/>
        <v>619.40000000000009</v>
      </c>
      <c r="M44" s="48">
        <f t="shared" ref="M44:M45" si="21">K44+L44</f>
        <v>619.40000000000009</v>
      </c>
      <c r="O44" s="48">
        <f t="shared" ref="O44:O45" si="22">M44+N44</f>
        <v>619.40000000000009</v>
      </c>
      <c r="P44" s="31"/>
      <c r="Q44" s="48">
        <f t="shared" ref="Q44:Q45" si="23">O44+P44</f>
        <v>619.40000000000009</v>
      </c>
      <c r="S44" s="48">
        <f t="shared" ref="S44:S45" si="24">Q44+R44</f>
        <v>619.40000000000009</v>
      </c>
      <c r="V44" s="48">
        <f>S44+U44</f>
        <v>619.40000000000009</v>
      </c>
      <c r="W44" s="31">
        <v>-3.6</v>
      </c>
      <c r="X44" s="48">
        <f>V44+W44</f>
        <v>615.80000000000007</v>
      </c>
    </row>
    <row r="45" spans="1:24" ht="31.5" hidden="1" customHeight="1" x14ac:dyDescent="0.25">
      <c r="A45" s="19" t="s">
        <v>220</v>
      </c>
      <c r="B45" s="41"/>
      <c r="C45" s="41" t="s">
        <v>15</v>
      </c>
      <c r="D45" s="41" t="s">
        <v>196</v>
      </c>
      <c r="E45" s="41" t="s">
        <v>232</v>
      </c>
      <c r="F45" s="41" t="s">
        <v>221</v>
      </c>
      <c r="G45" s="30"/>
      <c r="I45" s="48">
        <f t="shared" si="20"/>
        <v>0</v>
      </c>
      <c r="K45" s="48">
        <f t="shared" si="20"/>
        <v>0</v>
      </c>
      <c r="M45" s="48">
        <f t="shared" si="21"/>
        <v>0</v>
      </c>
      <c r="O45" s="48">
        <f t="shared" si="22"/>
        <v>0</v>
      </c>
      <c r="P45" s="31"/>
      <c r="Q45" s="48">
        <f t="shared" si="23"/>
        <v>0</v>
      </c>
      <c r="S45" s="48">
        <f t="shared" si="24"/>
        <v>0</v>
      </c>
      <c r="V45" s="48">
        <f>S45+U45</f>
        <v>0</v>
      </c>
      <c r="X45" s="48">
        <f>V45+W45</f>
        <v>0</v>
      </c>
    </row>
    <row r="46" spans="1:24" ht="15" customHeight="1" x14ac:dyDescent="0.25">
      <c r="A46" s="19" t="s">
        <v>222</v>
      </c>
      <c r="B46" s="41"/>
      <c r="C46" s="41" t="s">
        <v>15</v>
      </c>
      <c r="D46" s="41" t="s">
        <v>196</v>
      </c>
      <c r="E46" s="41" t="s">
        <v>232</v>
      </c>
      <c r="F46" s="41" t="s">
        <v>223</v>
      </c>
      <c r="G46" s="30">
        <f>G47+G48</f>
        <v>10.3</v>
      </c>
      <c r="I46" s="48">
        <f>I47+I48</f>
        <v>10.3</v>
      </c>
      <c r="K46" s="48">
        <f>K47+K48</f>
        <v>10.3</v>
      </c>
      <c r="M46" s="48">
        <f>M47+M48</f>
        <v>10.3</v>
      </c>
      <c r="O46" s="48">
        <f>O47+O48</f>
        <v>10.3</v>
      </c>
      <c r="P46" s="31"/>
      <c r="Q46" s="48">
        <f>Q47+Q48</f>
        <v>10.3</v>
      </c>
      <c r="S46" s="48">
        <f>S47+S48</f>
        <v>10.3</v>
      </c>
      <c r="V46" s="48">
        <f>V47+V48</f>
        <v>10.3</v>
      </c>
      <c r="X46" s="48">
        <f>X47+X48</f>
        <v>20.599999999999998</v>
      </c>
    </row>
    <row r="47" spans="1:24" ht="14.25" customHeight="1" x14ac:dyDescent="0.25">
      <c r="A47" s="19" t="s">
        <v>224</v>
      </c>
      <c r="B47" s="41"/>
      <c r="C47" s="41" t="s">
        <v>15</v>
      </c>
      <c r="D47" s="41" t="s">
        <v>196</v>
      </c>
      <c r="E47" s="41" t="s">
        <v>232</v>
      </c>
      <c r="F47" s="41" t="s">
        <v>225</v>
      </c>
      <c r="G47" s="30">
        <v>10.3</v>
      </c>
      <c r="I47" s="48">
        <f t="shared" si="20"/>
        <v>10.3</v>
      </c>
      <c r="K47" s="48">
        <f t="shared" si="20"/>
        <v>10.3</v>
      </c>
      <c r="M47" s="48">
        <f t="shared" ref="M47:M48" si="25">K47+L47</f>
        <v>10.3</v>
      </c>
      <c r="O47" s="48">
        <f t="shared" ref="O47:O48" si="26">M47+N47</f>
        <v>10.3</v>
      </c>
      <c r="P47" s="31"/>
      <c r="Q47" s="48">
        <f t="shared" ref="Q47:Q48" si="27">O47+P47</f>
        <v>10.3</v>
      </c>
      <c r="S47" s="48">
        <f t="shared" ref="S47:S48" si="28">Q47+R47</f>
        <v>10.3</v>
      </c>
      <c r="V47" s="48">
        <f>S47+U47</f>
        <v>10.3</v>
      </c>
      <c r="W47" s="31">
        <v>7.6</v>
      </c>
      <c r="X47" s="48">
        <f>V47+W47</f>
        <v>17.899999999999999</v>
      </c>
    </row>
    <row r="48" spans="1:24" x14ac:dyDescent="0.25">
      <c r="A48" s="19" t="s">
        <v>245</v>
      </c>
      <c r="B48" s="41"/>
      <c r="C48" s="41" t="s">
        <v>15</v>
      </c>
      <c r="D48" s="41" t="s">
        <v>196</v>
      </c>
      <c r="E48" s="41" t="s">
        <v>232</v>
      </c>
      <c r="F48" s="41" t="s">
        <v>226</v>
      </c>
      <c r="G48" s="30"/>
      <c r="I48" s="48">
        <f t="shared" si="20"/>
        <v>0</v>
      </c>
      <c r="K48" s="48">
        <f t="shared" si="20"/>
        <v>0</v>
      </c>
      <c r="M48" s="48">
        <f t="shared" si="25"/>
        <v>0</v>
      </c>
      <c r="O48" s="48">
        <f t="shared" si="26"/>
        <v>0</v>
      </c>
      <c r="P48" s="31"/>
      <c r="Q48" s="48">
        <f t="shared" si="27"/>
        <v>0</v>
      </c>
      <c r="S48" s="48">
        <f t="shared" si="28"/>
        <v>0</v>
      </c>
      <c r="V48" s="48">
        <f>S48+U48</f>
        <v>0</v>
      </c>
      <c r="W48" s="31">
        <v>2.7</v>
      </c>
      <c r="X48" s="48">
        <f>V48+W48</f>
        <v>2.7</v>
      </c>
    </row>
    <row r="49" spans="1:24" x14ac:dyDescent="0.25">
      <c r="A49" s="19" t="s">
        <v>640</v>
      </c>
      <c r="B49" s="41"/>
      <c r="C49" s="41" t="s">
        <v>15</v>
      </c>
      <c r="D49" s="41" t="s">
        <v>196</v>
      </c>
      <c r="E49" s="41" t="s">
        <v>638</v>
      </c>
      <c r="F49" s="41" t="s">
        <v>639</v>
      </c>
      <c r="G49" s="30"/>
      <c r="I49" s="48"/>
      <c r="K49" s="48"/>
      <c r="M49" s="48"/>
      <c r="O49" s="48"/>
      <c r="P49" s="31"/>
      <c r="Q49" s="48"/>
      <c r="S49" s="48"/>
      <c r="V49" s="48"/>
      <c r="X49" s="48">
        <f>X50</f>
        <v>2.5</v>
      </c>
    </row>
    <row r="50" spans="1:24" ht="16.5" customHeight="1" x14ac:dyDescent="0.25">
      <c r="A50" s="19" t="s">
        <v>224</v>
      </c>
      <c r="B50" s="41"/>
      <c r="C50" s="41" t="s">
        <v>15</v>
      </c>
      <c r="D50" s="41" t="s">
        <v>196</v>
      </c>
      <c r="E50" s="41" t="s">
        <v>638</v>
      </c>
      <c r="F50" s="41" t="s">
        <v>225</v>
      </c>
      <c r="G50" s="30"/>
      <c r="I50" s="48"/>
      <c r="K50" s="48"/>
      <c r="M50" s="48"/>
      <c r="O50" s="48"/>
      <c r="P50" s="31"/>
      <c r="Q50" s="48"/>
      <c r="S50" s="48"/>
      <c r="V50" s="48"/>
      <c r="W50" s="31">
        <v>2.5</v>
      </c>
      <c r="X50" s="48">
        <f>V50+W50</f>
        <v>2.5</v>
      </c>
    </row>
    <row r="51" spans="1:24" ht="13.5" customHeight="1" x14ac:dyDescent="0.25">
      <c r="A51" s="19" t="s">
        <v>233</v>
      </c>
      <c r="B51" s="41"/>
      <c r="C51" s="41" t="s">
        <v>15</v>
      </c>
      <c r="D51" s="41" t="s">
        <v>196</v>
      </c>
      <c r="E51" s="41" t="s">
        <v>25</v>
      </c>
      <c r="F51" s="41"/>
      <c r="G51" s="30">
        <f>G53+G55</f>
        <v>373.8</v>
      </c>
      <c r="I51" s="48">
        <f>I53+I55</f>
        <v>373.8</v>
      </c>
      <c r="K51" s="48">
        <f>K53+K55</f>
        <v>373.8</v>
      </c>
      <c r="M51" s="48">
        <f>M53+M55</f>
        <v>373.8</v>
      </c>
      <c r="O51" s="48">
        <f>O53+O55</f>
        <v>373.8</v>
      </c>
      <c r="P51" s="31"/>
      <c r="Q51" s="48">
        <f>Q53+Q55</f>
        <v>373.8</v>
      </c>
      <c r="S51" s="48">
        <f>S53+S55</f>
        <v>373.8</v>
      </c>
      <c r="V51" s="48">
        <f>V53+V55</f>
        <v>373.8</v>
      </c>
      <c r="X51" s="48">
        <f>X53+X55</f>
        <v>373.8</v>
      </c>
    </row>
    <row r="52" spans="1:24" x14ac:dyDescent="0.25">
      <c r="A52" s="19" t="s">
        <v>216</v>
      </c>
      <c r="B52" s="41"/>
      <c r="C52" s="41" t="s">
        <v>15</v>
      </c>
      <c r="D52" s="41" t="s">
        <v>196</v>
      </c>
      <c r="E52" s="41" t="s">
        <v>25</v>
      </c>
      <c r="F52" s="41" t="s">
        <v>217</v>
      </c>
      <c r="G52" s="30">
        <f>G53</f>
        <v>362.6</v>
      </c>
      <c r="I52" s="48">
        <f>I53</f>
        <v>362.6</v>
      </c>
      <c r="K52" s="48">
        <f>K53</f>
        <v>362.6</v>
      </c>
      <c r="M52" s="48">
        <f>M53</f>
        <v>362.6</v>
      </c>
      <c r="O52" s="48">
        <f>O53</f>
        <v>362.6</v>
      </c>
      <c r="P52" s="31"/>
      <c r="Q52" s="48">
        <f>Q53</f>
        <v>362.6</v>
      </c>
      <c r="S52" s="48">
        <f>S53</f>
        <v>362.6</v>
      </c>
      <c r="V52" s="48">
        <f>V53</f>
        <v>362.6</v>
      </c>
      <c r="X52" s="48">
        <f>X53</f>
        <v>369.6</v>
      </c>
    </row>
    <row r="53" spans="1:24" x14ac:dyDescent="0.25">
      <c r="A53" s="19" t="s">
        <v>218</v>
      </c>
      <c r="B53" s="41"/>
      <c r="C53" s="41" t="s">
        <v>15</v>
      </c>
      <c r="D53" s="41" t="s">
        <v>196</v>
      </c>
      <c r="E53" s="41" t="s">
        <v>25</v>
      </c>
      <c r="F53" s="41" t="s">
        <v>219</v>
      </c>
      <c r="G53" s="30">
        <f>270.2+92.4</f>
        <v>362.6</v>
      </c>
      <c r="I53" s="48">
        <f t="shared" ref="I53:K63" si="29">G53+H53</f>
        <v>362.6</v>
      </c>
      <c r="K53" s="48">
        <f t="shared" si="29"/>
        <v>362.6</v>
      </c>
      <c r="M53" s="48">
        <f t="shared" ref="M53" si="30">K53+L53</f>
        <v>362.6</v>
      </c>
      <c r="O53" s="48">
        <f t="shared" ref="O53" si="31">M53+N53</f>
        <v>362.6</v>
      </c>
      <c r="P53" s="31"/>
      <c r="Q53" s="48">
        <f t="shared" ref="Q53" si="32">O53+P53</f>
        <v>362.6</v>
      </c>
      <c r="S53" s="48">
        <f t="shared" ref="S53" si="33">Q53+R53</f>
        <v>362.6</v>
      </c>
      <c r="V53" s="48">
        <f>S53+U53</f>
        <v>362.6</v>
      </c>
      <c r="W53" s="31">
        <v>7</v>
      </c>
      <c r="X53" s="48">
        <f>V53+W53</f>
        <v>369.6</v>
      </c>
    </row>
    <row r="54" spans="1:24" ht="14.25" customHeight="1" x14ac:dyDescent="0.25">
      <c r="A54" s="19" t="s">
        <v>222</v>
      </c>
      <c r="B54" s="41"/>
      <c r="C54" s="41" t="s">
        <v>15</v>
      </c>
      <c r="D54" s="41" t="s">
        <v>196</v>
      </c>
      <c r="E54" s="41" t="s">
        <v>25</v>
      </c>
      <c r="F54" s="41" t="s">
        <v>223</v>
      </c>
      <c r="G54" s="30">
        <f>G55</f>
        <v>11.200000000000001</v>
      </c>
      <c r="I54" s="48">
        <f>I55</f>
        <v>11.200000000000001</v>
      </c>
      <c r="K54" s="48">
        <f>K55</f>
        <v>11.200000000000001</v>
      </c>
      <c r="M54" s="48">
        <f>M55</f>
        <v>11.200000000000001</v>
      </c>
      <c r="O54" s="48">
        <f>O55</f>
        <v>11.200000000000001</v>
      </c>
      <c r="P54" s="31"/>
      <c r="Q54" s="48">
        <f>Q55</f>
        <v>11.200000000000001</v>
      </c>
      <c r="S54" s="48">
        <f>S55</f>
        <v>11.200000000000001</v>
      </c>
      <c r="V54" s="48">
        <f>V55</f>
        <v>11.200000000000001</v>
      </c>
      <c r="X54" s="48">
        <f>X55</f>
        <v>4.2000000000000011</v>
      </c>
    </row>
    <row r="55" spans="1:24" ht="13.5" customHeight="1" x14ac:dyDescent="0.25">
      <c r="A55" s="19" t="s">
        <v>245</v>
      </c>
      <c r="B55" s="41"/>
      <c r="C55" s="41" t="s">
        <v>15</v>
      </c>
      <c r="D55" s="41" t="s">
        <v>196</v>
      </c>
      <c r="E55" s="41" t="s">
        <v>25</v>
      </c>
      <c r="F55" s="41" t="s">
        <v>226</v>
      </c>
      <c r="G55" s="30">
        <f>1.3+8.5+1.4</f>
        <v>11.200000000000001</v>
      </c>
      <c r="I55" s="48">
        <f t="shared" si="29"/>
        <v>11.200000000000001</v>
      </c>
      <c r="K55" s="48">
        <f t="shared" si="29"/>
        <v>11.200000000000001</v>
      </c>
      <c r="M55" s="48">
        <f t="shared" ref="M55" si="34">K55+L55</f>
        <v>11.200000000000001</v>
      </c>
      <c r="O55" s="48">
        <f t="shared" ref="O55" si="35">M55+N55</f>
        <v>11.200000000000001</v>
      </c>
      <c r="P55" s="31"/>
      <c r="Q55" s="48">
        <f t="shared" ref="Q55" si="36">O55+P55</f>
        <v>11.200000000000001</v>
      </c>
      <c r="S55" s="48">
        <f t="shared" ref="S55" si="37">Q55+R55</f>
        <v>11.200000000000001</v>
      </c>
      <c r="V55" s="48">
        <f>S55+U55</f>
        <v>11.200000000000001</v>
      </c>
      <c r="W55" s="31">
        <v>-7</v>
      </c>
      <c r="X55" s="48">
        <f>V55+W55</f>
        <v>4.2000000000000011</v>
      </c>
    </row>
    <row r="56" spans="1:24" ht="29.25" customHeight="1" x14ac:dyDescent="0.25">
      <c r="A56" s="19" t="s">
        <v>371</v>
      </c>
      <c r="B56" s="41"/>
      <c r="C56" s="41" t="s">
        <v>15</v>
      </c>
      <c r="D56" s="41" t="s">
        <v>196</v>
      </c>
      <c r="E56" s="41" t="s">
        <v>357</v>
      </c>
      <c r="F56" s="41"/>
      <c r="G56" s="48">
        <f>G57</f>
        <v>0.23</v>
      </c>
      <c r="I56" s="48">
        <f>I57</f>
        <v>0.23</v>
      </c>
      <c r="K56" s="48">
        <f>K57</f>
        <v>0.23</v>
      </c>
      <c r="M56" s="48">
        <f>M57</f>
        <v>0.23</v>
      </c>
      <c r="O56" s="48">
        <f>O57</f>
        <v>0.23</v>
      </c>
      <c r="P56" s="31"/>
      <c r="Q56" s="48">
        <f>Q57</f>
        <v>0.23</v>
      </c>
      <c r="S56" s="48">
        <f>S57</f>
        <v>0.23</v>
      </c>
      <c r="V56" s="48">
        <f>V57</f>
        <v>0.23</v>
      </c>
      <c r="X56" s="48">
        <f>X57</f>
        <v>0.23</v>
      </c>
    </row>
    <row r="57" spans="1:24" ht="14.25" customHeight="1" x14ac:dyDescent="0.25">
      <c r="A57" s="19" t="s">
        <v>218</v>
      </c>
      <c r="B57" s="41"/>
      <c r="C57" s="41" t="s">
        <v>15</v>
      </c>
      <c r="D57" s="41" t="s">
        <v>196</v>
      </c>
      <c r="E57" s="41" t="s">
        <v>357</v>
      </c>
      <c r="F57" s="41" t="s">
        <v>219</v>
      </c>
      <c r="G57" s="48">
        <v>0.23</v>
      </c>
      <c r="I57" s="48">
        <f t="shared" si="29"/>
        <v>0.23</v>
      </c>
      <c r="K57" s="48">
        <f t="shared" si="29"/>
        <v>0.23</v>
      </c>
      <c r="M57" s="48">
        <f t="shared" ref="M57" si="38">K57+L57</f>
        <v>0.23</v>
      </c>
      <c r="O57" s="48">
        <f t="shared" ref="O57" si="39">M57+N57</f>
        <v>0.23</v>
      </c>
      <c r="P57" s="31"/>
      <c r="Q57" s="48">
        <f t="shared" ref="Q57" si="40">O57+P57</f>
        <v>0.23</v>
      </c>
      <c r="S57" s="48">
        <f t="shared" ref="S57" si="41">Q57+R57</f>
        <v>0.23</v>
      </c>
      <c r="V57" s="48">
        <f>S57+U57</f>
        <v>0.23</v>
      </c>
      <c r="X57" s="48">
        <f>V57+W57</f>
        <v>0.23</v>
      </c>
    </row>
    <row r="58" spans="1:24" ht="31.5" customHeight="1" x14ac:dyDescent="0.25">
      <c r="A58" s="19" t="s">
        <v>34</v>
      </c>
      <c r="B58" s="41"/>
      <c r="C58" s="41" t="s">
        <v>15</v>
      </c>
      <c r="D58" s="41" t="s">
        <v>196</v>
      </c>
      <c r="E58" s="41" t="s">
        <v>234</v>
      </c>
      <c r="F58" s="41"/>
      <c r="G58" s="30">
        <f>G59</f>
        <v>50</v>
      </c>
      <c r="I58" s="48">
        <f>I59</f>
        <v>50</v>
      </c>
      <c r="K58" s="48">
        <f>K59</f>
        <v>240.5</v>
      </c>
      <c r="M58" s="48">
        <f>M59</f>
        <v>340</v>
      </c>
      <c r="O58" s="48">
        <f>O59</f>
        <v>340</v>
      </c>
      <c r="P58" s="31"/>
      <c r="Q58" s="48">
        <f>Q59</f>
        <v>340</v>
      </c>
      <c r="S58" s="48">
        <f>S59</f>
        <v>340</v>
      </c>
      <c r="V58" s="48">
        <f>V59</f>
        <v>340</v>
      </c>
      <c r="X58" s="48">
        <f>X59</f>
        <v>340</v>
      </c>
    </row>
    <row r="59" spans="1:24" ht="15" customHeight="1" x14ac:dyDescent="0.25">
      <c r="A59" s="19" t="s">
        <v>245</v>
      </c>
      <c r="B59" s="41"/>
      <c r="C59" s="41" t="s">
        <v>15</v>
      </c>
      <c r="D59" s="41" t="s">
        <v>196</v>
      </c>
      <c r="E59" s="41" t="s">
        <v>234</v>
      </c>
      <c r="F59" s="41" t="s">
        <v>226</v>
      </c>
      <c r="G59" s="30">
        <v>50</v>
      </c>
      <c r="I59" s="48">
        <f t="shared" si="29"/>
        <v>50</v>
      </c>
      <c r="J59" s="29">
        <f>177+13.5</f>
        <v>190.5</v>
      </c>
      <c r="K59" s="48">
        <f t="shared" si="29"/>
        <v>240.5</v>
      </c>
      <c r="L59" s="31">
        <v>99.5</v>
      </c>
      <c r="M59" s="48">
        <f t="shared" ref="M59" si="42">K59+L59</f>
        <v>340</v>
      </c>
      <c r="O59" s="48">
        <f t="shared" ref="O59" si="43">M59+N59</f>
        <v>340</v>
      </c>
      <c r="P59" s="31"/>
      <c r="Q59" s="48">
        <f t="shared" ref="Q59" si="44">O59+P59</f>
        <v>340</v>
      </c>
      <c r="S59" s="48">
        <f t="shared" ref="S59" si="45">Q59+R59</f>
        <v>340</v>
      </c>
      <c r="V59" s="48">
        <f>S59+U59</f>
        <v>340</v>
      </c>
      <c r="X59" s="48">
        <f>V59+W59</f>
        <v>340</v>
      </c>
    </row>
    <row r="60" spans="1:24" x14ac:dyDescent="0.25">
      <c r="A60" s="19" t="s">
        <v>177</v>
      </c>
      <c r="B60" s="41"/>
      <c r="C60" s="41" t="s">
        <v>15</v>
      </c>
      <c r="D60" s="41" t="s">
        <v>196</v>
      </c>
      <c r="E60" s="41" t="s">
        <v>235</v>
      </c>
      <c r="F60" s="41"/>
      <c r="G60" s="30">
        <f>G61</f>
        <v>26197</v>
      </c>
      <c r="I60" s="48">
        <f>I61</f>
        <v>26197</v>
      </c>
      <c r="K60" s="48">
        <f>K61</f>
        <v>24474.46</v>
      </c>
      <c r="M60" s="48">
        <f>M61</f>
        <v>21008.959999999999</v>
      </c>
      <c r="O60" s="48">
        <f>O61</f>
        <v>21615.5</v>
      </c>
      <c r="P60" s="31"/>
      <c r="Q60" s="48">
        <f>Q61</f>
        <v>21615.5</v>
      </c>
      <c r="S60" s="48">
        <f>S61</f>
        <v>21615.5</v>
      </c>
      <c r="V60" s="48">
        <f>V61</f>
        <v>21615.5</v>
      </c>
      <c r="X60" s="48">
        <f>X61</f>
        <v>22011.599999999999</v>
      </c>
    </row>
    <row r="61" spans="1:24" ht="60.75" customHeight="1" x14ac:dyDescent="0.25">
      <c r="A61" s="19" t="s">
        <v>261</v>
      </c>
      <c r="B61" s="41"/>
      <c r="C61" s="41" t="s">
        <v>15</v>
      </c>
      <c r="D61" s="41" t="s">
        <v>196</v>
      </c>
      <c r="E61" s="41" t="s">
        <v>235</v>
      </c>
      <c r="F61" s="41" t="s">
        <v>260</v>
      </c>
      <c r="G61" s="30">
        <v>26197</v>
      </c>
      <c r="I61" s="48">
        <f t="shared" si="29"/>
        <v>26197</v>
      </c>
      <c r="J61" s="31">
        <v>-1722.54</v>
      </c>
      <c r="K61" s="48">
        <f t="shared" si="29"/>
        <v>24474.46</v>
      </c>
      <c r="L61" s="31">
        <f>-3533.5+68</f>
        <v>-3465.5</v>
      </c>
      <c r="M61" s="48">
        <f t="shared" ref="M61" si="46">K61+L61</f>
        <v>21008.959999999999</v>
      </c>
      <c r="N61" s="31">
        <f>-26.22+632.76</f>
        <v>606.54</v>
      </c>
      <c r="O61" s="48">
        <f t="shared" ref="O61" si="47">M61+N61</f>
        <v>21615.5</v>
      </c>
      <c r="P61" s="31"/>
      <c r="Q61" s="48">
        <f t="shared" ref="Q61" si="48">O61+P61</f>
        <v>21615.5</v>
      </c>
      <c r="S61" s="48">
        <f t="shared" ref="S61" si="49">Q61+R61</f>
        <v>21615.5</v>
      </c>
      <c r="V61" s="48">
        <f>S61+U61</f>
        <v>21615.5</v>
      </c>
      <c r="W61" s="31">
        <v>396.1</v>
      </c>
      <c r="X61" s="48">
        <f>V61+W61</f>
        <v>22011.599999999999</v>
      </c>
    </row>
    <row r="62" spans="1:24" ht="15.75" customHeight="1" x14ac:dyDescent="0.25">
      <c r="A62" s="19" t="s">
        <v>401</v>
      </c>
      <c r="B62" s="41"/>
      <c r="C62" s="41" t="s">
        <v>15</v>
      </c>
      <c r="D62" s="41" t="s">
        <v>196</v>
      </c>
      <c r="E62" s="41" t="s">
        <v>236</v>
      </c>
      <c r="F62" s="41"/>
      <c r="G62" s="30">
        <f>G63</f>
        <v>121</v>
      </c>
      <c r="I62" s="48">
        <f>I63</f>
        <v>121</v>
      </c>
      <c r="K62" s="48">
        <f>K63</f>
        <v>121</v>
      </c>
      <c r="M62" s="48">
        <f>M63</f>
        <v>121</v>
      </c>
      <c r="O62" s="48">
        <f>O63</f>
        <v>121</v>
      </c>
      <c r="P62" s="31"/>
      <c r="Q62" s="48">
        <f>Q63</f>
        <v>121</v>
      </c>
      <c r="S62" s="48">
        <f>S63</f>
        <v>121</v>
      </c>
      <c r="V62" s="48">
        <f>V63</f>
        <v>121</v>
      </c>
      <c r="X62" s="48">
        <f>X63</f>
        <v>121</v>
      </c>
    </row>
    <row r="63" spans="1:24" ht="18" customHeight="1" x14ac:dyDescent="0.25">
      <c r="A63" s="19" t="s">
        <v>224</v>
      </c>
      <c r="B63" s="41"/>
      <c r="C63" s="41" t="s">
        <v>15</v>
      </c>
      <c r="D63" s="41" t="s">
        <v>196</v>
      </c>
      <c r="E63" s="41" t="s">
        <v>236</v>
      </c>
      <c r="F63" s="41" t="s">
        <v>225</v>
      </c>
      <c r="G63" s="30">
        <v>121</v>
      </c>
      <c r="I63" s="48">
        <f t="shared" si="29"/>
        <v>121</v>
      </c>
      <c r="K63" s="48">
        <f t="shared" si="29"/>
        <v>121</v>
      </c>
      <c r="M63" s="48">
        <f t="shared" ref="M63" si="50">K63+L63</f>
        <v>121</v>
      </c>
      <c r="O63" s="48">
        <f t="shared" ref="O63" si="51">M63+N63</f>
        <v>121</v>
      </c>
      <c r="P63" s="31"/>
      <c r="Q63" s="48">
        <f t="shared" ref="Q63" si="52">O63+P63</f>
        <v>121</v>
      </c>
      <c r="S63" s="48">
        <f t="shared" ref="S63" si="53">Q63+R63</f>
        <v>121</v>
      </c>
      <c r="V63" s="48">
        <f>S63+U63</f>
        <v>121</v>
      </c>
      <c r="X63" s="48">
        <f>V63+W63</f>
        <v>121</v>
      </c>
    </row>
    <row r="64" spans="1:24" x14ac:dyDescent="0.25">
      <c r="A64" s="43" t="s">
        <v>145</v>
      </c>
      <c r="B64" s="36"/>
      <c r="C64" s="36" t="s">
        <v>17</v>
      </c>
      <c r="D64" s="36"/>
      <c r="E64" s="36"/>
      <c r="F64" s="36"/>
      <c r="G64" s="37">
        <f>G65</f>
        <v>582.09999999999991</v>
      </c>
      <c r="I64" s="49">
        <f>I65</f>
        <v>582.09999999999991</v>
      </c>
      <c r="K64" s="49">
        <f>K65</f>
        <v>582.09999999999991</v>
      </c>
      <c r="M64" s="49">
        <f>M65</f>
        <v>582.09999999999991</v>
      </c>
      <c r="O64" s="49">
        <f>O65</f>
        <v>582.09999999999991</v>
      </c>
      <c r="P64" s="31"/>
      <c r="Q64" s="49">
        <f>Q65</f>
        <v>582.09999999999991</v>
      </c>
      <c r="S64" s="49">
        <f>S65</f>
        <v>582.09999999999991</v>
      </c>
      <c r="V64" s="49">
        <f>V65</f>
        <v>582.09999999999991</v>
      </c>
      <c r="X64" s="49">
        <f>X65</f>
        <v>582.09999999999991</v>
      </c>
    </row>
    <row r="65" spans="1:24" x14ac:dyDescent="0.25">
      <c r="A65" s="43" t="s">
        <v>314</v>
      </c>
      <c r="B65" s="36"/>
      <c r="C65" s="36" t="s">
        <v>17</v>
      </c>
      <c r="D65" s="36" t="s">
        <v>20</v>
      </c>
      <c r="E65" s="36"/>
      <c r="F65" s="36"/>
      <c r="G65" s="37">
        <f>G66</f>
        <v>582.09999999999991</v>
      </c>
      <c r="I65" s="49">
        <f>I66</f>
        <v>582.09999999999991</v>
      </c>
      <c r="K65" s="49">
        <f>K66</f>
        <v>582.09999999999991</v>
      </c>
      <c r="M65" s="49">
        <f>M66</f>
        <v>582.09999999999991</v>
      </c>
      <c r="O65" s="49">
        <f>O66</f>
        <v>582.09999999999991</v>
      </c>
      <c r="P65" s="31"/>
      <c r="Q65" s="49">
        <f>Q66</f>
        <v>582.09999999999991</v>
      </c>
      <c r="S65" s="49">
        <f>S66</f>
        <v>582.09999999999991</v>
      </c>
      <c r="V65" s="49">
        <f>V66</f>
        <v>582.09999999999991</v>
      </c>
      <c r="X65" s="49">
        <f>X66</f>
        <v>582.09999999999991</v>
      </c>
    </row>
    <row r="66" spans="1:24" ht="30" customHeight="1" x14ac:dyDescent="0.25">
      <c r="A66" s="19" t="s">
        <v>3</v>
      </c>
      <c r="B66" s="41"/>
      <c r="C66" s="41" t="s">
        <v>17</v>
      </c>
      <c r="D66" s="41" t="s">
        <v>20</v>
      </c>
      <c r="E66" s="41" t="s">
        <v>237</v>
      </c>
      <c r="F66" s="41"/>
      <c r="G66" s="30">
        <f>G67+G70</f>
        <v>582.09999999999991</v>
      </c>
      <c r="I66" s="48">
        <f>I67+I70</f>
        <v>582.09999999999991</v>
      </c>
      <c r="K66" s="48">
        <f>K67+K70</f>
        <v>582.09999999999991</v>
      </c>
      <c r="M66" s="48">
        <f>M67+M70</f>
        <v>582.09999999999991</v>
      </c>
      <c r="O66" s="48">
        <f>O67+O70</f>
        <v>582.09999999999991</v>
      </c>
      <c r="P66" s="31"/>
      <c r="Q66" s="48">
        <f>Q67+Q70</f>
        <v>582.09999999999991</v>
      </c>
      <c r="S66" s="48">
        <f>S67+S70</f>
        <v>582.09999999999991</v>
      </c>
      <c r="V66" s="48">
        <f>V67+V70</f>
        <v>582.09999999999991</v>
      </c>
      <c r="X66" s="48">
        <f>X67+X70</f>
        <v>582.09999999999991</v>
      </c>
    </row>
    <row r="67" spans="1:24" x14ac:dyDescent="0.25">
      <c r="A67" s="19" t="s">
        <v>216</v>
      </c>
      <c r="B67" s="41"/>
      <c r="C67" s="41" t="s">
        <v>17</v>
      </c>
      <c r="D67" s="41" t="s">
        <v>20</v>
      </c>
      <c r="E67" s="41" t="s">
        <v>237</v>
      </c>
      <c r="F67" s="41" t="s">
        <v>217</v>
      </c>
      <c r="G67" s="30">
        <f>G68+G69</f>
        <v>566.79999999999995</v>
      </c>
      <c r="I67" s="48">
        <f>I68+I69</f>
        <v>566.79999999999995</v>
      </c>
      <c r="K67" s="48">
        <f>K68+K69</f>
        <v>566.79999999999995</v>
      </c>
      <c r="M67" s="48">
        <f>M68+M69</f>
        <v>566.79999999999995</v>
      </c>
      <c r="O67" s="48">
        <f>O68+O69</f>
        <v>566.79999999999995</v>
      </c>
      <c r="P67" s="31"/>
      <c r="Q67" s="48">
        <f>Q68+Q69</f>
        <v>566.79999999999995</v>
      </c>
      <c r="S67" s="48">
        <f>S68+S69</f>
        <v>566.79999999999995</v>
      </c>
      <c r="V67" s="48">
        <f>V68+V69</f>
        <v>566.79999999999995</v>
      </c>
      <c r="X67" s="48">
        <f>X68+X69</f>
        <v>559.19999999999993</v>
      </c>
    </row>
    <row r="68" spans="1:24" x14ac:dyDescent="0.25">
      <c r="A68" s="19" t="s">
        <v>218</v>
      </c>
      <c r="B68" s="41"/>
      <c r="C68" s="41" t="s">
        <v>17</v>
      </c>
      <c r="D68" s="41" t="s">
        <v>20</v>
      </c>
      <c r="E68" s="41" t="s">
        <v>237</v>
      </c>
      <c r="F68" s="41" t="s">
        <v>219</v>
      </c>
      <c r="G68" s="30">
        <v>566.79999999999995</v>
      </c>
      <c r="I68" s="48">
        <f t="shared" ref="I68:K72" si="54">G68+H68</f>
        <v>566.79999999999995</v>
      </c>
      <c r="K68" s="48">
        <f t="shared" si="54"/>
        <v>566.79999999999995</v>
      </c>
      <c r="M68" s="48">
        <f t="shared" ref="M68:M69" si="55">K68+L68</f>
        <v>566.79999999999995</v>
      </c>
      <c r="O68" s="48">
        <f t="shared" ref="O68:O69" si="56">M68+N68</f>
        <v>566.79999999999995</v>
      </c>
      <c r="P68" s="31"/>
      <c r="Q68" s="48">
        <f t="shared" ref="Q68:Q69" si="57">O68+P68</f>
        <v>566.79999999999995</v>
      </c>
      <c r="S68" s="48">
        <f t="shared" ref="S68:S69" si="58">Q68+R68</f>
        <v>566.79999999999995</v>
      </c>
      <c r="V68" s="48">
        <f>S68+U68</f>
        <v>566.79999999999995</v>
      </c>
      <c r="W68" s="31">
        <v>-7.6</v>
      </c>
      <c r="X68" s="48">
        <f>V68+W68</f>
        <v>559.19999999999993</v>
      </c>
    </row>
    <row r="69" spans="1:24" ht="14.25" customHeight="1" x14ac:dyDescent="0.25">
      <c r="A69" s="19" t="s">
        <v>220</v>
      </c>
      <c r="B69" s="41"/>
      <c r="C69" s="41" t="s">
        <v>17</v>
      </c>
      <c r="D69" s="41" t="s">
        <v>20</v>
      </c>
      <c r="E69" s="41" t="s">
        <v>237</v>
      </c>
      <c r="F69" s="41" t="s">
        <v>221</v>
      </c>
      <c r="G69" s="30"/>
      <c r="I69" s="48">
        <f t="shared" si="54"/>
        <v>0</v>
      </c>
      <c r="K69" s="48">
        <f t="shared" si="54"/>
        <v>0</v>
      </c>
      <c r="M69" s="48">
        <f t="shared" si="55"/>
        <v>0</v>
      </c>
      <c r="O69" s="48">
        <f t="shared" si="56"/>
        <v>0</v>
      </c>
      <c r="P69" s="31"/>
      <c r="Q69" s="48">
        <f t="shared" si="57"/>
        <v>0</v>
      </c>
      <c r="S69" s="48">
        <f t="shared" si="58"/>
        <v>0</v>
      </c>
      <c r="V69" s="48">
        <f>S69+U69</f>
        <v>0</v>
      </c>
      <c r="X69" s="48">
        <f>V69+W69</f>
        <v>0</v>
      </c>
    </row>
    <row r="70" spans="1:24" ht="14.25" customHeight="1" x14ac:dyDescent="0.25">
      <c r="A70" s="19" t="s">
        <v>222</v>
      </c>
      <c r="B70" s="41"/>
      <c r="C70" s="41" t="s">
        <v>17</v>
      </c>
      <c r="D70" s="41" t="s">
        <v>20</v>
      </c>
      <c r="E70" s="41" t="s">
        <v>237</v>
      </c>
      <c r="F70" s="41" t="s">
        <v>223</v>
      </c>
      <c r="G70" s="30">
        <f>G71+G72</f>
        <v>15.3</v>
      </c>
      <c r="I70" s="48">
        <f>I71+I72</f>
        <v>15.3</v>
      </c>
      <c r="K70" s="48">
        <f>K71+K72</f>
        <v>15.3</v>
      </c>
      <c r="M70" s="48">
        <f>M71+M72</f>
        <v>15.3</v>
      </c>
      <c r="O70" s="48">
        <f>O71+O72</f>
        <v>15.3</v>
      </c>
      <c r="P70" s="31"/>
      <c r="Q70" s="48">
        <f>Q71+Q72</f>
        <v>15.3</v>
      </c>
      <c r="S70" s="48">
        <f>S71+S72</f>
        <v>15.3</v>
      </c>
      <c r="V70" s="48">
        <f>V71+V72</f>
        <v>15.3</v>
      </c>
      <c r="X70" s="48">
        <f>X71+X72</f>
        <v>22.9</v>
      </c>
    </row>
    <row r="71" spans="1:24" ht="17.25" customHeight="1" x14ac:dyDescent="0.25">
      <c r="A71" s="19" t="s">
        <v>224</v>
      </c>
      <c r="B71" s="41"/>
      <c r="C71" s="41" t="s">
        <v>17</v>
      </c>
      <c r="D71" s="41" t="s">
        <v>20</v>
      </c>
      <c r="E71" s="41" t="s">
        <v>237</v>
      </c>
      <c r="F71" s="41" t="s">
        <v>225</v>
      </c>
      <c r="G71" s="30">
        <v>10.3</v>
      </c>
      <c r="I71" s="48">
        <f t="shared" si="54"/>
        <v>10.3</v>
      </c>
      <c r="K71" s="48">
        <f t="shared" si="54"/>
        <v>10.3</v>
      </c>
      <c r="M71" s="48">
        <f t="shared" ref="M71:M72" si="59">K71+L71</f>
        <v>10.3</v>
      </c>
      <c r="O71" s="48">
        <f t="shared" ref="O71:O72" si="60">M71+N71</f>
        <v>10.3</v>
      </c>
      <c r="P71" s="31"/>
      <c r="Q71" s="48">
        <f t="shared" ref="Q71:Q72" si="61">O71+P71</f>
        <v>10.3</v>
      </c>
      <c r="S71" s="48">
        <f t="shared" ref="S71:S72" si="62">Q71+R71</f>
        <v>10.3</v>
      </c>
      <c r="V71" s="48">
        <f>S71+U71</f>
        <v>10.3</v>
      </c>
      <c r="W71" s="31">
        <v>6.6</v>
      </c>
      <c r="X71" s="48">
        <f>V71+W71</f>
        <v>16.899999999999999</v>
      </c>
    </row>
    <row r="72" spans="1:24" ht="15.75" customHeight="1" x14ac:dyDescent="0.25">
      <c r="A72" s="19" t="s">
        <v>245</v>
      </c>
      <c r="B72" s="41"/>
      <c r="C72" s="41" t="s">
        <v>17</v>
      </c>
      <c r="D72" s="41" t="s">
        <v>20</v>
      </c>
      <c r="E72" s="41" t="s">
        <v>237</v>
      </c>
      <c r="F72" s="41" t="s">
        <v>226</v>
      </c>
      <c r="G72" s="30">
        <v>5</v>
      </c>
      <c r="I72" s="48">
        <f t="shared" si="54"/>
        <v>5</v>
      </c>
      <c r="K72" s="48">
        <f t="shared" si="54"/>
        <v>5</v>
      </c>
      <c r="M72" s="48">
        <f t="shared" si="59"/>
        <v>5</v>
      </c>
      <c r="O72" s="48">
        <f t="shared" si="60"/>
        <v>5</v>
      </c>
      <c r="P72" s="31"/>
      <c r="Q72" s="48">
        <f t="shared" si="61"/>
        <v>5</v>
      </c>
      <c r="S72" s="48">
        <f t="shared" si="62"/>
        <v>5</v>
      </c>
      <c r="V72" s="48">
        <f>S72+U72</f>
        <v>5</v>
      </c>
      <c r="W72" s="31">
        <v>1</v>
      </c>
      <c r="X72" s="48">
        <f>V72+W72</f>
        <v>6</v>
      </c>
    </row>
    <row r="73" spans="1:24" ht="31.5" customHeight="1" x14ac:dyDescent="0.25">
      <c r="A73" s="43" t="s">
        <v>146</v>
      </c>
      <c r="B73" s="36"/>
      <c r="C73" s="36" t="s">
        <v>20</v>
      </c>
      <c r="D73" s="36"/>
      <c r="E73" s="36"/>
      <c r="F73" s="36"/>
      <c r="G73" s="37">
        <f>G74</f>
        <v>246.4</v>
      </c>
      <c r="I73" s="49">
        <f>I74</f>
        <v>246.4</v>
      </c>
      <c r="K73" s="49">
        <f>K74</f>
        <v>246.4</v>
      </c>
      <c r="M73" s="49">
        <f>M74</f>
        <v>261.94</v>
      </c>
      <c r="O73" s="49">
        <f>O74</f>
        <v>261.94</v>
      </c>
      <c r="P73" s="31"/>
      <c r="Q73" s="49">
        <f>Q74</f>
        <v>261.94</v>
      </c>
      <c r="S73" s="49">
        <f>S74</f>
        <v>261.94</v>
      </c>
      <c r="V73" s="49">
        <f>V74</f>
        <v>261.94</v>
      </c>
      <c r="X73" s="49">
        <f>X74</f>
        <v>261.94</v>
      </c>
    </row>
    <row r="74" spans="1:24" ht="29.25" customHeight="1" x14ac:dyDescent="0.25">
      <c r="A74" s="43" t="s">
        <v>95</v>
      </c>
      <c r="B74" s="36"/>
      <c r="C74" s="36" t="s">
        <v>20</v>
      </c>
      <c r="D74" s="36" t="s">
        <v>63</v>
      </c>
      <c r="E74" s="36"/>
      <c r="F74" s="36"/>
      <c r="G74" s="37">
        <f>G75</f>
        <v>246.4</v>
      </c>
      <c r="I74" s="49">
        <f>I75</f>
        <v>246.4</v>
      </c>
      <c r="K74" s="49">
        <f>K75</f>
        <v>246.4</v>
      </c>
      <c r="M74" s="49">
        <f>M75</f>
        <v>261.94</v>
      </c>
      <c r="O74" s="49">
        <f>O75</f>
        <v>261.94</v>
      </c>
      <c r="P74" s="31"/>
      <c r="Q74" s="49">
        <f>Q75</f>
        <v>261.94</v>
      </c>
      <c r="S74" s="49">
        <f>S75</f>
        <v>261.94</v>
      </c>
      <c r="V74" s="49">
        <f>V75</f>
        <v>261.94</v>
      </c>
      <c r="X74" s="49">
        <f>X75</f>
        <v>261.94</v>
      </c>
    </row>
    <row r="75" spans="1:24" x14ac:dyDescent="0.25">
      <c r="A75" s="19" t="s">
        <v>52</v>
      </c>
      <c r="B75" s="41"/>
      <c r="C75" s="41" t="s">
        <v>20</v>
      </c>
      <c r="D75" s="41" t="s">
        <v>63</v>
      </c>
      <c r="E75" s="41" t="s">
        <v>238</v>
      </c>
      <c r="F75" s="41"/>
      <c r="G75" s="30">
        <f>G76</f>
        <v>246.4</v>
      </c>
      <c r="I75" s="48">
        <f>I76</f>
        <v>246.4</v>
      </c>
      <c r="K75" s="48">
        <f>K76</f>
        <v>246.4</v>
      </c>
      <c r="M75" s="48">
        <f>M76</f>
        <v>261.94</v>
      </c>
      <c r="O75" s="48">
        <f>O76</f>
        <v>261.94</v>
      </c>
      <c r="P75" s="31"/>
      <c r="Q75" s="48">
        <f>Q76</f>
        <v>261.94</v>
      </c>
      <c r="S75" s="48">
        <f>S76</f>
        <v>261.94</v>
      </c>
      <c r="V75" s="48">
        <f>V76</f>
        <v>261.94</v>
      </c>
      <c r="X75" s="48">
        <f>X76</f>
        <v>261.94</v>
      </c>
    </row>
    <row r="76" spans="1:24" x14ac:dyDescent="0.25">
      <c r="A76" s="19" t="s">
        <v>218</v>
      </c>
      <c r="B76" s="41"/>
      <c r="C76" s="41" t="s">
        <v>20</v>
      </c>
      <c r="D76" s="41" t="s">
        <v>63</v>
      </c>
      <c r="E76" s="41" t="s">
        <v>238</v>
      </c>
      <c r="F76" s="41" t="s">
        <v>219</v>
      </c>
      <c r="G76" s="30">
        <v>246.4</v>
      </c>
      <c r="I76" s="48">
        <f t="shared" ref="I76:K76" si="63">G76+H76</f>
        <v>246.4</v>
      </c>
      <c r="K76" s="48">
        <f t="shared" si="63"/>
        <v>246.4</v>
      </c>
      <c r="L76" s="31">
        <v>15.54</v>
      </c>
      <c r="M76" s="48">
        <f t="shared" ref="M76" si="64">K76+L76</f>
        <v>261.94</v>
      </c>
      <c r="O76" s="48">
        <f t="shared" ref="O76" si="65">M76+N76</f>
        <v>261.94</v>
      </c>
      <c r="P76" s="31"/>
      <c r="Q76" s="48">
        <f t="shared" ref="Q76" si="66">O76+P76</f>
        <v>261.94</v>
      </c>
      <c r="S76" s="48">
        <f t="shared" ref="S76" si="67">Q76+R76</f>
        <v>261.94</v>
      </c>
      <c r="V76" s="48">
        <f>S76+U76</f>
        <v>261.94</v>
      </c>
      <c r="X76" s="48">
        <f>V76+W76</f>
        <v>261.94</v>
      </c>
    </row>
    <row r="77" spans="1:24" x14ac:dyDescent="0.25">
      <c r="A77" s="43" t="s">
        <v>42</v>
      </c>
      <c r="B77" s="36"/>
      <c r="C77" s="36" t="s">
        <v>24</v>
      </c>
      <c r="D77" s="36"/>
      <c r="E77" s="36"/>
      <c r="F77" s="36"/>
      <c r="G77" s="37">
        <f>G78</f>
        <v>3951.7</v>
      </c>
      <c r="I77" s="49">
        <f>I78</f>
        <v>3951.7</v>
      </c>
      <c r="K77" s="49">
        <f>K78</f>
        <v>3951.7</v>
      </c>
      <c r="M77" s="49">
        <f>M78</f>
        <v>509.94999999999982</v>
      </c>
      <c r="O77" s="49">
        <f>O78</f>
        <v>6624.5899999999992</v>
      </c>
      <c r="P77" s="31"/>
      <c r="Q77" s="49">
        <f>Q78</f>
        <v>6624.5899999999992</v>
      </c>
      <c r="S77" s="49">
        <f>S78</f>
        <v>6624.5899999999992</v>
      </c>
      <c r="V77" s="49">
        <f>V78</f>
        <v>6624.5899999999992</v>
      </c>
      <c r="X77" s="49">
        <f>X78+X86</f>
        <v>6994.9599999999991</v>
      </c>
    </row>
    <row r="78" spans="1:24" x14ac:dyDescent="0.25">
      <c r="A78" s="43" t="s">
        <v>240</v>
      </c>
      <c r="B78" s="36"/>
      <c r="C78" s="36" t="s">
        <v>24</v>
      </c>
      <c r="D78" s="36" t="s">
        <v>98</v>
      </c>
      <c r="E78" s="36"/>
      <c r="F78" s="36"/>
      <c r="G78" s="37">
        <f>G84</f>
        <v>3951.7</v>
      </c>
      <c r="I78" s="49">
        <f>I84</f>
        <v>3951.7</v>
      </c>
      <c r="K78" s="49">
        <f>K84</f>
        <v>3951.7</v>
      </c>
      <c r="M78" s="49">
        <f>M84+M79+M81</f>
        <v>509.94999999999982</v>
      </c>
      <c r="O78" s="49">
        <f>O84+O79+O81</f>
        <v>6624.5899999999992</v>
      </c>
      <c r="P78" s="31"/>
      <c r="Q78" s="49">
        <f>Q84+Q79+Q81</f>
        <v>6624.5899999999992</v>
      </c>
      <c r="S78" s="49">
        <f>S84+S79+S81</f>
        <v>6624.5899999999992</v>
      </c>
      <c r="V78" s="49">
        <f>V84+V79+V81</f>
        <v>6624.5899999999992</v>
      </c>
      <c r="X78" s="49">
        <f>X84+X79+X81</f>
        <v>6624.5899999999992</v>
      </c>
    </row>
    <row r="79" spans="1:24" ht="43.5" customHeight="1" x14ac:dyDescent="0.25">
      <c r="A79" s="19" t="s">
        <v>484</v>
      </c>
      <c r="B79" s="41"/>
      <c r="C79" s="41" t="s">
        <v>24</v>
      </c>
      <c r="D79" s="41" t="s">
        <v>98</v>
      </c>
      <c r="E79" s="41" t="s">
        <v>458</v>
      </c>
      <c r="F79" s="41"/>
      <c r="G79" s="30"/>
      <c r="I79" s="48"/>
      <c r="K79" s="48"/>
      <c r="M79" s="48">
        <f>M80</f>
        <v>0</v>
      </c>
      <c r="O79" s="48">
        <f>O80</f>
        <v>5086.1499999999996</v>
      </c>
      <c r="P79" s="31"/>
      <c r="Q79" s="48">
        <f>Q80</f>
        <v>5086.1499999999996</v>
      </c>
      <c r="S79" s="48">
        <f>S80</f>
        <v>5086.1499999999996</v>
      </c>
      <c r="V79" s="48">
        <f>V80</f>
        <v>5086.1499999999996</v>
      </c>
      <c r="X79" s="48">
        <f>X80</f>
        <v>5086.1499999999996</v>
      </c>
    </row>
    <row r="80" spans="1:24" ht="15" customHeight="1" x14ac:dyDescent="0.25">
      <c r="A80" s="19" t="s">
        <v>531</v>
      </c>
      <c r="B80" s="41"/>
      <c r="C80" s="41" t="s">
        <v>24</v>
      </c>
      <c r="D80" s="41" t="s">
        <v>98</v>
      </c>
      <c r="E80" s="41" t="s">
        <v>458</v>
      </c>
      <c r="F80" s="41" t="s">
        <v>326</v>
      </c>
      <c r="G80" s="30"/>
      <c r="I80" s="48"/>
      <c r="K80" s="48"/>
      <c r="L80" s="31">
        <f>77941.44-77941.44</f>
        <v>0</v>
      </c>
      <c r="M80" s="48">
        <f t="shared" ref="M80:M83" si="68">K80+L80</f>
        <v>0</v>
      </c>
      <c r="N80" s="31">
        <v>5086.1499999999996</v>
      </c>
      <c r="O80" s="48">
        <f t="shared" ref="O80" si="69">M80+N80</f>
        <v>5086.1499999999996</v>
      </c>
      <c r="P80" s="31"/>
      <c r="Q80" s="48">
        <f t="shared" ref="Q80" si="70">O80+P80</f>
        <v>5086.1499999999996</v>
      </c>
      <c r="S80" s="48">
        <f t="shared" ref="S80" si="71">Q80+R80</f>
        <v>5086.1499999999996</v>
      </c>
      <c r="V80" s="48">
        <f>S80+U80</f>
        <v>5086.1499999999996</v>
      </c>
      <c r="X80" s="48">
        <f>V80+W80</f>
        <v>5086.1499999999996</v>
      </c>
    </row>
    <row r="81" spans="1:24" ht="44.25" customHeight="1" x14ac:dyDescent="0.25">
      <c r="A81" s="19" t="s">
        <v>484</v>
      </c>
      <c r="B81" s="41"/>
      <c r="C81" s="41" t="s">
        <v>24</v>
      </c>
      <c r="D81" s="41" t="s">
        <v>98</v>
      </c>
      <c r="E81" s="41" t="s">
        <v>459</v>
      </c>
      <c r="F81" s="41"/>
      <c r="G81" s="30"/>
      <c r="I81" s="48"/>
      <c r="K81" s="48"/>
      <c r="M81" s="48">
        <f>M83</f>
        <v>509.94999999999982</v>
      </c>
      <c r="O81" s="48">
        <f>O83+O82</f>
        <v>853.76999999999975</v>
      </c>
      <c r="P81" s="31"/>
      <c r="Q81" s="48">
        <f>Q83+Q82</f>
        <v>853.76999999999975</v>
      </c>
      <c r="S81" s="48">
        <f>S83+S82</f>
        <v>853.76999999999975</v>
      </c>
      <c r="V81" s="48">
        <f>V83+V82</f>
        <v>853.76999999999975</v>
      </c>
      <c r="X81" s="48">
        <f>X83+X82</f>
        <v>853.76999999999975</v>
      </c>
    </row>
    <row r="82" spans="1:24" ht="15.75" customHeight="1" x14ac:dyDescent="0.25">
      <c r="A82" s="19" t="s">
        <v>531</v>
      </c>
      <c r="B82" s="41"/>
      <c r="C82" s="41" t="s">
        <v>24</v>
      </c>
      <c r="D82" s="41" t="s">
        <v>98</v>
      </c>
      <c r="E82" s="41" t="s">
        <v>459</v>
      </c>
      <c r="F82" s="41" t="s">
        <v>326</v>
      </c>
      <c r="G82" s="30"/>
      <c r="I82" s="48"/>
      <c r="K82" s="48"/>
      <c r="M82" s="48"/>
      <c r="N82" s="31">
        <v>343.82</v>
      </c>
      <c r="O82" s="48">
        <f t="shared" ref="O82:O83" si="72">M82+N82</f>
        <v>343.82</v>
      </c>
      <c r="P82" s="31"/>
      <c r="Q82" s="48">
        <f t="shared" ref="Q82:Q83" si="73">O82+P82</f>
        <v>343.82</v>
      </c>
      <c r="S82" s="48">
        <f t="shared" ref="S82:S83" si="74">Q82+R82</f>
        <v>343.82</v>
      </c>
      <c r="V82" s="48">
        <f>S82+U82</f>
        <v>343.82</v>
      </c>
      <c r="X82" s="48">
        <f>V82+W82</f>
        <v>343.82</v>
      </c>
    </row>
    <row r="83" spans="1:24" ht="31.5" x14ac:dyDescent="0.25">
      <c r="A83" s="19" t="s">
        <v>485</v>
      </c>
      <c r="B83" s="41"/>
      <c r="C83" s="41" t="s">
        <v>24</v>
      </c>
      <c r="D83" s="41" t="s">
        <v>98</v>
      </c>
      <c r="E83" s="41" t="s">
        <v>459</v>
      </c>
      <c r="F83" s="41" t="s">
        <v>326</v>
      </c>
      <c r="G83" s="30"/>
      <c r="I83" s="48"/>
      <c r="K83" s="48"/>
      <c r="L83" s="31">
        <f>5778.78-5268.83</f>
        <v>509.94999999999982</v>
      </c>
      <c r="M83" s="48">
        <f t="shared" si="68"/>
        <v>509.94999999999982</v>
      </c>
      <c r="O83" s="48">
        <f t="shared" si="72"/>
        <v>509.94999999999982</v>
      </c>
      <c r="P83" s="31"/>
      <c r="Q83" s="48">
        <f t="shared" si="73"/>
        <v>509.94999999999982</v>
      </c>
      <c r="S83" s="48">
        <f t="shared" si="74"/>
        <v>509.94999999999982</v>
      </c>
      <c r="V83" s="48">
        <f>S83+U83</f>
        <v>509.94999999999982</v>
      </c>
      <c r="X83" s="48">
        <f>V83+W83</f>
        <v>509.94999999999982</v>
      </c>
    </row>
    <row r="84" spans="1:24" ht="15" customHeight="1" x14ac:dyDescent="0.25">
      <c r="A84" s="19" t="s">
        <v>395</v>
      </c>
      <c r="B84" s="41"/>
      <c r="C84" s="41" t="s">
        <v>24</v>
      </c>
      <c r="D84" s="41" t="s">
        <v>98</v>
      </c>
      <c r="E84" s="41" t="s">
        <v>239</v>
      </c>
      <c r="F84" s="41"/>
      <c r="G84" s="30">
        <f>G85</f>
        <v>3951.7</v>
      </c>
      <c r="I84" s="48">
        <f>I85</f>
        <v>3951.7</v>
      </c>
      <c r="K84" s="48">
        <f>K85</f>
        <v>3951.7</v>
      </c>
      <c r="M84" s="48">
        <f>M85</f>
        <v>0</v>
      </c>
      <c r="O84" s="48">
        <f>O85</f>
        <v>684.67000000000007</v>
      </c>
      <c r="P84" s="31"/>
      <c r="Q84" s="48">
        <f>Q85</f>
        <v>684.67000000000007</v>
      </c>
      <c r="S84" s="48">
        <f>S85</f>
        <v>684.67000000000007</v>
      </c>
      <c r="V84" s="48">
        <f>V85</f>
        <v>684.67000000000007</v>
      </c>
      <c r="X84" s="48">
        <f>X85</f>
        <v>684.67000000000007</v>
      </c>
    </row>
    <row r="85" spans="1:24" ht="30" customHeight="1" x14ac:dyDescent="0.25">
      <c r="A85" s="19" t="s">
        <v>242</v>
      </c>
      <c r="B85" s="41"/>
      <c r="C85" s="41" t="s">
        <v>24</v>
      </c>
      <c r="D85" s="41" t="s">
        <v>98</v>
      </c>
      <c r="E85" s="41" t="s">
        <v>239</v>
      </c>
      <c r="F85" s="41" t="s">
        <v>326</v>
      </c>
      <c r="G85" s="30">
        <v>3951.7</v>
      </c>
      <c r="I85" s="48">
        <f t="shared" ref="I85:K85" si="75">G85+H85</f>
        <v>3951.7</v>
      </c>
      <c r="K85" s="48">
        <f t="shared" si="75"/>
        <v>3951.7</v>
      </c>
      <c r="L85" s="31">
        <v>-3951.7</v>
      </c>
      <c r="M85" s="48">
        <f t="shared" ref="M85" si="76">K85+L85</f>
        <v>0</v>
      </c>
      <c r="N85" s="31">
        <f>515.74+168.93</f>
        <v>684.67000000000007</v>
      </c>
      <c r="O85" s="48">
        <f t="shared" ref="O85" si="77">M85+N85</f>
        <v>684.67000000000007</v>
      </c>
      <c r="P85" s="31"/>
      <c r="Q85" s="48">
        <f t="shared" ref="Q85" si="78">O85+P85</f>
        <v>684.67000000000007</v>
      </c>
      <c r="S85" s="48">
        <f t="shared" ref="S85" si="79">Q85+R85</f>
        <v>684.67000000000007</v>
      </c>
      <c r="V85" s="48">
        <f>S85+U85</f>
        <v>684.67000000000007</v>
      </c>
      <c r="X85" s="48">
        <f>V85+W85</f>
        <v>684.67000000000007</v>
      </c>
    </row>
    <row r="86" spans="1:24" ht="15" customHeight="1" x14ac:dyDescent="0.25">
      <c r="A86" s="35" t="s">
        <v>172</v>
      </c>
      <c r="B86" s="36"/>
      <c r="C86" s="36" t="s">
        <v>24</v>
      </c>
      <c r="D86" s="36" t="s">
        <v>27</v>
      </c>
      <c r="E86" s="36"/>
      <c r="F86" s="36"/>
      <c r="G86" s="37"/>
      <c r="H86" s="57"/>
      <c r="I86" s="49"/>
      <c r="J86" s="58"/>
      <c r="K86" s="49"/>
      <c r="L86" s="67"/>
      <c r="M86" s="49"/>
      <c r="N86" s="67"/>
      <c r="O86" s="49"/>
      <c r="P86" s="67"/>
      <c r="Q86" s="49"/>
      <c r="R86" s="67"/>
      <c r="S86" s="49"/>
      <c r="T86" s="83"/>
      <c r="U86" s="67"/>
      <c r="V86" s="49"/>
      <c r="W86" s="67"/>
      <c r="X86" s="49">
        <f>X87+X89</f>
        <v>370.37</v>
      </c>
    </row>
    <row r="87" spans="1:24" ht="30" customHeight="1" x14ac:dyDescent="0.25">
      <c r="A87" s="19" t="s">
        <v>338</v>
      </c>
      <c r="B87" s="41"/>
      <c r="C87" s="41" t="s">
        <v>24</v>
      </c>
      <c r="D87" s="41" t="s">
        <v>27</v>
      </c>
      <c r="E87" s="41" t="s">
        <v>641</v>
      </c>
      <c r="F87" s="41"/>
      <c r="G87" s="30"/>
      <c r="I87" s="48"/>
      <c r="K87" s="48"/>
      <c r="M87" s="48"/>
      <c r="O87" s="48"/>
      <c r="P87" s="31"/>
      <c r="Q87" s="48"/>
      <c r="S87" s="48"/>
      <c r="V87" s="48"/>
      <c r="X87" s="48">
        <f>X88</f>
        <v>70.37</v>
      </c>
    </row>
    <row r="88" spans="1:24" ht="17.25" customHeight="1" x14ac:dyDescent="0.25">
      <c r="A88" s="19" t="s">
        <v>245</v>
      </c>
      <c r="B88" s="41"/>
      <c r="C88" s="41" t="s">
        <v>24</v>
      </c>
      <c r="D88" s="41" t="s">
        <v>27</v>
      </c>
      <c r="E88" s="41" t="s">
        <v>641</v>
      </c>
      <c r="F88" s="41" t="s">
        <v>226</v>
      </c>
      <c r="G88" s="30"/>
      <c r="I88" s="48"/>
      <c r="K88" s="48"/>
      <c r="M88" s="48"/>
      <c r="O88" s="48"/>
      <c r="P88" s="31"/>
      <c r="Q88" s="48"/>
      <c r="S88" s="48"/>
      <c r="V88" s="48"/>
      <c r="W88" s="31">
        <v>70.37</v>
      </c>
      <c r="X88" s="48">
        <f>V88+W88</f>
        <v>70.37</v>
      </c>
    </row>
    <row r="89" spans="1:24" ht="30" customHeight="1" x14ac:dyDescent="0.25">
      <c r="A89" s="19" t="s">
        <v>338</v>
      </c>
      <c r="B89" s="41"/>
      <c r="C89" s="41" t="s">
        <v>24</v>
      </c>
      <c r="D89" s="41" t="s">
        <v>27</v>
      </c>
      <c r="E89" s="41" t="s">
        <v>337</v>
      </c>
      <c r="F89" s="41"/>
      <c r="G89" s="30"/>
      <c r="I89" s="48"/>
      <c r="K89" s="48"/>
      <c r="M89" s="48"/>
      <c r="O89" s="48"/>
      <c r="P89" s="31"/>
      <c r="Q89" s="48"/>
      <c r="S89" s="48"/>
      <c r="V89" s="48"/>
      <c r="X89" s="48">
        <f>X90</f>
        <v>300</v>
      </c>
    </row>
    <row r="90" spans="1:24" ht="18.75" customHeight="1" x14ac:dyDescent="0.25">
      <c r="A90" s="19" t="s">
        <v>245</v>
      </c>
      <c r="B90" s="41"/>
      <c r="C90" s="41" t="s">
        <v>24</v>
      </c>
      <c r="D90" s="41" t="s">
        <v>27</v>
      </c>
      <c r="E90" s="41" t="s">
        <v>337</v>
      </c>
      <c r="F90" s="41" t="s">
        <v>226</v>
      </c>
      <c r="G90" s="30"/>
      <c r="I90" s="48"/>
      <c r="K90" s="48"/>
      <c r="M90" s="48"/>
      <c r="O90" s="48"/>
      <c r="P90" s="31"/>
      <c r="Q90" s="48"/>
      <c r="S90" s="48"/>
      <c r="V90" s="48"/>
      <c r="W90" s="31">
        <v>300</v>
      </c>
      <c r="X90" s="48">
        <f>V90+W90</f>
        <v>300</v>
      </c>
    </row>
    <row r="91" spans="1:24" ht="15" customHeight="1" x14ac:dyDescent="0.25">
      <c r="A91" s="43" t="s">
        <v>45</v>
      </c>
      <c r="B91" s="36"/>
      <c r="C91" s="36" t="s">
        <v>46</v>
      </c>
      <c r="D91" s="36"/>
      <c r="E91" s="36"/>
      <c r="F91" s="36"/>
      <c r="G91" s="37">
        <f>G106</f>
        <v>384</v>
      </c>
      <c r="I91" s="49">
        <f>I106</f>
        <v>631.79999999999995</v>
      </c>
      <c r="K91" s="49">
        <f>K106+K96</f>
        <v>822.14</v>
      </c>
      <c r="M91" s="49">
        <f>M106+M96+M92+M101</f>
        <v>5230.3099999999995</v>
      </c>
      <c r="O91" s="49">
        <f>O106+O96+O92+O101</f>
        <v>5043.87</v>
      </c>
      <c r="P91" s="31"/>
      <c r="Q91" s="49">
        <f>Q106+Q96+Q92+Q101</f>
        <v>6843.869999999999</v>
      </c>
      <c r="S91" s="49">
        <f>S106+S96+S92+S101</f>
        <v>8171.2699999999995</v>
      </c>
      <c r="V91" s="49">
        <f>V106+V96+V92+V101</f>
        <v>8171.2699999999995</v>
      </c>
      <c r="X91" s="49">
        <f>X106+X96+X92+X101</f>
        <v>8171.2699999999995</v>
      </c>
    </row>
    <row r="92" spans="1:24" ht="16.5" customHeight="1" x14ac:dyDescent="0.25">
      <c r="A92" s="43" t="s">
        <v>497</v>
      </c>
      <c r="B92" s="36"/>
      <c r="C92" s="36" t="s">
        <v>46</v>
      </c>
      <c r="D92" s="36" t="s">
        <v>15</v>
      </c>
      <c r="E92" s="36"/>
      <c r="F92" s="36"/>
      <c r="G92" s="37"/>
      <c r="I92" s="49"/>
      <c r="K92" s="49"/>
      <c r="M92" s="49">
        <f>M93</f>
        <v>1686.44</v>
      </c>
      <c r="O92" s="49">
        <f>O93</f>
        <v>1300</v>
      </c>
      <c r="P92" s="31"/>
      <c r="Q92" s="49">
        <f>Q93</f>
        <v>3100</v>
      </c>
      <c r="S92" s="49">
        <f>S93</f>
        <v>3100</v>
      </c>
      <c r="V92" s="49">
        <f>V93</f>
        <v>3100</v>
      </c>
      <c r="X92" s="49">
        <f>X93</f>
        <v>3100</v>
      </c>
    </row>
    <row r="93" spans="1:24" ht="16.5" customHeight="1" x14ac:dyDescent="0.25">
      <c r="A93" s="19" t="s">
        <v>498</v>
      </c>
      <c r="B93" s="41"/>
      <c r="C93" s="41" t="s">
        <v>46</v>
      </c>
      <c r="D93" s="41" t="s">
        <v>15</v>
      </c>
      <c r="E93" s="41" t="s">
        <v>493</v>
      </c>
      <c r="F93" s="41"/>
      <c r="G93" s="30"/>
      <c r="I93" s="48"/>
      <c r="K93" s="48"/>
      <c r="M93" s="48">
        <f>M94</f>
        <v>1686.44</v>
      </c>
      <c r="O93" s="48">
        <f>O94</f>
        <v>1300</v>
      </c>
      <c r="P93" s="31"/>
      <c r="Q93" s="48">
        <f>Q94+Q95</f>
        <v>3100</v>
      </c>
      <c r="S93" s="48">
        <f>S94+S95</f>
        <v>3100</v>
      </c>
      <c r="V93" s="48">
        <f>V94+V95</f>
        <v>3100</v>
      </c>
      <c r="X93" s="48">
        <f>X94+X95</f>
        <v>3100</v>
      </c>
    </row>
    <row r="94" spans="1:24" ht="33" customHeight="1" x14ac:dyDescent="0.25">
      <c r="A94" s="19" t="s">
        <v>499</v>
      </c>
      <c r="B94" s="41"/>
      <c r="C94" s="41" t="s">
        <v>46</v>
      </c>
      <c r="D94" s="41" t="s">
        <v>15</v>
      </c>
      <c r="E94" s="41" t="s">
        <v>493</v>
      </c>
      <c r="F94" s="41" t="s">
        <v>226</v>
      </c>
      <c r="G94" s="30"/>
      <c r="I94" s="48"/>
      <c r="K94" s="48"/>
      <c r="L94" s="31">
        <v>1686.44</v>
      </c>
      <c r="M94" s="48">
        <f>L94+K94</f>
        <v>1686.44</v>
      </c>
      <c r="N94" s="31">
        <v>-386.44</v>
      </c>
      <c r="O94" s="48">
        <f>N94+M94</f>
        <v>1300</v>
      </c>
      <c r="P94" s="31"/>
      <c r="Q94" s="48">
        <f>P94+O94</f>
        <v>1300</v>
      </c>
      <c r="S94" s="48">
        <f>R94+Q94</f>
        <v>1300</v>
      </c>
      <c r="V94" s="48">
        <f>U94+S94</f>
        <v>1300</v>
      </c>
      <c r="X94" s="48">
        <f>W94+V94</f>
        <v>1300</v>
      </c>
    </row>
    <row r="95" spans="1:24" ht="64.5" customHeight="1" x14ac:dyDescent="0.25">
      <c r="A95" s="19" t="s">
        <v>576</v>
      </c>
      <c r="B95" s="41"/>
      <c r="C95" s="41" t="s">
        <v>46</v>
      </c>
      <c r="D95" s="41" t="s">
        <v>15</v>
      </c>
      <c r="E95" s="41" t="s">
        <v>493</v>
      </c>
      <c r="F95" s="41" t="s">
        <v>260</v>
      </c>
      <c r="G95" s="30"/>
      <c r="I95" s="48"/>
      <c r="K95" s="48"/>
      <c r="M95" s="48"/>
      <c r="O95" s="48"/>
      <c r="P95" s="31">
        <v>1800</v>
      </c>
      <c r="Q95" s="48">
        <f>P95+O95</f>
        <v>1800</v>
      </c>
      <c r="S95" s="48">
        <f>R95+Q95</f>
        <v>1800</v>
      </c>
      <c r="V95" s="48">
        <f>U95+S95</f>
        <v>1800</v>
      </c>
      <c r="X95" s="48">
        <f>W95+V95</f>
        <v>1800</v>
      </c>
    </row>
    <row r="96" spans="1:24" ht="16.5" customHeight="1" x14ac:dyDescent="0.25">
      <c r="A96" s="43" t="s">
        <v>47</v>
      </c>
      <c r="B96" s="36"/>
      <c r="C96" s="36" t="s">
        <v>46</v>
      </c>
      <c r="D96" s="36" t="s">
        <v>17</v>
      </c>
      <c r="E96" s="36"/>
      <c r="F96" s="36"/>
      <c r="G96" s="37"/>
      <c r="H96" s="57"/>
      <c r="I96" s="49"/>
      <c r="J96" s="58"/>
      <c r="K96" s="49">
        <f>K97</f>
        <v>65.84</v>
      </c>
      <c r="L96" s="67"/>
      <c r="M96" s="49">
        <f>M97</f>
        <v>65.84</v>
      </c>
      <c r="N96" s="67"/>
      <c r="O96" s="49">
        <f>O97</f>
        <v>65.84</v>
      </c>
      <c r="P96" s="67"/>
      <c r="Q96" s="49">
        <f>Q97</f>
        <v>65.84</v>
      </c>
      <c r="R96" s="67"/>
      <c r="S96" s="49">
        <f>S97+S99</f>
        <v>1616.1399999999999</v>
      </c>
      <c r="U96" s="67"/>
      <c r="V96" s="49">
        <f>V97+V99</f>
        <v>1616.1399999999999</v>
      </c>
      <c r="W96" s="67"/>
      <c r="X96" s="49">
        <f>X97+X99</f>
        <v>1616.1399999999999</v>
      </c>
    </row>
    <row r="97" spans="1:24" ht="16.5" customHeight="1" x14ac:dyDescent="0.25">
      <c r="A97" s="19" t="s">
        <v>434</v>
      </c>
      <c r="B97" s="41"/>
      <c r="C97" s="41" t="s">
        <v>46</v>
      </c>
      <c r="D97" s="41" t="s">
        <v>17</v>
      </c>
      <c r="E97" s="41" t="s">
        <v>377</v>
      </c>
      <c r="F97" s="41"/>
      <c r="G97" s="30"/>
      <c r="I97" s="48"/>
      <c r="K97" s="48">
        <f>K98</f>
        <v>65.84</v>
      </c>
      <c r="M97" s="48">
        <f>M98</f>
        <v>65.84</v>
      </c>
      <c r="O97" s="48">
        <f>O98</f>
        <v>65.84</v>
      </c>
      <c r="P97" s="31"/>
      <c r="Q97" s="48">
        <f>Q98</f>
        <v>65.84</v>
      </c>
      <c r="S97" s="48">
        <f>S98</f>
        <v>65.84</v>
      </c>
      <c r="V97" s="48">
        <f>V98</f>
        <v>65.84</v>
      </c>
      <c r="X97" s="48">
        <f>X98</f>
        <v>65.84</v>
      </c>
    </row>
    <row r="98" spans="1:24" ht="16.5" customHeight="1" x14ac:dyDescent="0.25">
      <c r="A98" s="19" t="s">
        <v>245</v>
      </c>
      <c r="B98" s="41"/>
      <c r="C98" s="41" t="s">
        <v>46</v>
      </c>
      <c r="D98" s="41" t="s">
        <v>17</v>
      </c>
      <c r="E98" s="41" t="s">
        <v>377</v>
      </c>
      <c r="F98" s="41" t="s">
        <v>226</v>
      </c>
      <c r="G98" s="30"/>
      <c r="I98" s="48"/>
      <c r="J98" s="29">
        <v>65.84</v>
      </c>
      <c r="K98" s="48">
        <f t="shared" ref="K98" si="80">I98+J98</f>
        <v>65.84</v>
      </c>
      <c r="M98" s="48">
        <f t="shared" ref="M98" si="81">K98+L98</f>
        <v>65.84</v>
      </c>
      <c r="O98" s="48">
        <f t="shared" ref="O98" si="82">M98+N98</f>
        <v>65.84</v>
      </c>
      <c r="P98" s="31"/>
      <c r="Q98" s="48">
        <f t="shared" ref="Q98" si="83">O98+P98</f>
        <v>65.84</v>
      </c>
      <c r="S98" s="48">
        <f t="shared" ref="S98" si="84">Q98+R98</f>
        <v>65.84</v>
      </c>
      <c r="V98" s="48">
        <f>S98+U98</f>
        <v>65.84</v>
      </c>
      <c r="X98" s="48">
        <f>V98+W98</f>
        <v>65.84</v>
      </c>
    </row>
    <row r="99" spans="1:24" ht="48" customHeight="1" x14ac:dyDescent="0.25">
      <c r="A99" s="19" t="s">
        <v>617</v>
      </c>
      <c r="B99" s="41"/>
      <c r="C99" s="41" t="s">
        <v>46</v>
      </c>
      <c r="D99" s="41" t="s">
        <v>17</v>
      </c>
      <c r="E99" s="41" t="s">
        <v>618</v>
      </c>
      <c r="F99" s="41"/>
      <c r="G99" s="30"/>
      <c r="I99" s="48"/>
      <c r="K99" s="48"/>
      <c r="M99" s="48"/>
      <c r="O99" s="48"/>
      <c r="P99" s="31"/>
      <c r="Q99" s="48"/>
      <c r="S99" s="48">
        <f>S100</f>
        <v>1550.3</v>
      </c>
      <c r="V99" s="48">
        <f>V100</f>
        <v>1550.3</v>
      </c>
      <c r="X99" s="48">
        <f>X100</f>
        <v>1550.3</v>
      </c>
    </row>
    <row r="100" spans="1:24" ht="15" customHeight="1" x14ac:dyDescent="0.25">
      <c r="A100" s="19" t="s">
        <v>245</v>
      </c>
      <c r="B100" s="41"/>
      <c r="C100" s="41" t="s">
        <v>46</v>
      </c>
      <c r="D100" s="41" t="s">
        <v>17</v>
      </c>
      <c r="E100" s="41" t="s">
        <v>618</v>
      </c>
      <c r="F100" s="41" t="s">
        <v>226</v>
      </c>
      <c r="G100" s="30"/>
      <c r="I100" s="48"/>
      <c r="K100" s="48"/>
      <c r="M100" s="48"/>
      <c r="O100" s="48"/>
      <c r="P100" s="31"/>
      <c r="Q100" s="48"/>
      <c r="R100" s="31">
        <v>1550.3</v>
      </c>
      <c r="S100" s="48">
        <f>R100+Q100</f>
        <v>1550.3</v>
      </c>
      <c r="V100" s="48">
        <f>U100+S100</f>
        <v>1550.3</v>
      </c>
      <c r="X100" s="48">
        <f>W100+V100</f>
        <v>1550.3</v>
      </c>
    </row>
    <row r="101" spans="1:24" ht="16.5" customHeight="1" x14ac:dyDescent="0.25">
      <c r="A101" s="43" t="s">
        <v>48</v>
      </c>
      <c r="B101" s="41"/>
      <c r="C101" s="36" t="s">
        <v>46</v>
      </c>
      <c r="D101" s="36" t="s">
        <v>20</v>
      </c>
      <c r="E101" s="36"/>
      <c r="F101" s="36"/>
      <c r="G101" s="37"/>
      <c r="H101" s="57"/>
      <c r="I101" s="49"/>
      <c r="J101" s="58"/>
      <c r="K101" s="49"/>
      <c r="L101" s="67"/>
      <c r="M101" s="49">
        <f>M102</f>
        <v>2393.9</v>
      </c>
      <c r="N101" s="67"/>
      <c r="O101" s="49">
        <f>O102+O104</f>
        <v>2593.9</v>
      </c>
      <c r="P101" s="67"/>
      <c r="Q101" s="49">
        <f>Q102+Q104</f>
        <v>2593.9</v>
      </c>
      <c r="R101" s="67"/>
      <c r="S101" s="49">
        <f>S102+S104</f>
        <v>2371</v>
      </c>
      <c r="U101" s="67"/>
      <c r="V101" s="49">
        <f>V102+V104</f>
        <v>2371</v>
      </c>
      <c r="W101" s="67"/>
      <c r="X101" s="49">
        <f>X102+X104</f>
        <v>2371</v>
      </c>
    </row>
    <row r="102" spans="1:24" ht="16.5" customHeight="1" x14ac:dyDescent="0.25">
      <c r="A102" s="19" t="s">
        <v>501</v>
      </c>
      <c r="B102" s="41"/>
      <c r="C102" s="41" t="s">
        <v>46</v>
      </c>
      <c r="D102" s="41" t="s">
        <v>20</v>
      </c>
      <c r="E102" s="41" t="s">
        <v>500</v>
      </c>
      <c r="F102" s="41"/>
      <c r="G102" s="30"/>
      <c r="I102" s="48"/>
      <c r="K102" s="48"/>
      <c r="M102" s="48">
        <f>M103</f>
        <v>2393.9</v>
      </c>
      <c r="O102" s="48">
        <f>O103</f>
        <v>2393.9</v>
      </c>
      <c r="P102" s="31"/>
      <c r="Q102" s="48">
        <f>Q103</f>
        <v>2393.9</v>
      </c>
      <c r="S102" s="48">
        <f>S103</f>
        <v>2171</v>
      </c>
      <c r="V102" s="48">
        <f>V103</f>
        <v>2171</v>
      </c>
      <c r="X102" s="48">
        <f>X103</f>
        <v>2171</v>
      </c>
    </row>
    <row r="103" spans="1:24" ht="16.5" customHeight="1" x14ac:dyDescent="0.25">
      <c r="A103" s="19" t="s">
        <v>245</v>
      </c>
      <c r="B103" s="41"/>
      <c r="C103" s="41" t="s">
        <v>46</v>
      </c>
      <c r="D103" s="41" t="s">
        <v>20</v>
      </c>
      <c r="E103" s="41" t="s">
        <v>500</v>
      </c>
      <c r="F103" s="41" t="s">
        <v>226</v>
      </c>
      <c r="G103" s="30"/>
      <c r="I103" s="48"/>
      <c r="K103" s="48"/>
      <c r="L103" s="31">
        <v>2393.9</v>
      </c>
      <c r="M103" s="48">
        <f t="shared" ref="M103" si="85">K103+L103</f>
        <v>2393.9</v>
      </c>
      <c r="O103" s="48">
        <f t="shared" ref="O103" si="86">M103+N103</f>
        <v>2393.9</v>
      </c>
      <c r="P103" s="31"/>
      <c r="Q103" s="48">
        <f t="shared" ref="Q103" si="87">O103+P103</f>
        <v>2393.9</v>
      </c>
      <c r="R103" s="31">
        <v>-222.9</v>
      </c>
      <c r="S103" s="48">
        <f t="shared" ref="S103" si="88">Q103+R103</f>
        <v>2171</v>
      </c>
      <c r="T103" s="71">
        <v>-222.9</v>
      </c>
      <c r="V103" s="48">
        <f>S103+U103</f>
        <v>2171</v>
      </c>
      <c r="X103" s="48">
        <f>V103+W103</f>
        <v>2171</v>
      </c>
    </row>
    <row r="104" spans="1:24" ht="16.5" customHeight="1" x14ac:dyDescent="0.25">
      <c r="A104" s="19" t="s">
        <v>541</v>
      </c>
      <c r="B104" s="41"/>
      <c r="C104" s="41" t="s">
        <v>46</v>
      </c>
      <c r="D104" s="41" t="s">
        <v>20</v>
      </c>
      <c r="E104" s="41" t="s">
        <v>542</v>
      </c>
      <c r="F104" s="41"/>
      <c r="G104" s="30"/>
      <c r="I104" s="48"/>
      <c r="K104" s="48"/>
      <c r="M104" s="48"/>
      <c r="O104" s="48">
        <f>O105</f>
        <v>200</v>
      </c>
      <c r="P104" s="31"/>
      <c r="Q104" s="48">
        <f>Q105</f>
        <v>200</v>
      </c>
      <c r="S104" s="48">
        <f>S105</f>
        <v>200</v>
      </c>
      <c r="V104" s="48">
        <f>V105</f>
        <v>200</v>
      </c>
      <c r="X104" s="48">
        <f>X105</f>
        <v>200</v>
      </c>
    </row>
    <row r="105" spans="1:24" ht="16.5" customHeight="1" x14ac:dyDescent="0.25">
      <c r="A105" s="19" t="s">
        <v>245</v>
      </c>
      <c r="B105" s="41"/>
      <c r="C105" s="41" t="s">
        <v>46</v>
      </c>
      <c r="D105" s="41" t="s">
        <v>20</v>
      </c>
      <c r="E105" s="41" t="s">
        <v>542</v>
      </c>
      <c r="F105" s="41" t="s">
        <v>226</v>
      </c>
      <c r="G105" s="30"/>
      <c r="I105" s="48"/>
      <c r="K105" s="48"/>
      <c r="M105" s="48"/>
      <c r="N105" s="31">
        <v>200</v>
      </c>
      <c r="O105" s="48">
        <f t="shared" ref="O105" si="89">M105+N105</f>
        <v>200</v>
      </c>
      <c r="P105" s="31"/>
      <c r="Q105" s="48">
        <f t="shared" ref="Q105" si="90">O105+P105</f>
        <v>200</v>
      </c>
      <c r="S105" s="48">
        <f t="shared" ref="S105" si="91">Q105+R105</f>
        <v>200</v>
      </c>
      <c r="V105" s="48">
        <f>S105+U105</f>
        <v>200</v>
      </c>
      <c r="X105" s="48">
        <f>V105+W105</f>
        <v>200</v>
      </c>
    </row>
    <row r="106" spans="1:24" ht="17.25" customHeight="1" x14ac:dyDescent="0.25">
      <c r="A106" s="43" t="s">
        <v>51</v>
      </c>
      <c r="B106" s="36"/>
      <c r="C106" s="36" t="s">
        <v>46</v>
      </c>
      <c r="D106" s="36" t="s">
        <v>46</v>
      </c>
      <c r="E106" s="36"/>
      <c r="F106" s="36"/>
      <c r="G106" s="37">
        <f>G107</f>
        <v>384</v>
      </c>
      <c r="I106" s="49">
        <f>I107</f>
        <v>631.79999999999995</v>
      </c>
      <c r="K106" s="49">
        <f>K107</f>
        <v>756.3</v>
      </c>
      <c r="M106" s="49">
        <f>M107</f>
        <v>1084.1299999999999</v>
      </c>
      <c r="O106" s="49">
        <f>O107</f>
        <v>1084.1299999999999</v>
      </c>
      <c r="P106" s="31"/>
      <c r="Q106" s="49">
        <f>Q107</f>
        <v>1084.1299999999999</v>
      </c>
      <c r="S106" s="49">
        <f>S107</f>
        <v>1084.1299999999999</v>
      </c>
      <c r="V106" s="49">
        <f>V107</f>
        <v>1084.1299999999999</v>
      </c>
      <c r="X106" s="49">
        <f>X107</f>
        <v>1084.1299999999999</v>
      </c>
    </row>
    <row r="107" spans="1:24" x14ac:dyDescent="0.25">
      <c r="A107" s="19" t="s">
        <v>243</v>
      </c>
      <c r="B107" s="41"/>
      <c r="C107" s="41" t="s">
        <v>46</v>
      </c>
      <c r="D107" s="41" t="s">
        <v>46</v>
      </c>
      <c r="E107" s="41" t="s">
        <v>241</v>
      </c>
      <c r="F107" s="41"/>
      <c r="G107" s="30">
        <f>G108+G110</f>
        <v>384</v>
      </c>
      <c r="I107" s="48">
        <f>I108+I110</f>
        <v>631.79999999999995</v>
      </c>
      <c r="K107" s="48">
        <f>K108+K110</f>
        <v>756.3</v>
      </c>
      <c r="M107" s="48">
        <f>M108+M110</f>
        <v>1084.1299999999999</v>
      </c>
      <c r="O107" s="48">
        <f>O108+O110</f>
        <v>1084.1299999999999</v>
      </c>
      <c r="P107" s="31"/>
      <c r="Q107" s="48">
        <f>Q108+Q110</f>
        <v>1084.1299999999999</v>
      </c>
      <c r="S107" s="48">
        <f>S108+S110</f>
        <v>1084.1299999999999</v>
      </c>
      <c r="V107" s="48">
        <f>V108+V110</f>
        <v>1084.1299999999999</v>
      </c>
      <c r="X107" s="48">
        <f>X108+X110+X109</f>
        <v>1084.1299999999999</v>
      </c>
    </row>
    <row r="108" spans="1:24" x14ac:dyDescent="0.25">
      <c r="A108" s="19" t="s">
        <v>218</v>
      </c>
      <c r="B108" s="41"/>
      <c r="C108" s="41" t="s">
        <v>46</v>
      </c>
      <c r="D108" s="41" t="s">
        <v>46</v>
      </c>
      <c r="E108" s="41" t="s">
        <v>241</v>
      </c>
      <c r="F108" s="41" t="s">
        <v>219</v>
      </c>
      <c r="G108" s="30">
        <v>274</v>
      </c>
      <c r="H108" s="53">
        <f>40+52.8+150+45</f>
        <v>287.8</v>
      </c>
      <c r="I108" s="48">
        <f t="shared" ref="I108:K110" si="92">G108+H108</f>
        <v>561.79999999999995</v>
      </c>
      <c r="J108" s="29">
        <v>124.5</v>
      </c>
      <c r="K108" s="48">
        <f t="shared" si="92"/>
        <v>686.3</v>
      </c>
      <c r="L108" s="31">
        <v>327.83</v>
      </c>
      <c r="M108" s="48">
        <f t="shared" ref="M108:M110" si="93">K108+L108</f>
        <v>1014.1299999999999</v>
      </c>
      <c r="O108" s="48">
        <f t="shared" ref="O108:O110" si="94">M108+N108</f>
        <v>1014.1299999999999</v>
      </c>
      <c r="P108" s="31"/>
      <c r="Q108" s="48">
        <f t="shared" ref="Q108:Q110" si="95">O108+P108</f>
        <v>1014.1299999999999</v>
      </c>
      <c r="S108" s="48">
        <f t="shared" ref="S108:S110" si="96">Q108+R108</f>
        <v>1014.1299999999999</v>
      </c>
      <c r="V108" s="48">
        <f>S108+U108</f>
        <v>1014.1299999999999</v>
      </c>
      <c r="X108" s="48">
        <f>V108+W108</f>
        <v>1014.1299999999999</v>
      </c>
    </row>
    <row r="109" spans="1:24" ht="16.5" customHeight="1" x14ac:dyDescent="0.25">
      <c r="A109" s="19" t="s">
        <v>224</v>
      </c>
      <c r="B109" s="41"/>
      <c r="C109" s="41" t="s">
        <v>46</v>
      </c>
      <c r="D109" s="41" t="s">
        <v>46</v>
      </c>
      <c r="E109" s="41" t="s">
        <v>241</v>
      </c>
      <c r="F109" s="41" t="s">
        <v>225</v>
      </c>
      <c r="G109" s="30"/>
      <c r="I109" s="48"/>
      <c r="K109" s="48"/>
      <c r="M109" s="48"/>
      <c r="O109" s="48"/>
      <c r="P109" s="31"/>
      <c r="Q109" s="48"/>
      <c r="S109" s="48"/>
      <c r="V109" s="48"/>
      <c r="W109" s="31">
        <v>57.4</v>
      </c>
      <c r="X109" s="48">
        <f>V109+W109</f>
        <v>57.4</v>
      </c>
    </row>
    <row r="110" spans="1:24" ht="15" customHeight="1" x14ac:dyDescent="0.25">
      <c r="A110" s="19" t="s">
        <v>245</v>
      </c>
      <c r="B110" s="41"/>
      <c r="C110" s="41" t="s">
        <v>46</v>
      </c>
      <c r="D110" s="41" t="s">
        <v>46</v>
      </c>
      <c r="E110" s="41" t="s">
        <v>241</v>
      </c>
      <c r="F110" s="41" t="s">
        <v>226</v>
      </c>
      <c r="G110" s="30">
        <v>110</v>
      </c>
      <c r="H110" s="53">
        <v>-40</v>
      </c>
      <c r="I110" s="48">
        <f t="shared" si="92"/>
        <v>70</v>
      </c>
      <c r="K110" s="48">
        <f t="shared" si="92"/>
        <v>70</v>
      </c>
      <c r="M110" s="48">
        <f t="shared" si="93"/>
        <v>70</v>
      </c>
      <c r="O110" s="48">
        <f t="shared" si="94"/>
        <v>70</v>
      </c>
      <c r="P110" s="31"/>
      <c r="Q110" s="48">
        <f t="shared" si="95"/>
        <v>70</v>
      </c>
      <c r="S110" s="48">
        <f t="shared" si="96"/>
        <v>70</v>
      </c>
      <c r="V110" s="48">
        <f>S110+U110</f>
        <v>70</v>
      </c>
      <c r="W110" s="31">
        <v>-57.4</v>
      </c>
      <c r="X110" s="48">
        <f>V110+W110</f>
        <v>12.600000000000001</v>
      </c>
    </row>
    <row r="111" spans="1:24" x14ac:dyDescent="0.25">
      <c r="A111" s="43" t="s">
        <v>55</v>
      </c>
      <c r="B111" s="36"/>
      <c r="C111" s="36" t="s">
        <v>56</v>
      </c>
      <c r="D111" s="36"/>
      <c r="E111" s="36"/>
      <c r="F111" s="36"/>
      <c r="G111" s="37">
        <f>G118+G125</f>
        <v>3056.4</v>
      </c>
      <c r="I111" s="49">
        <f>I118+I125</f>
        <v>3216.4</v>
      </c>
      <c r="K111" s="49">
        <f>K118+K125+K115+K112</f>
        <v>8033.15</v>
      </c>
      <c r="M111" s="49">
        <f>M118+M125+M115+M112</f>
        <v>8037.3499999999995</v>
      </c>
      <c r="O111" s="49">
        <f>O118+O125+O115+O112</f>
        <v>8037.3499999999995</v>
      </c>
      <c r="P111" s="31"/>
      <c r="Q111" s="49">
        <f>Q118+Q125+Q115+Q112</f>
        <v>8037.3499999999995</v>
      </c>
      <c r="S111" s="49">
        <f>S118+S125+S115+S112</f>
        <v>9156.3000000000011</v>
      </c>
      <c r="V111" s="49">
        <f>V118+V125+V115+V112</f>
        <v>9156.3000000000011</v>
      </c>
      <c r="X111" s="49">
        <f>X118+X125+X115+X112</f>
        <v>9156.3000000000011</v>
      </c>
    </row>
    <row r="112" spans="1:24" x14ac:dyDescent="0.25">
      <c r="A112" s="43" t="s">
        <v>57</v>
      </c>
      <c r="B112" s="36"/>
      <c r="C112" s="36" t="s">
        <v>56</v>
      </c>
      <c r="D112" s="36" t="s">
        <v>15</v>
      </c>
      <c r="E112" s="36"/>
      <c r="F112" s="36"/>
      <c r="G112" s="37"/>
      <c r="I112" s="49"/>
      <c r="K112" s="49">
        <f>K113</f>
        <v>58.75</v>
      </c>
      <c r="M112" s="49">
        <f>M113</f>
        <v>62.95</v>
      </c>
      <c r="O112" s="49">
        <f>O113</f>
        <v>62.95</v>
      </c>
      <c r="P112" s="31"/>
      <c r="Q112" s="49">
        <f>Q113</f>
        <v>62.95</v>
      </c>
      <c r="S112" s="49">
        <f>S113</f>
        <v>62.95</v>
      </c>
      <c r="V112" s="49">
        <f>V113</f>
        <v>62.95</v>
      </c>
      <c r="X112" s="49">
        <f>X113</f>
        <v>62.95</v>
      </c>
    </row>
    <row r="113" spans="1:24" x14ac:dyDescent="0.25">
      <c r="A113" s="42" t="s">
        <v>333</v>
      </c>
      <c r="B113" s="41"/>
      <c r="C113" s="41" t="s">
        <v>56</v>
      </c>
      <c r="D113" s="41" t="s">
        <v>15</v>
      </c>
      <c r="E113" s="41" t="s">
        <v>387</v>
      </c>
      <c r="F113" s="41"/>
      <c r="G113" s="30"/>
      <c r="I113" s="48"/>
      <c r="K113" s="48">
        <f>K114</f>
        <v>58.75</v>
      </c>
      <c r="M113" s="48">
        <f>M114</f>
        <v>62.95</v>
      </c>
      <c r="O113" s="48">
        <f>O114</f>
        <v>62.95</v>
      </c>
      <c r="P113" s="31"/>
      <c r="Q113" s="48">
        <f>Q114</f>
        <v>62.95</v>
      </c>
      <c r="S113" s="48">
        <f>S114</f>
        <v>62.95</v>
      </c>
      <c r="V113" s="48">
        <f>V114</f>
        <v>62.95</v>
      </c>
      <c r="X113" s="48">
        <f>X114</f>
        <v>62.95</v>
      </c>
    </row>
    <row r="114" spans="1:24" x14ac:dyDescent="0.25">
      <c r="A114" s="44" t="s">
        <v>245</v>
      </c>
      <c r="B114" s="41"/>
      <c r="C114" s="41" t="s">
        <v>56</v>
      </c>
      <c r="D114" s="41" t="s">
        <v>15</v>
      </c>
      <c r="E114" s="41" t="s">
        <v>387</v>
      </c>
      <c r="F114" s="41" t="s">
        <v>226</v>
      </c>
      <c r="G114" s="30"/>
      <c r="I114" s="48"/>
      <c r="J114" s="29">
        <v>58.75</v>
      </c>
      <c r="K114" s="48">
        <f t="shared" ref="K114" si="97">I114+J114</f>
        <v>58.75</v>
      </c>
      <c r="L114" s="31">
        <v>4.2</v>
      </c>
      <c r="M114" s="48">
        <f t="shared" ref="M114" si="98">K114+L114</f>
        <v>62.95</v>
      </c>
      <c r="O114" s="48">
        <f t="shared" ref="O114" si="99">M114+N114</f>
        <v>62.95</v>
      </c>
      <c r="P114" s="31"/>
      <c r="Q114" s="48">
        <f t="shared" ref="Q114" si="100">O114+P114</f>
        <v>62.95</v>
      </c>
      <c r="S114" s="48">
        <f t="shared" ref="S114" si="101">Q114+R114</f>
        <v>62.95</v>
      </c>
      <c r="V114" s="48">
        <f>S114+U114</f>
        <v>62.95</v>
      </c>
      <c r="X114" s="48">
        <f>V114+W114</f>
        <v>62.95</v>
      </c>
    </row>
    <row r="115" spans="1:24" x14ac:dyDescent="0.25">
      <c r="A115" s="10" t="s">
        <v>80</v>
      </c>
      <c r="B115" s="36"/>
      <c r="C115" s="36" t="s">
        <v>56</v>
      </c>
      <c r="D115" s="36" t="s">
        <v>17</v>
      </c>
      <c r="E115" s="36"/>
      <c r="F115" s="36"/>
      <c r="G115" s="37"/>
      <c r="I115" s="49"/>
      <c r="K115" s="49">
        <f>K116</f>
        <v>3038</v>
      </c>
      <c r="M115" s="49">
        <f>M116</f>
        <v>3038</v>
      </c>
      <c r="O115" s="49">
        <f>O116</f>
        <v>3038</v>
      </c>
      <c r="P115" s="31"/>
      <c r="Q115" s="49">
        <f>Q116</f>
        <v>3038</v>
      </c>
      <c r="S115" s="49">
        <f>S116</f>
        <v>3038</v>
      </c>
      <c r="V115" s="49">
        <f>V116</f>
        <v>3038</v>
      </c>
      <c r="X115" s="49">
        <f>X116</f>
        <v>3038</v>
      </c>
    </row>
    <row r="116" spans="1:24" ht="29.25" customHeight="1" x14ac:dyDescent="0.25">
      <c r="A116" s="19" t="s">
        <v>441</v>
      </c>
      <c r="B116" s="41"/>
      <c r="C116" s="41" t="s">
        <v>56</v>
      </c>
      <c r="D116" s="41" t="s">
        <v>17</v>
      </c>
      <c r="E116" s="41" t="s">
        <v>409</v>
      </c>
      <c r="F116" s="41"/>
      <c r="G116" s="30"/>
      <c r="I116" s="48"/>
      <c r="K116" s="48">
        <f>K117</f>
        <v>3038</v>
      </c>
      <c r="M116" s="48">
        <f>M117</f>
        <v>3038</v>
      </c>
      <c r="O116" s="48">
        <f>O117</f>
        <v>3038</v>
      </c>
      <c r="P116" s="31"/>
      <c r="Q116" s="48">
        <f>Q117</f>
        <v>3038</v>
      </c>
      <c r="S116" s="48">
        <f>S117</f>
        <v>3038</v>
      </c>
      <c r="V116" s="48">
        <f>V117</f>
        <v>3038</v>
      </c>
      <c r="X116" s="48">
        <f>X117</f>
        <v>3038</v>
      </c>
    </row>
    <row r="117" spans="1:24" ht="14.25" customHeight="1" x14ac:dyDescent="0.25">
      <c r="A117" s="19" t="s">
        <v>410</v>
      </c>
      <c r="B117" s="41"/>
      <c r="C117" s="41" t="s">
        <v>56</v>
      </c>
      <c r="D117" s="41" t="s">
        <v>17</v>
      </c>
      <c r="E117" s="41" t="s">
        <v>409</v>
      </c>
      <c r="F117" s="41" t="s">
        <v>326</v>
      </c>
      <c r="G117" s="30"/>
      <c r="I117" s="48"/>
      <c r="J117" s="29">
        <v>3038</v>
      </c>
      <c r="K117" s="48">
        <f t="shared" ref="K117" si="102">I117+J117</f>
        <v>3038</v>
      </c>
      <c r="M117" s="48">
        <f t="shared" ref="M117" si="103">K117+L117</f>
        <v>3038</v>
      </c>
      <c r="O117" s="48">
        <f t="shared" ref="O117" si="104">M117+N117</f>
        <v>3038</v>
      </c>
      <c r="P117" s="31"/>
      <c r="Q117" s="48">
        <f t="shared" ref="Q117" si="105">O117+P117</f>
        <v>3038</v>
      </c>
      <c r="S117" s="48">
        <f t="shared" ref="S117" si="106">Q117+R117</f>
        <v>3038</v>
      </c>
      <c r="V117" s="48">
        <f>S117+U117</f>
        <v>3038</v>
      </c>
      <c r="X117" s="48">
        <f>V117+W117</f>
        <v>3038</v>
      </c>
    </row>
    <row r="118" spans="1:24" x14ac:dyDescent="0.25">
      <c r="A118" s="43" t="s">
        <v>59</v>
      </c>
      <c r="B118" s="36"/>
      <c r="C118" s="36" t="s">
        <v>56</v>
      </c>
      <c r="D118" s="36" t="s">
        <v>56</v>
      </c>
      <c r="E118" s="36"/>
      <c r="F118" s="36"/>
      <c r="G118" s="37">
        <f>G119+G123</f>
        <v>500</v>
      </c>
      <c r="I118" s="49">
        <f>I119+I123</f>
        <v>660</v>
      </c>
      <c r="K118" s="49">
        <f>K119+K123</f>
        <v>660</v>
      </c>
      <c r="M118" s="49">
        <f>M119+M123</f>
        <v>660</v>
      </c>
      <c r="O118" s="49">
        <f>O119+O123</f>
        <v>660</v>
      </c>
      <c r="P118" s="31"/>
      <c r="Q118" s="49">
        <f>Q119+Q123</f>
        <v>660</v>
      </c>
      <c r="S118" s="49">
        <f>S119+S123+S121</f>
        <v>734</v>
      </c>
      <c r="V118" s="49">
        <f>V119+V123+V121</f>
        <v>734</v>
      </c>
      <c r="X118" s="49">
        <f>X119+X123+X121</f>
        <v>734</v>
      </c>
    </row>
    <row r="119" spans="1:24" x14ac:dyDescent="0.25">
      <c r="A119" s="19" t="s">
        <v>60</v>
      </c>
      <c r="B119" s="41"/>
      <c r="C119" s="41" t="s">
        <v>56</v>
      </c>
      <c r="D119" s="41" t="s">
        <v>56</v>
      </c>
      <c r="E119" s="41" t="s">
        <v>244</v>
      </c>
      <c r="F119" s="41"/>
      <c r="G119" s="30">
        <f>G120</f>
        <v>500</v>
      </c>
      <c r="I119" s="48">
        <f>I120</f>
        <v>660</v>
      </c>
      <c r="K119" s="48">
        <f>K120</f>
        <v>660</v>
      </c>
      <c r="M119" s="48">
        <f>M120</f>
        <v>660</v>
      </c>
      <c r="O119" s="48">
        <f>O120</f>
        <v>660</v>
      </c>
      <c r="P119" s="31"/>
      <c r="Q119" s="48">
        <f>Q120</f>
        <v>660</v>
      </c>
      <c r="S119" s="48">
        <f>S120</f>
        <v>660</v>
      </c>
      <c r="V119" s="48">
        <f>V120</f>
        <v>660</v>
      </c>
      <c r="X119" s="48">
        <f>X120</f>
        <v>660</v>
      </c>
    </row>
    <row r="120" spans="1:24" ht="18.75" customHeight="1" x14ac:dyDescent="0.25">
      <c r="A120" s="44" t="s">
        <v>245</v>
      </c>
      <c r="B120" s="41"/>
      <c r="C120" s="41" t="s">
        <v>56</v>
      </c>
      <c r="D120" s="41" t="s">
        <v>56</v>
      </c>
      <c r="E120" s="41" t="s">
        <v>244</v>
      </c>
      <c r="F120" s="41" t="s">
        <v>226</v>
      </c>
      <c r="G120" s="30">
        <v>500</v>
      </c>
      <c r="H120" s="53">
        <v>160</v>
      </c>
      <c r="I120" s="48">
        <f t="shared" ref="I120:K124" si="107">G120+H120</f>
        <v>660</v>
      </c>
      <c r="K120" s="48">
        <f t="shared" si="107"/>
        <v>660</v>
      </c>
      <c r="M120" s="48">
        <f t="shared" ref="M120" si="108">K120+L120</f>
        <v>660</v>
      </c>
      <c r="O120" s="48">
        <f t="shared" ref="O120" si="109">M120+N120</f>
        <v>660</v>
      </c>
      <c r="P120" s="31"/>
      <c r="Q120" s="48">
        <f t="shared" ref="Q120" si="110">O120+P120</f>
        <v>660</v>
      </c>
      <c r="S120" s="48">
        <f t="shared" ref="S120:S122" si="111">Q120+R120</f>
        <v>660</v>
      </c>
      <c r="V120" s="48">
        <f>S120+U120</f>
        <v>660</v>
      </c>
      <c r="X120" s="48">
        <f>V120+W120</f>
        <v>660</v>
      </c>
    </row>
    <row r="121" spans="1:24" ht="18.75" customHeight="1" x14ac:dyDescent="0.25">
      <c r="A121" s="44" t="s">
        <v>581</v>
      </c>
      <c r="B121" s="41"/>
      <c r="C121" s="41" t="s">
        <v>56</v>
      </c>
      <c r="D121" s="41" t="s">
        <v>56</v>
      </c>
      <c r="E121" s="41" t="s">
        <v>582</v>
      </c>
      <c r="F121" s="41"/>
      <c r="G121" s="30"/>
      <c r="I121" s="48"/>
      <c r="K121" s="48"/>
      <c r="M121" s="48"/>
      <c r="O121" s="48"/>
      <c r="P121" s="31"/>
      <c r="Q121" s="48"/>
      <c r="S121" s="48">
        <f>S122</f>
        <v>74</v>
      </c>
      <c r="V121" s="48">
        <f>V122</f>
        <v>74</v>
      </c>
      <c r="X121" s="48">
        <f>X122</f>
        <v>74</v>
      </c>
    </row>
    <row r="122" spans="1:24" ht="18.75" customHeight="1" x14ac:dyDescent="0.25">
      <c r="A122" s="44" t="s">
        <v>245</v>
      </c>
      <c r="B122" s="41"/>
      <c r="C122" s="41" t="s">
        <v>56</v>
      </c>
      <c r="D122" s="41" t="s">
        <v>56</v>
      </c>
      <c r="E122" s="41" t="s">
        <v>582</v>
      </c>
      <c r="F122" s="41" t="s">
        <v>226</v>
      </c>
      <c r="G122" s="30"/>
      <c r="I122" s="48"/>
      <c r="K122" s="48"/>
      <c r="M122" s="48"/>
      <c r="O122" s="48"/>
      <c r="P122" s="31"/>
      <c r="Q122" s="48"/>
      <c r="R122" s="31">
        <v>74</v>
      </c>
      <c r="S122" s="48">
        <f t="shared" si="111"/>
        <v>74</v>
      </c>
      <c r="V122" s="48">
        <f>S122+U122</f>
        <v>74</v>
      </c>
      <c r="X122" s="48">
        <f>V122+W122</f>
        <v>74</v>
      </c>
    </row>
    <row r="123" spans="1:24" x14ac:dyDescent="0.25">
      <c r="A123" s="19" t="s">
        <v>282</v>
      </c>
      <c r="B123" s="41"/>
      <c r="C123" s="41" t="s">
        <v>56</v>
      </c>
      <c r="D123" s="41" t="s">
        <v>56</v>
      </c>
      <c r="E123" s="41" t="s">
        <v>280</v>
      </c>
      <c r="F123" s="41"/>
      <c r="G123" s="30">
        <f>G124</f>
        <v>0</v>
      </c>
      <c r="I123" s="48">
        <f>I124</f>
        <v>0</v>
      </c>
      <c r="K123" s="48">
        <f>K124</f>
        <v>0</v>
      </c>
      <c r="M123" s="48">
        <f>M124</f>
        <v>0</v>
      </c>
      <c r="O123" s="48">
        <f>O124</f>
        <v>0</v>
      </c>
      <c r="P123" s="31"/>
      <c r="Q123" s="48">
        <f>Q124</f>
        <v>0</v>
      </c>
      <c r="S123" s="48">
        <f>S124</f>
        <v>0</v>
      </c>
      <c r="V123" s="48">
        <f>V124</f>
        <v>0</v>
      </c>
      <c r="X123" s="48">
        <f>X124</f>
        <v>0</v>
      </c>
    </row>
    <row r="124" spans="1:24" x14ac:dyDescent="0.25">
      <c r="A124" s="19" t="s">
        <v>299</v>
      </c>
      <c r="B124" s="41"/>
      <c r="C124" s="41" t="s">
        <v>56</v>
      </c>
      <c r="D124" s="41" t="s">
        <v>56</v>
      </c>
      <c r="E124" s="41" t="s">
        <v>280</v>
      </c>
      <c r="F124" s="41" t="s">
        <v>300</v>
      </c>
      <c r="G124" s="30"/>
      <c r="I124" s="48">
        <f t="shared" si="107"/>
        <v>0</v>
      </c>
      <c r="K124" s="48">
        <f t="shared" si="107"/>
        <v>0</v>
      </c>
      <c r="M124" s="48">
        <f t="shared" ref="M124" si="112">K124+L124</f>
        <v>0</v>
      </c>
      <c r="O124" s="48">
        <f t="shared" ref="O124" si="113">M124+N124</f>
        <v>0</v>
      </c>
      <c r="P124" s="31"/>
      <c r="Q124" s="48">
        <f t="shared" ref="Q124" si="114">O124+P124</f>
        <v>0</v>
      </c>
      <c r="S124" s="48">
        <f t="shared" ref="S124" si="115">Q124+R124</f>
        <v>0</v>
      </c>
      <c r="V124" s="48">
        <f>S124+U124</f>
        <v>0</v>
      </c>
      <c r="X124" s="48">
        <f>V124+W124</f>
        <v>0</v>
      </c>
    </row>
    <row r="125" spans="1:24" x14ac:dyDescent="0.25">
      <c r="A125" s="43" t="s">
        <v>62</v>
      </c>
      <c r="B125" s="36"/>
      <c r="C125" s="36" t="s">
        <v>56</v>
      </c>
      <c r="D125" s="36" t="s">
        <v>63</v>
      </c>
      <c r="E125" s="36"/>
      <c r="F125" s="36"/>
      <c r="G125" s="37">
        <f>G126+G131+G134</f>
        <v>2556.4</v>
      </c>
      <c r="I125" s="49">
        <f>I126+I131+I134</f>
        <v>2556.4</v>
      </c>
      <c r="K125" s="49">
        <f>K126+K131+K134+K128+K130</f>
        <v>4276.3999999999996</v>
      </c>
      <c r="M125" s="49">
        <f>M126+M131+M134+M128+M130</f>
        <v>4276.3999999999996</v>
      </c>
      <c r="O125" s="49">
        <f>O126+O131+O134+O128+O130</f>
        <v>4276.3999999999996</v>
      </c>
      <c r="P125" s="31"/>
      <c r="Q125" s="49">
        <f>Q126+Q131+Q134+Q128+Q130</f>
        <v>4276.3999999999996</v>
      </c>
      <c r="S125" s="49">
        <f>S126+S131+S134+S128+S130</f>
        <v>5321.35</v>
      </c>
      <c r="V125" s="49">
        <f>V126+V131+V134+V128+V130</f>
        <v>5321.35</v>
      </c>
      <c r="X125" s="49">
        <f>X126+X131+X134+X128+X130</f>
        <v>5321.35</v>
      </c>
    </row>
    <row r="126" spans="1:24" x14ac:dyDescent="0.25">
      <c r="A126" s="19" t="s">
        <v>60</v>
      </c>
      <c r="B126" s="41"/>
      <c r="C126" s="41" t="s">
        <v>56</v>
      </c>
      <c r="D126" s="41" t="s">
        <v>63</v>
      </c>
      <c r="E126" s="41" t="s">
        <v>246</v>
      </c>
      <c r="F126" s="41"/>
      <c r="G126" s="30">
        <f>G127</f>
        <v>450</v>
      </c>
      <c r="I126" s="48">
        <f>I127</f>
        <v>450</v>
      </c>
      <c r="K126" s="48">
        <f>K127</f>
        <v>450</v>
      </c>
      <c r="M126" s="48">
        <f>M127</f>
        <v>450</v>
      </c>
      <c r="O126" s="48">
        <f>O127</f>
        <v>450</v>
      </c>
      <c r="P126" s="31"/>
      <c r="Q126" s="48">
        <f>Q127</f>
        <v>450</v>
      </c>
      <c r="S126" s="48">
        <f>S127</f>
        <v>423.63</v>
      </c>
      <c r="V126" s="48">
        <f>V127</f>
        <v>423.63</v>
      </c>
      <c r="X126" s="48">
        <f>X127</f>
        <v>423.63</v>
      </c>
    </row>
    <row r="127" spans="1:24" x14ac:dyDescent="0.25">
      <c r="A127" s="44" t="s">
        <v>245</v>
      </c>
      <c r="B127" s="41"/>
      <c r="C127" s="41" t="s">
        <v>56</v>
      </c>
      <c r="D127" s="41" t="s">
        <v>63</v>
      </c>
      <c r="E127" s="41" t="s">
        <v>246</v>
      </c>
      <c r="F127" s="41" t="s">
        <v>226</v>
      </c>
      <c r="G127" s="30">
        <v>450</v>
      </c>
      <c r="I127" s="48">
        <f t="shared" ref="I127:K135" si="116">G127+H127</f>
        <v>450</v>
      </c>
      <c r="K127" s="48">
        <f t="shared" si="116"/>
        <v>450</v>
      </c>
      <c r="M127" s="48">
        <f t="shared" ref="M127" si="117">K127+L127</f>
        <v>450</v>
      </c>
      <c r="O127" s="48">
        <f t="shared" ref="O127" si="118">M127+N127</f>
        <v>450</v>
      </c>
      <c r="P127" s="31"/>
      <c r="Q127" s="48">
        <f t="shared" ref="Q127" si="119">O127+P127</f>
        <v>450</v>
      </c>
      <c r="R127" s="31">
        <v>-26.37</v>
      </c>
      <c r="S127" s="48">
        <f t="shared" ref="S127" si="120">Q127+R127</f>
        <v>423.63</v>
      </c>
      <c r="V127" s="48">
        <f>S127+U127</f>
        <v>423.63</v>
      </c>
      <c r="X127" s="48">
        <f>V127+W127</f>
        <v>423.63</v>
      </c>
    </row>
    <row r="128" spans="1:24" ht="30" x14ac:dyDescent="0.25">
      <c r="A128" s="44" t="s">
        <v>429</v>
      </c>
      <c r="B128" s="41"/>
      <c r="C128" s="41" t="s">
        <v>56</v>
      </c>
      <c r="D128" s="41" t="s">
        <v>63</v>
      </c>
      <c r="E128" s="41" t="s">
        <v>411</v>
      </c>
      <c r="F128" s="41"/>
      <c r="G128" s="30"/>
      <c r="I128" s="48"/>
      <c r="K128" s="48">
        <f>K129</f>
        <v>103</v>
      </c>
      <c r="M128" s="48">
        <f>M129</f>
        <v>103</v>
      </c>
      <c r="O128" s="48">
        <f>O129</f>
        <v>103</v>
      </c>
      <c r="P128" s="31"/>
      <c r="Q128" s="48">
        <f>Q129</f>
        <v>103</v>
      </c>
      <c r="S128" s="48">
        <f>S129</f>
        <v>103</v>
      </c>
      <c r="V128" s="48">
        <f>V129</f>
        <v>103</v>
      </c>
      <c r="X128" s="48">
        <f>X129</f>
        <v>103</v>
      </c>
    </row>
    <row r="129" spans="1:24" x14ac:dyDescent="0.25">
      <c r="A129" s="44" t="s">
        <v>245</v>
      </c>
      <c r="B129" s="41"/>
      <c r="C129" s="41" t="s">
        <v>56</v>
      </c>
      <c r="D129" s="41" t="s">
        <v>63</v>
      </c>
      <c r="E129" s="41" t="s">
        <v>411</v>
      </c>
      <c r="F129" s="41" t="s">
        <v>226</v>
      </c>
      <c r="G129" s="30"/>
      <c r="I129" s="48"/>
      <c r="J129" s="29">
        <v>103</v>
      </c>
      <c r="K129" s="48">
        <f t="shared" si="116"/>
        <v>103</v>
      </c>
      <c r="M129" s="48">
        <f t="shared" ref="M129:M130" si="121">K129+L129</f>
        <v>103</v>
      </c>
      <c r="O129" s="48">
        <f t="shared" ref="O129:O130" si="122">M129+N129</f>
        <v>103</v>
      </c>
      <c r="P129" s="31"/>
      <c r="Q129" s="48">
        <f t="shared" ref="Q129:Q130" si="123">O129+P129</f>
        <v>103</v>
      </c>
      <c r="S129" s="48">
        <f t="shared" ref="S129:S130" si="124">Q129+R129</f>
        <v>103</v>
      </c>
      <c r="V129" s="48">
        <f>S129+U129</f>
        <v>103</v>
      </c>
      <c r="X129" s="48">
        <f>V129+W129</f>
        <v>103</v>
      </c>
    </row>
    <row r="130" spans="1:24" ht="30" x14ac:dyDescent="0.25">
      <c r="A130" s="44" t="s">
        <v>428</v>
      </c>
      <c r="B130" s="41"/>
      <c r="C130" s="41" t="s">
        <v>56</v>
      </c>
      <c r="D130" s="41" t="s">
        <v>63</v>
      </c>
      <c r="E130" s="41" t="s">
        <v>540</v>
      </c>
      <c r="F130" s="41" t="s">
        <v>226</v>
      </c>
      <c r="G130" s="30"/>
      <c r="I130" s="48"/>
      <c r="J130" s="29">
        <v>330</v>
      </c>
      <c r="K130" s="48">
        <f t="shared" si="116"/>
        <v>330</v>
      </c>
      <c r="M130" s="48">
        <f t="shared" si="121"/>
        <v>330</v>
      </c>
      <c r="O130" s="48">
        <f t="shared" si="122"/>
        <v>330</v>
      </c>
      <c r="P130" s="31"/>
      <c r="Q130" s="48">
        <f t="shared" si="123"/>
        <v>330</v>
      </c>
      <c r="S130" s="48">
        <f t="shared" si="124"/>
        <v>330</v>
      </c>
      <c r="V130" s="48">
        <f>S130+U130</f>
        <v>330</v>
      </c>
      <c r="X130" s="48">
        <f>V130+W130</f>
        <v>330</v>
      </c>
    </row>
    <row r="131" spans="1:24" ht="31.5" customHeight="1" x14ac:dyDescent="0.25">
      <c r="A131" s="19" t="s">
        <v>398</v>
      </c>
      <c r="B131" s="41"/>
      <c r="C131" s="41" t="s">
        <v>56</v>
      </c>
      <c r="D131" s="41" t="s">
        <v>63</v>
      </c>
      <c r="E131" s="41" t="s">
        <v>342</v>
      </c>
      <c r="F131" s="41"/>
      <c r="G131" s="30">
        <f>G132</f>
        <v>1806.4</v>
      </c>
      <c r="I131" s="48">
        <f>I132</f>
        <v>1806.4</v>
      </c>
      <c r="K131" s="48">
        <f>K132+K133</f>
        <v>3093.4</v>
      </c>
      <c r="M131" s="48">
        <f>M132+M133</f>
        <v>3093.4</v>
      </c>
      <c r="O131" s="48">
        <f>O132+O133</f>
        <v>3093.4</v>
      </c>
      <c r="P131" s="31"/>
      <c r="Q131" s="48">
        <f>Q132+Q133</f>
        <v>3093.4</v>
      </c>
      <c r="S131" s="48">
        <f>S132+S133</f>
        <v>4414.72</v>
      </c>
      <c r="V131" s="48">
        <f>V132+V133</f>
        <v>4414.72</v>
      </c>
      <c r="X131" s="48">
        <f>X132+X133</f>
        <v>4414.72</v>
      </c>
    </row>
    <row r="132" spans="1:24" x14ac:dyDescent="0.25">
      <c r="A132" s="19" t="s">
        <v>299</v>
      </c>
      <c r="B132" s="41"/>
      <c r="C132" s="41" t="s">
        <v>56</v>
      </c>
      <c r="D132" s="41" t="s">
        <v>63</v>
      </c>
      <c r="E132" s="41" t="s">
        <v>342</v>
      </c>
      <c r="F132" s="41" t="s">
        <v>300</v>
      </c>
      <c r="G132" s="30">
        <v>1806.4</v>
      </c>
      <c r="I132" s="48">
        <f t="shared" si="116"/>
        <v>1806.4</v>
      </c>
      <c r="K132" s="48">
        <f t="shared" si="116"/>
        <v>1806.4</v>
      </c>
      <c r="M132" s="48">
        <f t="shared" ref="M132:M133" si="125">K132+L132</f>
        <v>1806.4</v>
      </c>
      <c r="O132" s="48">
        <f t="shared" ref="O132:O133" si="126">M132+N132</f>
        <v>1806.4</v>
      </c>
      <c r="P132" s="31"/>
      <c r="Q132" s="48">
        <f t="shared" ref="Q132:Q133" si="127">O132+P132</f>
        <v>1806.4</v>
      </c>
      <c r="R132" s="31">
        <v>1321.32</v>
      </c>
      <c r="S132" s="48">
        <f t="shared" ref="S132:S133" si="128">Q132+R132</f>
        <v>3127.7200000000003</v>
      </c>
      <c r="V132" s="48">
        <f>S132+U132</f>
        <v>3127.7200000000003</v>
      </c>
      <c r="X132" s="48">
        <f>V132+W132</f>
        <v>3127.7200000000003</v>
      </c>
    </row>
    <row r="133" spans="1:24" ht="31.5" x14ac:dyDescent="0.25">
      <c r="A133" s="19" t="s">
        <v>642</v>
      </c>
      <c r="B133" s="41"/>
      <c r="C133" s="41" t="s">
        <v>56</v>
      </c>
      <c r="D133" s="41" t="s">
        <v>63</v>
      </c>
      <c r="E133" s="41" t="s">
        <v>342</v>
      </c>
      <c r="F133" s="41" t="s">
        <v>300</v>
      </c>
      <c r="G133" s="30"/>
      <c r="I133" s="48"/>
      <c r="J133" s="29">
        <v>1287</v>
      </c>
      <c r="K133" s="48">
        <f t="shared" si="116"/>
        <v>1287</v>
      </c>
      <c r="M133" s="48">
        <f t="shared" si="125"/>
        <v>1287</v>
      </c>
      <c r="O133" s="48">
        <f t="shared" si="126"/>
        <v>1287</v>
      </c>
      <c r="P133" s="31"/>
      <c r="Q133" s="48">
        <f t="shared" si="127"/>
        <v>1287</v>
      </c>
      <c r="S133" s="48">
        <f t="shared" si="128"/>
        <v>1287</v>
      </c>
      <c r="V133" s="48">
        <f>S133+U133</f>
        <v>1287</v>
      </c>
      <c r="X133" s="48">
        <f>V133+W133</f>
        <v>1287</v>
      </c>
    </row>
    <row r="134" spans="1:24" ht="29.25" customHeight="1" x14ac:dyDescent="0.25">
      <c r="A134" s="19" t="s">
        <v>405</v>
      </c>
      <c r="B134" s="41"/>
      <c r="C134" s="41" t="s">
        <v>56</v>
      </c>
      <c r="D134" s="41" t="s">
        <v>63</v>
      </c>
      <c r="E134" s="41" t="s">
        <v>310</v>
      </c>
      <c r="F134" s="41"/>
      <c r="G134" s="30">
        <f>G135</f>
        <v>300</v>
      </c>
      <c r="I134" s="48">
        <f>I135</f>
        <v>300</v>
      </c>
      <c r="K134" s="48">
        <f>K135</f>
        <v>300</v>
      </c>
      <c r="M134" s="48">
        <f>M135</f>
        <v>300</v>
      </c>
      <c r="O134" s="48">
        <f>O135</f>
        <v>300</v>
      </c>
      <c r="P134" s="31"/>
      <c r="Q134" s="48">
        <f>Q135</f>
        <v>300</v>
      </c>
      <c r="S134" s="48">
        <f>S135</f>
        <v>50</v>
      </c>
      <c r="V134" s="48">
        <f>V135</f>
        <v>50</v>
      </c>
      <c r="X134" s="48">
        <f>X135</f>
        <v>50</v>
      </c>
    </row>
    <row r="135" spans="1:24" x14ac:dyDescent="0.25">
      <c r="A135" s="44" t="s">
        <v>245</v>
      </c>
      <c r="B135" s="41"/>
      <c r="C135" s="41" t="s">
        <v>56</v>
      </c>
      <c r="D135" s="41" t="s">
        <v>63</v>
      </c>
      <c r="E135" s="41" t="s">
        <v>310</v>
      </c>
      <c r="F135" s="41" t="s">
        <v>226</v>
      </c>
      <c r="G135" s="30">
        <v>300</v>
      </c>
      <c r="I135" s="48">
        <f t="shared" si="116"/>
        <v>300</v>
      </c>
      <c r="K135" s="48">
        <f t="shared" si="116"/>
        <v>300</v>
      </c>
      <c r="M135" s="48">
        <f t="shared" ref="M135" si="129">K135+L135</f>
        <v>300</v>
      </c>
      <c r="O135" s="48">
        <f t="shared" ref="O135" si="130">M135+N135</f>
        <v>300</v>
      </c>
      <c r="P135" s="31"/>
      <c r="Q135" s="48">
        <f t="shared" ref="Q135" si="131">O135+P135</f>
        <v>300</v>
      </c>
      <c r="R135" s="31">
        <v>-250</v>
      </c>
      <c r="S135" s="48">
        <f t="shared" ref="S135" si="132">Q135+R135</f>
        <v>50</v>
      </c>
      <c r="T135" s="71">
        <v>-250</v>
      </c>
      <c r="V135" s="48">
        <f>S135+U135</f>
        <v>50</v>
      </c>
      <c r="X135" s="48">
        <f>V135+W135</f>
        <v>50</v>
      </c>
    </row>
    <row r="136" spans="1:24" x14ac:dyDescent="0.25">
      <c r="A136" s="43" t="s">
        <v>248</v>
      </c>
      <c r="B136" s="36"/>
      <c r="C136" s="36" t="s">
        <v>43</v>
      </c>
      <c r="D136" s="36"/>
      <c r="E136" s="36"/>
      <c r="F136" s="36"/>
      <c r="G136" s="37">
        <f>G137</f>
        <v>1000</v>
      </c>
      <c r="I136" s="49">
        <f>I137</f>
        <v>800</v>
      </c>
      <c r="K136" s="49">
        <f>K137</f>
        <v>880</v>
      </c>
      <c r="M136" s="49">
        <f>M137</f>
        <v>880</v>
      </c>
      <c r="O136" s="49">
        <f>O137</f>
        <v>880</v>
      </c>
      <c r="P136" s="31"/>
      <c r="Q136" s="49">
        <f>Q137</f>
        <v>880</v>
      </c>
      <c r="S136" s="49">
        <f>S137</f>
        <v>1251.6199999999999</v>
      </c>
      <c r="V136" s="49">
        <f>V137</f>
        <v>1251.6199999999999</v>
      </c>
      <c r="X136" s="49">
        <f>X137</f>
        <v>1251.6199999999999</v>
      </c>
    </row>
    <row r="137" spans="1:24" x14ac:dyDescent="0.25">
      <c r="A137" s="43" t="s">
        <v>154</v>
      </c>
      <c r="B137" s="36"/>
      <c r="C137" s="36" t="s">
        <v>43</v>
      </c>
      <c r="D137" s="36" t="s">
        <v>15</v>
      </c>
      <c r="E137" s="36"/>
      <c r="F137" s="36"/>
      <c r="G137" s="37">
        <f>G138</f>
        <v>1000</v>
      </c>
      <c r="I137" s="49">
        <f>I138</f>
        <v>800</v>
      </c>
      <c r="K137" s="49">
        <f>K138+K142</f>
        <v>880</v>
      </c>
      <c r="M137" s="49">
        <f>M138+M142</f>
        <v>880</v>
      </c>
      <c r="O137" s="49">
        <f>O138+O142</f>
        <v>880</v>
      </c>
      <c r="P137" s="31"/>
      <c r="Q137" s="49">
        <f>Q138+Q142</f>
        <v>880</v>
      </c>
      <c r="S137" s="49">
        <f>S138+S142+S140</f>
        <v>1251.6199999999999</v>
      </c>
      <c r="V137" s="49">
        <f>V138+V142+V140</f>
        <v>1251.6199999999999</v>
      </c>
      <c r="X137" s="49">
        <f>X138+X142+X140</f>
        <v>1251.6199999999999</v>
      </c>
    </row>
    <row r="138" spans="1:24" ht="17.25" customHeight="1" x14ac:dyDescent="0.25">
      <c r="A138" s="19" t="s">
        <v>249</v>
      </c>
      <c r="B138" s="41"/>
      <c r="C138" s="41" t="s">
        <v>43</v>
      </c>
      <c r="D138" s="41" t="s">
        <v>15</v>
      </c>
      <c r="E138" s="41" t="s">
        <v>247</v>
      </c>
      <c r="F138" s="41"/>
      <c r="G138" s="30">
        <f>G139</f>
        <v>1000</v>
      </c>
      <c r="I138" s="48">
        <f>I139</f>
        <v>800</v>
      </c>
      <c r="K138" s="48">
        <f>K139</f>
        <v>800</v>
      </c>
      <c r="M138" s="48">
        <f>M139</f>
        <v>800</v>
      </c>
      <c r="O138" s="48">
        <f>O139</f>
        <v>800</v>
      </c>
      <c r="P138" s="31"/>
      <c r="Q138" s="48">
        <f>Q139</f>
        <v>800</v>
      </c>
      <c r="S138" s="48">
        <f>S139</f>
        <v>800</v>
      </c>
      <c r="V138" s="48">
        <f>V139</f>
        <v>800</v>
      </c>
      <c r="X138" s="48">
        <f>X139</f>
        <v>800</v>
      </c>
    </row>
    <row r="139" spans="1:24" x14ac:dyDescent="0.25">
      <c r="A139" s="44" t="s">
        <v>245</v>
      </c>
      <c r="B139" s="41"/>
      <c r="C139" s="41" t="s">
        <v>43</v>
      </c>
      <c r="D139" s="41" t="s">
        <v>15</v>
      </c>
      <c r="E139" s="41" t="s">
        <v>247</v>
      </c>
      <c r="F139" s="41" t="s">
        <v>226</v>
      </c>
      <c r="G139" s="30">
        <v>1000</v>
      </c>
      <c r="H139" s="53">
        <v>-200</v>
      </c>
      <c r="I139" s="48">
        <f t="shared" ref="I139:K143" si="133">G139+H139</f>
        <v>800</v>
      </c>
      <c r="K139" s="48">
        <f t="shared" si="133"/>
        <v>800</v>
      </c>
      <c r="M139" s="48">
        <f t="shared" ref="M139" si="134">K139+L139</f>
        <v>800</v>
      </c>
      <c r="O139" s="48">
        <f t="shared" ref="O139" si="135">M139+N139</f>
        <v>800</v>
      </c>
      <c r="P139" s="31"/>
      <c r="Q139" s="48">
        <f t="shared" ref="Q139" si="136">O139+P139</f>
        <v>800</v>
      </c>
      <c r="S139" s="48">
        <f t="shared" ref="S139:S141" si="137">Q139+R139</f>
        <v>800</v>
      </c>
      <c r="V139" s="48">
        <f>S139+U139</f>
        <v>800</v>
      </c>
      <c r="X139" s="48">
        <f>V139+W139</f>
        <v>800</v>
      </c>
    </row>
    <row r="140" spans="1:24" x14ac:dyDescent="0.25">
      <c r="A140" s="44" t="s">
        <v>583</v>
      </c>
      <c r="B140" s="41"/>
      <c r="C140" s="41" t="s">
        <v>43</v>
      </c>
      <c r="D140" s="41" t="s">
        <v>15</v>
      </c>
      <c r="E140" s="41" t="s">
        <v>584</v>
      </c>
      <c r="F140" s="41"/>
      <c r="G140" s="30"/>
      <c r="I140" s="48"/>
      <c r="K140" s="48"/>
      <c r="M140" s="48"/>
      <c r="O140" s="48"/>
      <c r="P140" s="31"/>
      <c r="Q140" s="48"/>
      <c r="S140" s="48">
        <f>S141</f>
        <v>371.62</v>
      </c>
      <c r="V140" s="48">
        <f>V141</f>
        <v>371.62</v>
      </c>
      <c r="X140" s="48">
        <f>X141</f>
        <v>371.62</v>
      </c>
    </row>
    <row r="141" spans="1:24" x14ac:dyDescent="0.25">
      <c r="A141" s="44" t="s">
        <v>245</v>
      </c>
      <c r="B141" s="41"/>
      <c r="C141" s="41" t="s">
        <v>43</v>
      </c>
      <c r="D141" s="41" t="s">
        <v>15</v>
      </c>
      <c r="E141" s="41" t="s">
        <v>584</v>
      </c>
      <c r="F141" s="41" t="s">
        <v>226</v>
      </c>
      <c r="G141" s="30"/>
      <c r="I141" s="48"/>
      <c r="K141" s="48"/>
      <c r="M141" s="48"/>
      <c r="O141" s="48"/>
      <c r="P141" s="31"/>
      <c r="Q141" s="48"/>
      <c r="R141" s="31">
        <v>371.62</v>
      </c>
      <c r="S141" s="48">
        <f t="shared" si="137"/>
        <v>371.62</v>
      </c>
      <c r="V141" s="48">
        <f>S141+U141</f>
        <v>371.62</v>
      </c>
      <c r="X141" s="48">
        <f>V141+W141</f>
        <v>371.62</v>
      </c>
    </row>
    <row r="142" spans="1:24" ht="30" x14ac:dyDescent="0.25">
      <c r="A142" s="44" t="s">
        <v>569</v>
      </c>
      <c r="B142" s="41"/>
      <c r="C142" s="41" t="s">
        <v>43</v>
      </c>
      <c r="D142" s="41" t="s">
        <v>15</v>
      </c>
      <c r="E142" s="41" t="s">
        <v>436</v>
      </c>
      <c r="F142" s="41"/>
      <c r="G142" s="30"/>
      <c r="I142" s="48"/>
      <c r="K142" s="48">
        <f>K143</f>
        <v>80</v>
      </c>
      <c r="M142" s="48">
        <f>M143</f>
        <v>80</v>
      </c>
      <c r="O142" s="48">
        <f>O143</f>
        <v>80</v>
      </c>
      <c r="P142" s="31"/>
      <c r="Q142" s="48">
        <f>Q143</f>
        <v>80</v>
      </c>
      <c r="S142" s="48">
        <f>S143</f>
        <v>80</v>
      </c>
      <c r="V142" s="48">
        <f>V143</f>
        <v>80</v>
      </c>
      <c r="X142" s="48">
        <f>X143</f>
        <v>80</v>
      </c>
    </row>
    <row r="143" spans="1:24" x14ac:dyDescent="0.25">
      <c r="A143" s="44" t="s">
        <v>245</v>
      </c>
      <c r="B143" s="41"/>
      <c r="C143" s="41" t="s">
        <v>43</v>
      </c>
      <c r="D143" s="41" t="s">
        <v>15</v>
      </c>
      <c r="E143" s="41" t="s">
        <v>436</v>
      </c>
      <c r="F143" s="41" t="s">
        <v>226</v>
      </c>
      <c r="G143" s="30"/>
      <c r="I143" s="48"/>
      <c r="J143" s="29">
        <v>80</v>
      </c>
      <c r="K143" s="48">
        <f t="shared" si="133"/>
        <v>80</v>
      </c>
      <c r="M143" s="48">
        <f t="shared" ref="M143" si="138">K143+L143</f>
        <v>80</v>
      </c>
      <c r="O143" s="48">
        <f t="shared" ref="O143" si="139">M143+N143</f>
        <v>80</v>
      </c>
      <c r="P143" s="31"/>
      <c r="Q143" s="48">
        <f t="shared" ref="Q143" si="140">O143+P143</f>
        <v>80</v>
      </c>
      <c r="S143" s="48">
        <f t="shared" ref="S143" si="141">Q143+R143</f>
        <v>80</v>
      </c>
      <c r="V143" s="48">
        <f>S143+U143</f>
        <v>80</v>
      </c>
      <c r="X143" s="48">
        <f>V143+W143</f>
        <v>80</v>
      </c>
    </row>
    <row r="144" spans="1:24" x14ac:dyDescent="0.25">
      <c r="A144" s="43" t="s">
        <v>185</v>
      </c>
      <c r="B144" s="36"/>
      <c r="C144" s="36" t="s">
        <v>68</v>
      </c>
      <c r="D144" s="36"/>
      <c r="E144" s="36"/>
      <c r="F144" s="36"/>
      <c r="G144" s="37">
        <f>G145+G148</f>
        <v>5257.61</v>
      </c>
      <c r="I144" s="49">
        <f>I145+I148</f>
        <v>5257.61</v>
      </c>
      <c r="K144" s="49">
        <f>K145+K148</f>
        <v>6242.83</v>
      </c>
      <c r="M144" s="49">
        <f>M145+M148</f>
        <v>6242.83</v>
      </c>
      <c r="O144" s="49">
        <f>O145+O148</f>
        <v>6242.83</v>
      </c>
      <c r="P144" s="31"/>
      <c r="Q144" s="49">
        <f>Q145+Q148</f>
        <v>6242.83</v>
      </c>
      <c r="S144" s="49">
        <f>S145+S148</f>
        <v>6242.83</v>
      </c>
      <c r="V144" s="49">
        <f>V145+V148</f>
        <v>6242.83</v>
      </c>
      <c r="X144" s="49">
        <f>X145+X148</f>
        <v>6242.83</v>
      </c>
    </row>
    <row r="145" spans="1:24" x14ac:dyDescent="0.25">
      <c r="A145" s="43" t="s">
        <v>69</v>
      </c>
      <c r="B145" s="36"/>
      <c r="C145" s="36" t="s">
        <v>68</v>
      </c>
      <c r="D145" s="36" t="s">
        <v>20</v>
      </c>
      <c r="E145" s="36"/>
      <c r="F145" s="36"/>
      <c r="G145" s="37">
        <f>G146</f>
        <v>500</v>
      </c>
      <c r="I145" s="49">
        <f>I146</f>
        <v>500</v>
      </c>
      <c r="K145" s="49">
        <f>K146</f>
        <v>500</v>
      </c>
      <c r="M145" s="49">
        <f>M146</f>
        <v>500</v>
      </c>
      <c r="O145" s="49">
        <f>O146</f>
        <v>500</v>
      </c>
      <c r="P145" s="31"/>
      <c r="Q145" s="49">
        <f>Q146</f>
        <v>500</v>
      </c>
      <c r="S145" s="49">
        <f>S146</f>
        <v>500</v>
      </c>
      <c r="V145" s="49">
        <f>V146</f>
        <v>500</v>
      </c>
      <c r="X145" s="49">
        <f>X146</f>
        <v>500</v>
      </c>
    </row>
    <row r="146" spans="1:24" x14ac:dyDescent="0.25">
      <c r="A146" s="19" t="s">
        <v>72</v>
      </c>
      <c r="B146" s="41"/>
      <c r="C146" s="41" t="s">
        <v>68</v>
      </c>
      <c r="D146" s="41" t="s">
        <v>20</v>
      </c>
      <c r="E146" s="41" t="s">
        <v>250</v>
      </c>
      <c r="F146" s="41"/>
      <c r="G146" s="30">
        <f>G147</f>
        <v>500</v>
      </c>
      <c r="I146" s="48">
        <f>I147</f>
        <v>500</v>
      </c>
      <c r="K146" s="48">
        <f>K147</f>
        <v>500</v>
      </c>
      <c r="M146" s="48">
        <f>M147</f>
        <v>500</v>
      </c>
      <c r="O146" s="48">
        <f>O147</f>
        <v>500</v>
      </c>
      <c r="P146" s="31"/>
      <c r="Q146" s="48">
        <f>Q147</f>
        <v>500</v>
      </c>
      <c r="S146" s="48">
        <f>S147</f>
        <v>500</v>
      </c>
      <c r="V146" s="48">
        <f>V147</f>
        <v>500</v>
      </c>
      <c r="X146" s="48">
        <f>X147</f>
        <v>500</v>
      </c>
    </row>
    <row r="147" spans="1:24" x14ac:dyDescent="0.25">
      <c r="A147" s="44" t="s">
        <v>245</v>
      </c>
      <c r="B147" s="41"/>
      <c r="C147" s="41" t="s">
        <v>68</v>
      </c>
      <c r="D147" s="41" t="s">
        <v>20</v>
      </c>
      <c r="E147" s="41" t="s">
        <v>250</v>
      </c>
      <c r="F147" s="41" t="s">
        <v>226</v>
      </c>
      <c r="G147" s="30">
        <v>500</v>
      </c>
      <c r="I147" s="48">
        <f t="shared" ref="I147:K147" si="142">G147+H147</f>
        <v>500</v>
      </c>
      <c r="K147" s="48">
        <f t="shared" si="142"/>
        <v>500</v>
      </c>
      <c r="M147" s="48">
        <f t="shared" ref="M147" si="143">K147+L147</f>
        <v>500</v>
      </c>
      <c r="O147" s="48">
        <f t="shared" ref="O147" si="144">M147+N147</f>
        <v>500</v>
      </c>
      <c r="P147" s="31"/>
      <c r="Q147" s="48">
        <f t="shared" ref="Q147" si="145">O147+P147</f>
        <v>500</v>
      </c>
      <c r="S147" s="48">
        <f t="shared" ref="S147" si="146">Q147+R147</f>
        <v>500</v>
      </c>
      <c r="V147" s="48">
        <f>S147+U147</f>
        <v>500</v>
      </c>
      <c r="X147" s="48">
        <f>V147+W147</f>
        <v>500</v>
      </c>
    </row>
    <row r="148" spans="1:24" x14ac:dyDescent="0.25">
      <c r="A148" s="43" t="s">
        <v>74</v>
      </c>
      <c r="B148" s="36"/>
      <c r="C148" s="36" t="s">
        <v>68</v>
      </c>
      <c r="D148" s="36" t="s">
        <v>24</v>
      </c>
      <c r="E148" s="36"/>
      <c r="F148" s="36"/>
      <c r="G148" s="37">
        <f>G149+G154</f>
        <v>4757.6099999999997</v>
      </c>
      <c r="I148" s="49">
        <f>I149+I154</f>
        <v>4757.6099999999997</v>
      </c>
      <c r="K148" s="49">
        <f>K149+K154</f>
        <v>5742.83</v>
      </c>
      <c r="M148" s="49">
        <f>M149+M154</f>
        <v>5742.83</v>
      </c>
      <c r="O148" s="49">
        <f>O149+O154</f>
        <v>5742.83</v>
      </c>
      <c r="P148" s="31"/>
      <c r="Q148" s="49">
        <f>Q149+Q154</f>
        <v>5742.83</v>
      </c>
      <c r="S148" s="49">
        <f>S149+S154</f>
        <v>5742.83</v>
      </c>
      <c r="V148" s="49">
        <f>V149+V154</f>
        <v>5742.83</v>
      </c>
      <c r="X148" s="49">
        <f>X149+X154</f>
        <v>5742.83</v>
      </c>
    </row>
    <row r="149" spans="1:24" ht="30" customHeight="1" x14ac:dyDescent="0.25">
      <c r="A149" s="19" t="s">
        <v>227</v>
      </c>
      <c r="B149" s="41"/>
      <c r="C149" s="41" t="s">
        <v>68</v>
      </c>
      <c r="D149" s="41" t="s">
        <v>24</v>
      </c>
      <c r="E149" s="41" t="s">
        <v>351</v>
      </c>
      <c r="F149" s="41"/>
      <c r="G149" s="48">
        <f>G150+G151+G152</f>
        <v>726.99</v>
      </c>
      <c r="I149" s="48">
        <f>I150+I151+I152</f>
        <v>726.99</v>
      </c>
      <c r="K149" s="48">
        <f>K150+K151+K152+K153</f>
        <v>728.07</v>
      </c>
      <c r="M149" s="48">
        <f>M150+M151+M152+M153</f>
        <v>728.07</v>
      </c>
      <c r="O149" s="48">
        <f>O150+O151+O152+O153</f>
        <v>728.07</v>
      </c>
      <c r="P149" s="31"/>
      <c r="Q149" s="48">
        <f>Q150+Q151+Q152+Q153</f>
        <v>728.07</v>
      </c>
      <c r="S149" s="48">
        <f>S150+S151+S152+S153</f>
        <v>728.07</v>
      </c>
      <c r="V149" s="48">
        <f>V150+V151+V152+V153</f>
        <v>728.07</v>
      </c>
      <c r="X149" s="48">
        <f>X150+X151+X152+X153</f>
        <v>728.07</v>
      </c>
    </row>
    <row r="150" spans="1:24" x14ac:dyDescent="0.25">
      <c r="A150" s="19" t="s">
        <v>218</v>
      </c>
      <c r="B150" s="41"/>
      <c r="C150" s="41" t="s">
        <v>68</v>
      </c>
      <c r="D150" s="41" t="s">
        <v>24</v>
      </c>
      <c r="E150" s="41" t="s">
        <v>351</v>
      </c>
      <c r="F150" s="41" t="s">
        <v>219</v>
      </c>
      <c r="G150" s="48">
        <f>467.3+159.8</f>
        <v>627.1</v>
      </c>
      <c r="I150" s="48">
        <f t="shared" ref="I150:K156" si="147">G150+H150</f>
        <v>627.1</v>
      </c>
      <c r="K150" s="48">
        <f t="shared" si="147"/>
        <v>627.1</v>
      </c>
      <c r="M150" s="48">
        <f t="shared" ref="M150:M153" si="148">K150+L150</f>
        <v>627.1</v>
      </c>
      <c r="O150" s="48">
        <f t="shared" ref="O150:O153" si="149">M150+N150</f>
        <v>627.1</v>
      </c>
      <c r="P150" s="31"/>
      <c r="Q150" s="48">
        <f t="shared" ref="Q150:Q153" si="150">O150+P150</f>
        <v>627.1</v>
      </c>
      <c r="S150" s="48">
        <f t="shared" ref="S150:S153" si="151">Q150+R150</f>
        <v>627.1</v>
      </c>
      <c r="V150" s="48">
        <f>S150+U150</f>
        <v>627.1</v>
      </c>
      <c r="W150" s="31">
        <v>1.9</v>
      </c>
      <c r="X150" s="48">
        <f>V150+W150</f>
        <v>629</v>
      </c>
    </row>
    <row r="151" spans="1:24" ht="12.75" customHeight="1" x14ac:dyDescent="0.25">
      <c r="A151" s="19" t="s">
        <v>224</v>
      </c>
      <c r="B151" s="41"/>
      <c r="C151" s="41" t="s">
        <v>68</v>
      </c>
      <c r="D151" s="41" t="s">
        <v>24</v>
      </c>
      <c r="E151" s="41" t="s">
        <v>351</v>
      </c>
      <c r="F151" s="41" t="s">
        <v>225</v>
      </c>
      <c r="G151" s="30">
        <v>5</v>
      </c>
      <c r="I151" s="48">
        <f t="shared" si="147"/>
        <v>5</v>
      </c>
      <c r="K151" s="48">
        <f t="shared" si="147"/>
        <v>5</v>
      </c>
      <c r="M151" s="48">
        <f t="shared" si="148"/>
        <v>5</v>
      </c>
      <c r="O151" s="48">
        <f t="shared" si="149"/>
        <v>5</v>
      </c>
      <c r="P151" s="31"/>
      <c r="Q151" s="48">
        <f t="shared" si="150"/>
        <v>5</v>
      </c>
      <c r="S151" s="48">
        <f t="shared" si="151"/>
        <v>5</v>
      </c>
      <c r="V151" s="48">
        <f>S151+U151</f>
        <v>5</v>
      </c>
      <c r="W151" s="31">
        <v>24.6</v>
      </c>
      <c r="X151" s="48">
        <f>V151+W151</f>
        <v>29.6</v>
      </c>
    </row>
    <row r="152" spans="1:24" x14ac:dyDescent="0.25">
      <c r="A152" s="44" t="s">
        <v>245</v>
      </c>
      <c r="B152" s="41"/>
      <c r="C152" s="41" t="s">
        <v>68</v>
      </c>
      <c r="D152" s="41" t="s">
        <v>24</v>
      </c>
      <c r="E152" s="41" t="s">
        <v>351</v>
      </c>
      <c r="F152" s="41" t="s">
        <v>226</v>
      </c>
      <c r="G152" s="30">
        <f>55+2+3+24.89+10</f>
        <v>94.89</v>
      </c>
      <c r="I152" s="48">
        <f t="shared" si="147"/>
        <v>94.89</v>
      </c>
      <c r="K152" s="48">
        <f t="shared" si="147"/>
        <v>94.89</v>
      </c>
      <c r="M152" s="48">
        <f t="shared" si="148"/>
        <v>94.89</v>
      </c>
      <c r="O152" s="48">
        <f t="shared" si="149"/>
        <v>94.89</v>
      </c>
      <c r="P152" s="31"/>
      <c r="Q152" s="48">
        <f t="shared" si="150"/>
        <v>94.89</v>
      </c>
      <c r="S152" s="48">
        <f t="shared" si="151"/>
        <v>94.89</v>
      </c>
      <c r="V152" s="48">
        <f>S152+U152</f>
        <v>94.89</v>
      </c>
      <c r="W152" s="31">
        <f>-25.39-1.11</f>
        <v>-26.5</v>
      </c>
      <c r="X152" s="48">
        <f>V152+W152</f>
        <v>68.39</v>
      </c>
    </row>
    <row r="153" spans="1:24" ht="27.75" customHeight="1" x14ac:dyDescent="0.25">
      <c r="A153" s="44" t="s">
        <v>437</v>
      </c>
      <c r="B153" s="41"/>
      <c r="C153" s="41" t="s">
        <v>68</v>
      </c>
      <c r="D153" s="41" t="s">
        <v>24</v>
      </c>
      <c r="E153" s="41" t="s">
        <v>351</v>
      </c>
      <c r="F153" s="41" t="s">
        <v>226</v>
      </c>
      <c r="G153" s="30"/>
      <c r="I153" s="48"/>
      <c r="J153" s="29">
        <v>1.08</v>
      </c>
      <c r="K153" s="48">
        <f t="shared" si="147"/>
        <v>1.08</v>
      </c>
      <c r="M153" s="48">
        <f t="shared" si="148"/>
        <v>1.08</v>
      </c>
      <c r="O153" s="48">
        <f t="shared" si="149"/>
        <v>1.08</v>
      </c>
      <c r="P153" s="31"/>
      <c r="Q153" s="48">
        <f t="shared" si="150"/>
        <v>1.08</v>
      </c>
      <c r="S153" s="48">
        <f t="shared" si="151"/>
        <v>1.08</v>
      </c>
      <c r="V153" s="48">
        <f>S153+U153</f>
        <v>1.08</v>
      </c>
      <c r="X153" s="48">
        <f>V153+W153</f>
        <v>1.08</v>
      </c>
    </row>
    <row r="154" spans="1:24" ht="77.25" customHeight="1" x14ac:dyDescent="0.25">
      <c r="A154" s="19" t="s">
        <v>399</v>
      </c>
      <c r="B154" s="41"/>
      <c r="C154" s="41" t="s">
        <v>68</v>
      </c>
      <c r="D154" s="41" t="s">
        <v>24</v>
      </c>
      <c r="E154" s="41" t="s">
        <v>352</v>
      </c>
      <c r="F154" s="41"/>
      <c r="G154" s="30">
        <f>G155</f>
        <v>4030.62</v>
      </c>
      <c r="I154" s="48">
        <f>I155</f>
        <v>4030.62</v>
      </c>
      <c r="K154" s="48">
        <f>K155+K156</f>
        <v>5014.76</v>
      </c>
      <c r="M154" s="48">
        <f>M155+M156</f>
        <v>5014.76</v>
      </c>
      <c r="O154" s="48">
        <f>O155+O156</f>
        <v>5014.76</v>
      </c>
      <c r="P154" s="31"/>
      <c r="Q154" s="48">
        <f>Q155+Q156</f>
        <v>5014.76</v>
      </c>
      <c r="S154" s="48">
        <f>S155+S156</f>
        <v>5014.76</v>
      </c>
      <c r="V154" s="48">
        <f>V155+V156</f>
        <v>5014.76</v>
      </c>
      <c r="X154" s="48">
        <f>X155+X156</f>
        <v>5014.76</v>
      </c>
    </row>
    <row r="155" spans="1:24" ht="31.5" x14ac:dyDescent="0.25">
      <c r="A155" s="19" t="s">
        <v>312</v>
      </c>
      <c r="B155" s="41"/>
      <c r="C155" s="41" t="s">
        <v>68</v>
      </c>
      <c r="D155" s="41" t="s">
        <v>24</v>
      </c>
      <c r="E155" s="41" t="s">
        <v>352</v>
      </c>
      <c r="F155" s="41" t="s">
        <v>311</v>
      </c>
      <c r="G155" s="30">
        <v>4030.62</v>
      </c>
      <c r="I155" s="48">
        <f t="shared" si="147"/>
        <v>4030.62</v>
      </c>
      <c r="K155" s="48">
        <f t="shared" si="147"/>
        <v>4030.62</v>
      </c>
      <c r="M155" s="48">
        <f t="shared" ref="M155:M156" si="152">K155+L155</f>
        <v>4030.62</v>
      </c>
      <c r="O155" s="48">
        <f t="shared" ref="O155:O156" si="153">M155+N155</f>
        <v>4030.62</v>
      </c>
      <c r="P155" s="31"/>
      <c r="Q155" s="48">
        <f t="shared" ref="Q155:Q156" si="154">O155+P155</f>
        <v>4030.62</v>
      </c>
      <c r="S155" s="48">
        <f t="shared" ref="S155:S156" si="155">Q155+R155</f>
        <v>4030.62</v>
      </c>
      <c r="V155" s="48">
        <f>S155+U155</f>
        <v>4030.62</v>
      </c>
      <c r="X155" s="48">
        <f>V155+W155</f>
        <v>4030.62</v>
      </c>
    </row>
    <row r="156" spans="1:24" ht="31.5" x14ac:dyDescent="0.25">
      <c r="A156" s="19" t="s">
        <v>438</v>
      </c>
      <c r="B156" s="41"/>
      <c r="C156" s="41" t="s">
        <v>68</v>
      </c>
      <c r="D156" s="41" t="s">
        <v>24</v>
      </c>
      <c r="E156" s="41" t="s">
        <v>352</v>
      </c>
      <c r="F156" s="41" t="s">
        <v>311</v>
      </c>
      <c r="G156" s="30"/>
      <c r="I156" s="48"/>
      <c r="J156" s="29">
        <v>984.14</v>
      </c>
      <c r="K156" s="48">
        <f t="shared" si="147"/>
        <v>984.14</v>
      </c>
      <c r="M156" s="48">
        <f t="shared" si="152"/>
        <v>984.14</v>
      </c>
      <c r="O156" s="48">
        <f t="shared" si="153"/>
        <v>984.14</v>
      </c>
      <c r="P156" s="31"/>
      <c r="Q156" s="48">
        <f t="shared" si="154"/>
        <v>984.14</v>
      </c>
      <c r="S156" s="48">
        <f t="shared" si="155"/>
        <v>984.14</v>
      </c>
      <c r="V156" s="48">
        <f>S156+U156</f>
        <v>984.14</v>
      </c>
      <c r="X156" s="48">
        <f>V156+W156</f>
        <v>984.14</v>
      </c>
    </row>
    <row r="157" spans="1:24" x14ac:dyDescent="0.25">
      <c r="A157" s="43" t="s">
        <v>252</v>
      </c>
      <c r="B157" s="36"/>
      <c r="C157" s="36" t="s">
        <v>109</v>
      </c>
      <c r="D157" s="36"/>
      <c r="E157" s="36"/>
      <c r="F157" s="36"/>
      <c r="G157" s="37">
        <f>G158</f>
        <v>800</v>
      </c>
      <c r="I157" s="49">
        <f>I158</f>
        <v>1100</v>
      </c>
      <c r="K157" s="49">
        <f>K158</f>
        <v>1100</v>
      </c>
      <c r="M157" s="49">
        <f>M158</f>
        <v>1100</v>
      </c>
      <c r="O157" s="49">
        <f>O158</f>
        <v>1100</v>
      </c>
      <c r="P157" s="31"/>
      <c r="Q157" s="49">
        <f>Q158</f>
        <v>1100</v>
      </c>
      <c r="S157" s="49">
        <f>S158</f>
        <v>1214</v>
      </c>
      <c r="V157" s="49">
        <f>V158</f>
        <v>1214</v>
      </c>
      <c r="X157" s="49">
        <f>X158+X163</f>
        <v>1314</v>
      </c>
    </row>
    <row r="158" spans="1:24" x14ac:dyDescent="0.25">
      <c r="A158" s="43" t="s">
        <v>208</v>
      </c>
      <c r="B158" s="36"/>
      <c r="C158" s="36" t="s">
        <v>109</v>
      </c>
      <c r="D158" s="36" t="s">
        <v>15</v>
      </c>
      <c r="E158" s="36"/>
      <c r="F158" s="36"/>
      <c r="G158" s="37">
        <f>G159</f>
        <v>800</v>
      </c>
      <c r="I158" s="49">
        <f>I159</f>
        <v>1100</v>
      </c>
      <c r="K158" s="49">
        <f>K159</f>
        <v>1100</v>
      </c>
      <c r="M158" s="49">
        <f>M159</f>
        <v>1100</v>
      </c>
      <c r="O158" s="49">
        <f>O159</f>
        <v>1100</v>
      </c>
      <c r="P158" s="31"/>
      <c r="Q158" s="49">
        <f>Q159</f>
        <v>1100</v>
      </c>
      <c r="S158" s="49">
        <f>S159+S161</f>
        <v>1214</v>
      </c>
      <c r="V158" s="49">
        <f>V159+V161</f>
        <v>1214</v>
      </c>
      <c r="X158" s="49">
        <f>X159+X161</f>
        <v>1214</v>
      </c>
    </row>
    <row r="159" spans="1:24" ht="15.75" customHeight="1" x14ac:dyDescent="0.25">
      <c r="A159" s="19" t="s">
        <v>585</v>
      </c>
      <c r="B159" s="41"/>
      <c r="C159" s="41" t="s">
        <v>109</v>
      </c>
      <c r="D159" s="41" t="s">
        <v>15</v>
      </c>
      <c r="E159" s="41" t="s">
        <v>251</v>
      </c>
      <c r="F159" s="41"/>
      <c r="G159" s="30">
        <f>G160</f>
        <v>800</v>
      </c>
      <c r="I159" s="48">
        <f>I160</f>
        <v>1100</v>
      </c>
      <c r="K159" s="48">
        <f>K160</f>
        <v>1100</v>
      </c>
      <c r="M159" s="48">
        <f>M160</f>
        <v>1100</v>
      </c>
      <c r="O159" s="48">
        <f>O160</f>
        <v>1100</v>
      </c>
      <c r="P159" s="31"/>
      <c r="Q159" s="48">
        <f>Q160</f>
        <v>1100</v>
      </c>
      <c r="S159" s="48">
        <f>S160</f>
        <v>1100</v>
      </c>
      <c r="V159" s="48">
        <f>V160</f>
        <v>1100</v>
      </c>
      <c r="X159" s="48">
        <f>X160</f>
        <v>1100</v>
      </c>
    </row>
    <row r="160" spans="1:24" ht="15" customHeight="1" x14ac:dyDescent="0.25">
      <c r="A160" s="19" t="s">
        <v>245</v>
      </c>
      <c r="B160" s="41"/>
      <c r="C160" s="41" t="s">
        <v>109</v>
      </c>
      <c r="D160" s="41" t="s">
        <v>15</v>
      </c>
      <c r="E160" s="41" t="s">
        <v>251</v>
      </c>
      <c r="F160" s="41" t="s">
        <v>226</v>
      </c>
      <c r="G160" s="30">
        <v>800</v>
      </c>
      <c r="H160" s="53">
        <v>300</v>
      </c>
      <c r="I160" s="48">
        <f t="shared" ref="I160:K160" si="156">G160+H160</f>
        <v>1100</v>
      </c>
      <c r="K160" s="48">
        <f t="shared" si="156"/>
        <v>1100</v>
      </c>
      <c r="M160" s="48">
        <f t="shared" ref="M160" si="157">K160+L160</f>
        <v>1100</v>
      </c>
      <c r="O160" s="48">
        <f t="shared" ref="O160" si="158">M160+N160</f>
        <v>1100</v>
      </c>
      <c r="P160" s="31"/>
      <c r="Q160" s="48">
        <f t="shared" ref="Q160" si="159">O160+P160</f>
        <v>1100</v>
      </c>
      <c r="S160" s="48">
        <f t="shared" ref="S160:S162" si="160">Q160+R160</f>
        <v>1100</v>
      </c>
      <c r="V160" s="48">
        <f>S160+U160</f>
        <v>1100</v>
      </c>
      <c r="X160" s="48">
        <f>V160+W160</f>
        <v>1100</v>
      </c>
    </row>
    <row r="161" spans="1:24" ht="15" customHeight="1" x14ac:dyDescent="0.25">
      <c r="A161" s="19" t="s">
        <v>586</v>
      </c>
      <c r="B161" s="41"/>
      <c r="C161" s="41" t="s">
        <v>109</v>
      </c>
      <c r="D161" s="41" t="s">
        <v>15</v>
      </c>
      <c r="E161" s="41" t="s">
        <v>587</v>
      </c>
      <c r="F161" s="41"/>
      <c r="G161" s="30"/>
      <c r="I161" s="48"/>
      <c r="K161" s="48"/>
      <c r="M161" s="48"/>
      <c r="O161" s="48"/>
      <c r="P161" s="31"/>
      <c r="Q161" s="48"/>
      <c r="S161" s="48">
        <f>S162</f>
        <v>114</v>
      </c>
      <c r="V161" s="48">
        <f>V162</f>
        <v>114</v>
      </c>
      <c r="X161" s="48">
        <f>X162</f>
        <v>114</v>
      </c>
    </row>
    <row r="162" spans="1:24" ht="15" customHeight="1" x14ac:dyDescent="0.25">
      <c r="A162" s="19" t="s">
        <v>245</v>
      </c>
      <c r="B162" s="41"/>
      <c r="C162" s="41" t="s">
        <v>109</v>
      </c>
      <c r="D162" s="41" t="s">
        <v>15</v>
      </c>
      <c r="E162" s="41" t="s">
        <v>587</v>
      </c>
      <c r="F162" s="41" t="s">
        <v>226</v>
      </c>
      <c r="G162" s="30"/>
      <c r="I162" s="48"/>
      <c r="K162" s="48"/>
      <c r="M162" s="48"/>
      <c r="O162" s="48"/>
      <c r="P162" s="31"/>
      <c r="Q162" s="48"/>
      <c r="R162" s="31">
        <v>114</v>
      </c>
      <c r="S162" s="48">
        <f t="shared" si="160"/>
        <v>114</v>
      </c>
      <c r="V162" s="48">
        <f>S162+U162</f>
        <v>114</v>
      </c>
      <c r="X162" s="48">
        <f>V162+W162</f>
        <v>114</v>
      </c>
    </row>
    <row r="163" spans="1:24" ht="15" customHeight="1" x14ac:dyDescent="0.25">
      <c r="A163" s="19" t="s">
        <v>644</v>
      </c>
      <c r="B163" s="41"/>
      <c r="C163" s="41" t="s">
        <v>109</v>
      </c>
      <c r="D163" s="41" t="s">
        <v>15</v>
      </c>
      <c r="E163" s="41" t="s">
        <v>643</v>
      </c>
      <c r="F163" s="41"/>
      <c r="G163" s="30"/>
      <c r="I163" s="48"/>
      <c r="K163" s="48"/>
      <c r="M163" s="48"/>
      <c r="O163" s="48"/>
      <c r="P163" s="31"/>
      <c r="Q163" s="48"/>
      <c r="S163" s="48"/>
      <c r="V163" s="48"/>
      <c r="X163" s="48">
        <f>X164</f>
        <v>100</v>
      </c>
    </row>
    <row r="164" spans="1:24" ht="15" customHeight="1" x14ac:dyDescent="0.25">
      <c r="A164" s="19" t="s">
        <v>245</v>
      </c>
      <c r="B164" s="41"/>
      <c r="C164" s="41" t="s">
        <v>109</v>
      </c>
      <c r="D164" s="41" t="s">
        <v>15</v>
      </c>
      <c r="E164" s="41" t="s">
        <v>643</v>
      </c>
      <c r="F164" s="41" t="s">
        <v>226</v>
      </c>
      <c r="G164" s="30"/>
      <c r="I164" s="48"/>
      <c r="K164" s="48"/>
      <c r="M164" s="48"/>
      <c r="O164" s="48"/>
      <c r="P164" s="31"/>
      <c r="Q164" s="48"/>
      <c r="S164" s="48"/>
      <c r="V164" s="48"/>
      <c r="W164" s="31">
        <v>100</v>
      </c>
      <c r="X164" s="48">
        <f>V164+W164</f>
        <v>100</v>
      </c>
    </row>
    <row r="165" spans="1:24" ht="17.25" customHeight="1" x14ac:dyDescent="0.25">
      <c r="A165" s="45" t="s">
        <v>400</v>
      </c>
      <c r="B165" s="36" t="s">
        <v>253</v>
      </c>
      <c r="C165" s="36"/>
      <c r="D165" s="36"/>
      <c r="E165" s="36"/>
      <c r="F165" s="36"/>
      <c r="G165" s="37">
        <f>G166</f>
        <v>3316.4</v>
      </c>
      <c r="I165" s="49">
        <f>I166</f>
        <v>3416.7</v>
      </c>
      <c r="K165" s="49">
        <f>K166</f>
        <v>3416.7</v>
      </c>
      <c r="M165" s="49">
        <f>M166</f>
        <v>3328.38</v>
      </c>
      <c r="O165" s="49">
        <f>O166</f>
        <v>3328.38</v>
      </c>
      <c r="P165" s="31"/>
      <c r="Q165" s="49">
        <f>Q166</f>
        <v>3328.38</v>
      </c>
      <c r="S165" s="49">
        <f>S166</f>
        <v>3152.38</v>
      </c>
      <c r="V165" s="49">
        <f>V166</f>
        <v>3152.38</v>
      </c>
      <c r="X165" s="49">
        <f>X166</f>
        <v>2993.66</v>
      </c>
    </row>
    <row r="166" spans="1:24" x14ac:dyDescent="0.25">
      <c r="A166" s="43" t="s">
        <v>134</v>
      </c>
      <c r="B166" s="36"/>
      <c r="C166" s="36" t="s">
        <v>15</v>
      </c>
      <c r="D166" s="36"/>
      <c r="E166" s="36"/>
      <c r="F166" s="36"/>
      <c r="G166" s="37">
        <f>G167</f>
        <v>3316.4</v>
      </c>
      <c r="I166" s="49">
        <f>I167</f>
        <v>3416.7</v>
      </c>
      <c r="K166" s="49">
        <f>K167</f>
        <v>3416.7</v>
      </c>
      <c r="M166" s="49">
        <f>M167</f>
        <v>3328.38</v>
      </c>
      <c r="O166" s="49">
        <f>O167</f>
        <v>3328.38</v>
      </c>
      <c r="P166" s="31"/>
      <c r="Q166" s="49">
        <f>Q167</f>
        <v>3328.38</v>
      </c>
      <c r="S166" s="49">
        <f>S167</f>
        <v>3152.38</v>
      </c>
      <c r="V166" s="49">
        <f>V167</f>
        <v>3152.38</v>
      </c>
      <c r="X166" s="49">
        <f>X167</f>
        <v>2993.66</v>
      </c>
    </row>
    <row r="167" spans="1:24" ht="28.5" customHeight="1" x14ac:dyDescent="0.25">
      <c r="A167" s="43" t="s">
        <v>19</v>
      </c>
      <c r="B167" s="36"/>
      <c r="C167" s="36" t="s">
        <v>15</v>
      </c>
      <c r="D167" s="36" t="s">
        <v>20</v>
      </c>
      <c r="E167" s="36"/>
      <c r="F167" s="36"/>
      <c r="G167" s="37">
        <f>G168+G175</f>
        <v>3316.4</v>
      </c>
      <c r="I167" s="49">
        <f>I168+I175</f>
        <v>3416.7</v>
      </c>
      <c r="K167" s="49">
        <f>K168+K175</f>
        <v>3416.7</v>
      </c>
      <c r="M167" s="49">
        <f>M168+M175</f>
        <v>3328.38</v>
      </c>
      <c r="O167" s="49">
        <f>O168+O175</f>
        <v>3328.38</v>
      </c>
      <c r="P167" s="31"/>
      <c r="Q167" s="49">
        <f>Q168+Q175</f>
        <v>3328.38</v>
      </c>
      <c r="S167" s="49">
        <f>S168+S175</f>
        <v>3152.38</v>
      </c>
      <c r="V167" s="49">
        <f>V168+V175</f>
        <v>3152.38</v>
      </c>
      <c r="X167" s="49">
        <f>X168+X175</f>
        <v>2993.66</v>
      </c>
    </row>
    <row r="168" spans="1:24" x14ac:dyDescent="0.25">
      <c r="A168" s="19" t="s">
        <v>254</v>
      </c>
      <c r="B168" s="41"/>
      <c r="C168" s="41" t="s">
        <v>15</v>
      </c>
      <c r="D168" s="41" t="s">
        <v>20</v>
      </c>
      <c r="E168" s="41" t="s">
        <v>23</v>
      </c>
      <c r="F168" s="41"/>
      <c r="G168" s="30">
        <f>G169+G172</f>
        <v>1873</v>
      </c>
      <c r="I168" s="48">
        <f>I169+I172</f>
        <v>1973.3</v>
      </c>
      <c r="K168" s="48">
        <f>K169+K172</f>
        <v>1973.3</v>
      </c>
      <c r="M168" s="48">
        <f>M169+M172</f>
        <v>1884.98</v>
      </c>
      <c r="O168" s="48">
        <f>O169+O172</f>
        <v>1884.98</v>
      </c>
      <c r="P168" s="31"/>
      <c r="Q168" s="48">
        <f>Q169+Q172</f>
        <v>1884.98</v>
      </c>
      <c r="S168" s="48">
        <f>S169+S172</f>
        <v>1708.98</v>
      </c>
      <c r="V168" s="48">
        <f>V169+V172</f>
        <v>1708.98</v>
      </c>
      <c r="X168" s="48">
        <f>X169+X172</f>
        <v>1612.16</v>
      </c>
    </row>
    <row r="169" spans="1:24" x14ac:dyDescent="0.25">
      <c r="A169" s="19" t="s">
        <v>216</v>
      </c>
      <c r="B169" s="41"/>
      <c r="C169" s="41" t="s">
        <v>15</v>
      </c>
      <c r="D169" s="41" t="s">
        <v>20</v>
      </c>
      <c r="E169" s="41" t="s">
        <v>23</v>
      </c>
      <c r="F169" s="41" t="s">
        <v>217</v>
      </c>
      <c r="G169" s="30">
        <f>G170+G171</f>
        <v>1165.3</v>
      </c>
      <c r="I169" s="48">
        <f>I170+I171</f>
        <v>1265.5999999999999</v>
      </c>
      <c r="K169" s="48">
        <f>K170+K171</f>
        <v>1265.5999999999999</v>
      </c>
      <c r="M169" s="48">
        <f>M170+M171</f>
        <v>1177.28</v>
      </c>
      <c r="O169" s="48">
        <f>O170+O171</f>
        <v>1177.28</v>
      </c>
      <c r="P169" s="31"/>
      <c r="Q169" s="48">
        <f>Q170+Q171</f>
        <v>1177.28</v>
      </c>
      <c r="S169" s="48">
        <f>S170+S171</f>
        <v>1177.28</v>
      </c>
      <c r="V169" s="48">
        <f>V170+V171</f>
        <v>1177.28</v>
      </c>
      <c r="X169" s="48">
        <f>X170+X171</f>
        <v>1080.46</v>
      </c>
    </row>
    <row r="170" spans="1:24" x14ac:dyDescent="0.25">
      <c r="A170" s="19" t="s">
        <v>218</v>
      </c>
      <c r="B170" s="41"/>
      <c r="C170" s="41" t="s">
        <v>15</v>
      </c>
      <c r="D170" s="41" t="s">
        <v>20</v>
      </c>
      <c r="E170" s="41" t="s">
        <v>23</v>
      </c>
      <c r="F170" s="41" t="s">
        <v>219</v>
      </c>
      <c r="G170" s="30">
        <f>831.1+284.2</f>
        <v>1115.3</v>
      </c>
      <c r="H170" s="53">
        <v>100.3</v>
      </c>
      <c r="I170" s="48">
        <f t="shared" ref="I170:K176" si="161">G170+H170</f>
        <v>1215.5999999999999</v>
      </c>
      <c r="K170" s="48">
        <f t="shared" si="161"/>
        <v>1215.5999999999999</v>
      </c>
      <c r="L170" s="31">
        <v>-88.32</v>
      </c>
      <c r="M170" s="48">
        <f t="shared" ref="M170:M171" si="162">K170+L170</f>
        <v>1127.28</v>
      </c>
      <c r="O170" s="48">
        <f t="shared" ref="O170:O171" si="163">M170+N170</f>
        <v>1127.28</v>
      </c>
      <c r="P170" s="31"/>
      <c r="Q170" s="48">
        <f t="shared" ref="Q170:Q171" si="164">O170+P170</f>
        <v>1127.28</v>
      </c>
      <c r="S170" s="48">
        <f t="shared" ref="S170:S171" si="165">Q170+R170</f>
        <v>1127.28</v>
      </c>
      <c r="V170" s="48">
        <f>S170+U170</f>
        <v>1127.28</v>
      </c>
      <c r="W170" s="31">
        <v>-96.82</v>
      </c>
      <c r="X170" s="48">
        <f>V170+W170</f>
        <v>1030.46</v>
      </c>
    </row>
    <row r="171" spans="1:24" ht="15" customHeight="1" x14ac:dyDescent="0.25">
      <c r="A171" s="19" t="s">
        <v>220</v>
      </c>
      <c r="B171" s="41"/>
      <c r="C171" s="41" t="s">
        <v>15</v>
      </c>
      <c r="D171" s="41" t="s">
        <v>20</v>
      </c>
      <c r="E171" s="41" t="s">
        <v>23</v>
      </c>
      <c r="F171" s="41" t="s">
        <v>221</v>
      </c>
      <c r="G171" s="30">
        <v>50</v>
      </c>
      <c r="I171" s="48">
        <f t="shared" si="161"/>
        <v>50</v>
      </c>
      <c r="K171" s="48">
        <f t="shared" si="161"/>
        <v>50</v>
      </c>
      <c r="M171" s="48">
        <f t="shared" si="162"/>
        <v>50</v>
      </c>
      <c r="O171" s="48">
        <f t="shared" si="163"/>
        <v>50</v>
      </c>
      <c r="P171" s="31"/>
      <c r="Q171" s="48">
        <f t="shared" si="164"/>
        <v>50</v>
      </c>
      <c r="S171" s="48">
        <f t="shared" si="165"/>
        <v>50</v>
      </c>
      <c r="V171" s="48">
        <f>S171+U171</f>
        <v>50</v>
      </c>
      <c r="X171" s="48">
        <f>V171+W171</f>
        <v>50</v>
      </c>
    </row>
    <row r="172" spans="1:24" ht="15" customHeight="1" x14ac:dyDescent="0.25">
      <c r="A172" s="19" t="s">
        <v>222</v>
      </c>
      <c r="B172" s="41"/>
      <c r="C172" s="41" t="s">
        <v>15</v>
      </c>
      <c r="D172" s="41" t="s">
        <v>20</v>
      </c>
      <c r="E172" s="41" t="s">
        <v>23</v>
      </c>
      <c r="F172" s="41" t="s">
        <v>223</v>
      </c>
      <c r="G172" s="30">
        <f>G173+G174</f>
        <v>707.7</v>
      </c>
      <c r="I172" s="48">
        <f>I173+I174</f>
        <v>707.7</v>
      </c>
      <c r="K172" s="48">
        <f>K173+K174</f>
        <v>707.7</v>
      </c>
      <c r="M172" s="48">
        <f>M173+M174</f>
        <v>707.7</v>
      </c>
      <c r="O172" s="48">
        <f>O173+O174</f>
        <v>707.7</v>
      </c>
      <c r="P172" s="31"/>
      <c r="Q172" s="48">
        <f>Q173+Q174</f>
        <v>707.7</v>
      </c>
      <c r="S172" s="48">
        <f>S173+S174</f>
        <v>531.70000000000005</v>
      </c>
      <c r="V172" s="48">
        <f>V173+V174</f>
        <v>531.70000000000005</v>
      </c>
      <c r="X172" s="48">
        <f>X173+X174</f>
        <v>531.70000000000005</v>
      </c>
    </row>
    <row r="173" spans="1:24" ht="16.5" customHeight="1" x14ac:dyDescent="0.25">
      <c r="A173" s="19" t="s">
        <v>224</v>
      </c>
      <c r="B173" s="41"/>
      <c r="C173" s="41" t="s">
        <v>15</v>
      </c>
      <c r="D173" s="41" t="s">
        <v>20</v>
      </c>
      <c r="E173" s="41" t="s">
        <v>23</v>
      </c>
      <c r="F173" s="41" t="s">
        <v>225</v>
      </c>
      <c r="G173" s="30">
        <v>62</v>
      </c>
      <c r="I173" s="48">
        <f t="shared" si="161"/>
        <v>62</v>
      </c>
      <c r="J173" s="29">
        <v>16.88</v>
      </c>
      <c r="K173" s="48">
        <f t="shared" si="161"/>
        <v>78.88</v>
      </c>
      <c r="M173" s="48">
        <f t="shared" ref="M173:M174" si="166">K173+L173</f>
        <v>78.88</v>
      </c>
      <c r="O173" s="48">
        <f t="shared" ref="O173:O174" si="167">M173+N173</f>
        <v>78.88</v>
      </c>
      <c r="P173" s="31"/>
      <c r="Q173" s="48">
        <f t="shared" ref="Q173:Q174" si="168">O173+P173</f>
        <v>78.88</v>
      </c>
      <c r="S173" s="48">
        <f t="shared" ref="S173:S174" si="169">Q173+R173</f>
        <v>78.88</v>
      </c>
      <c r="V173" s="48">
        <f>S173+U173</f>
        <v>78.88</v>
      </c>
      <c r="X173" s="48">
        <f>V173+W173</f>
        <v>78.88</v>
      </c>
    </row>
    <row r="174" spans="1:24" ht="15" customHeight="1" x14ac:dyDescent="0.25">
      <c r="A174" s="19" t="s">
        <v>245</v>
      </c>
      <c r="B174" s="41"/>
      <c r="C174" s="41" t="s">
        <v>15</v>
      </c>
      <c r="D174" s="41" t="s">
        <v>20</v>
      </c>
      <c r="E174" s="41" t="s">
        <v>23</v>
      </c>
      <c r="F174" s="41" t="s">
        <v>226</v>
      </c>
      <c r="G174" s="30">
        <f>70+28+327.7+50+100+70</f>
        <v>645.70000000000005</v>
      </c>
      <c r="I174" s="48">
        <f t="shared" si="161"/>
        <v>645.70000000000005</v>
      </c>
      <c r="J174" s="29">
        <v>-16.88</v>
      </c>
      <c r="K174" s="48">
        <f t="shared" si="161"/>
        <v>628.82000000000005</v>
      </c>
      <c r="M174" s="48">
        <f t="shared" si="166"/>
        <v>628.82000000000005</v>
      </c>
      <c r="O174" s="48">
        <f t="shared" si="167"/>
        <v>628.82000000000005</v>
      </c>
      <c r="P174" s="31"/>
      <c r="Q174" s="48">
        <f t="shared" si="168"/>
        <v>628.82000000000005</v>
      </c>
      <c r="R174" s="31">
        <f>-86-90</f>
        <v>-176</v>
      </c>
      <c r="S174" s="48">
        <f t="shared" si="169"/>
        <v>452.82000000000005</v>
      </c>
      <c r="V174" s="48">
        <f>S174+U174</f>
        <v>452.82000000000005</v>
      </c>
      <c r="X174" s="48">
        <f>V174+W174</f>
        <v>452.82000000000005</v>
      </c>
    </row>
    <row r="175" spans="1:24" ht="14.25" customHeight="1" x14ac:dyDescent="0.25">
      <c r="A175" s="19" t="s">
        <v>256</v>
      </c>
      <c r="B175" s="41"/>
      <c r="C175" s="41" t="s">
        <v>15</v>
      </c>
      <c r="D175" s="41" t="s">
        <v>20</v>
      </c>
      <c r="E175" s="41" t="s">
        <v>255</v>
      </c>
      <c r="F175" s="41"/>
      <c r="G175" s="30">
        <f>G176</f>
        <v>1443.4</v>
      </c>
      <c r="I175" s="48">
        <f>I176</f>
        <v>1443.4</v>
      </c>
      <c r="K175" s="48">
        <f>K176</f>
        <v>1443.4</v>
      </c>
      <c r="M175" s="48">
        <f>M176</f>
        <v>1443.4</v>
      </c>
      <c r="O175" s="48">
        <f>O176</f>
        <v>1443.4</v>
      </c>
      <c r="P175" s="31"/>
      <c r="Q175" s="48">
        <f>Q176</f>
        <v>1443.4</v>
      </c>
      <c r="S175" s="48">
        <f>S176</f>
        <v>1443.4</v>
      </c>
      <c r="V175" s="48">
        <f>V176</f>
        <v>1443.4</v>
      </c>
      <c r="X175" s="48">
        <f>X176</f>
        <v>1381.5</v>
      </c>
    </row>
    <row r="176" spans="1:24" x14ac:dyDescent="0.25">
      <c r="A176" s="19" t="s">
        <v>218</v>
      </c>
      <c r="B176" s="41"/>
      <c r="C176" s="41" t="s">
        <v>15</v>
      </c>
      <c r="D176" s="41" t="s">
        <v>20</v>
      </c>
      <c r="E176" s="41" t="s">
        <v>255</v>
      </c>
      <c r="F176" s="41" t="s">
        <v>219</v>
      </c>
      <c r="G176" s="30">
        <f>1125.7+317.7</f>
        <v>1443.4</v>
      </c>
      <c r="I176" s="48">
        <f t="shared" si="161"/>
        <v>1443.4</v>
      </c>
      <c r="K176" s="48">
        <f t="shared" si="161"/>
        <v>1443.4</v>
      </c>
      <c r="M176" s="48">
        <f t="shared" ref="M176" si="170">K176+L176</f>
        <v>1443.4</v>
      </c>
      <c r="O176" s="48">
        <f t="shared" ref="O176" si="171">M176+N176</f>
        <v>1443.4</v>
      </c>
      <c r="P176" s="31"/>
      <c r="Q176" s="48">
        <f t="shared" ref="Q176" si="172">O176+P176</f>
        <v>1443.4</v>
      </c>
      <c r="S176" s="48">
        <f t="shared" ref="S176" si="173">Q176+R176</f>
        <v>1443.4</v>
      </c>
      <c r="V176" s="48">
        <f>S176+U176</f>
        <v>1443.4</v>
      </c>
      <c r="W176" s="31">
        <v>-61.9</v>
      </c>
      <c r="X176" s="48">
        <f>V176+W176</f>
        <v>1381.5</v>
      </c>
    </row>
    <row r="177" spans="1:24" ht="30" customHeight="1" x14ac:dyDescent="0.25">
      <c r="A177" s="45" t="s">
        <v>562</v>
      </c>
      <c r="B177" s="36" t="s">
        <v>5</v>
      </c>
      <c r="C177" s="36"/>
      <c r="D177" s="36"/>
      <c r="E177" s="36"/>
      <c r="F177" s="36"/>
      <c r="G177" s="37" t="e">
        <f>G178+G195+G202+G211+G314+G323+G331+G335+G304</f>
        <v>#REF!</v>
      </c>
      <c r="I177" s="49">
        <f>I178+I195+I202+I211+I314+I323+I331+I335+I304+I310</f>
        <v>176227.09</v>
      </c>
      <c r="K177" s="49">
        <f>K178+K195+K202+K211+K314+K323+K331+K335+K304+K310</f>
        <v>183974.12</v>
      </c>
      <c r="M177" s="49">
        <f>M178+M195+M202+M211+M314+M323+M331+M335+M304+M310</f>
        <v>195025.93999999997</v>
      </c>
      <c r="O177" s="49">
        <f>O178+O195+O202+O211+O314+O323+O331+O335+O304+O310</f>
        <v>197926.03999999998</v>
      </c>
      <c r="P177" s="31"/>
      <c r="Q177" s="49">
        <f>Q178+Q195+Q202+Q211+Q314+Q323+Q331+Q335+Q304+Q310</f>
        <v>197926.03999999998</v>
      </c>
      <c r="S177" s="49">
        <f>S178+S195+S202+S211+S314+S323+S331+S335+S304+S310</f>
        <v>198763.38999999998</v>
      </c>
      <c r="V177" s="49">
        <f>V178+V195+V202+V211+V314+V323+V331+V335+V304+V310</f>
        <v>201163.38999999998</v>
      </c>
      <c r="X177" s="49">
        <f>X178+X195+X202+X211+X314+X323+X331+X335+X304+X310</f>
        <v>203197.39999999997</v>
      </c>
    </row>
    <row r="178" spans="1:24" x14ac:dyDescent="0.25">
      <c r="A178" s="43" t="s">
        <v>134</v>
      </c>
      <c r="B178" s="36"/>
      <c r="C178" s="36" t="s">
        <v>15</v>
      </c>
      <c r="D178" s="36"/>
      <c r="E178" s="36"/>
      <c r="F178" s="36"/>
      <c r="G178" s="37">
        <f>G179</f>
        <v>7631.7</v>
      </c>
      <c r="I178" s="49">
        <f>I179</f>
        <v>8072.4</v>
      </c>
      <c r="K178" s="49">
        <f>K179</f>
        <v>8651.0299999999988</v>
      </c>
      <c r="M178" s="49">
        <f>M179</f>
        <v>11845.34</v>
      </c>
      <c r="O178" s="49">
        <f>O179</f>
        <v>11383.529999999999</v>
      </c>
      <c r="P178" s="31"/>
      <c r="Q178" s="49">
        <f>Q179</f>
        <v>11383.529999999999</v>
      </c>
      <c r="S178" s="49">
        <f>S179</f>
        <v>11531.630000000001</v>
      </c>
      <c r="V178" s="49">
        <f>V179</f>
        <v>11531.630000000001</v>
      </c>
      <c r="X178" s="49">
        <f>X179</f>
        <v>11231.630000000001</v>
      </c>
    </row>
    <row r="179" spans="1:24" ht="31.5" x14ac:dyDescent="0.25">
      <c r="A179" s="43" t="s">
        <v>568</v>
      </c>
      <c r="B179" s="36"/>
      <c r="C179" s="36" t="s">
        <v>15</v>
      </c>
      <c r="D179" s="36" t="s">
        <v>98</v>
      </c>
      <c r="E179" s="36"/>
      <c r="F179" s="36"/>
      <c r="G179" s="37">
        <f>G180+G188+G193</f>
        <v>7631.7</v>
      </c>
      <c r="I179" s="49">
        <f>I180+I188+I193</f>
        <v>8072.4</v>
      </c>
      <c r="K179" s="49">
        <f>K180+K188+K193+K191</f>
        <v>8651.0299999999988</v>
      </c>
      <c r="M179" s="49">
        <f>M180+M188+M193+M191</f>
        <v>11845.34</v>
      </c>
      <c r="O179" s="49">
        <f>O180+O188+O193+O191</f>
        <v>11383.529999999999</v>
      </c>
      <c r="P179" s="31"/>
      <c r="Q179" s="49">
        <f>Q180+Q188+Q193+Q191</f>
        <v>11383.529999999999</v>
      </c>
      <c r="S179" s="49">
        <f>S180+S188+S193+S191</f>
        <v>11531.630000000001</v>
      </c>
      <c r="V179" s="49">
        <f>V180+V188+V193+V191</f>
        <v>11531.630000000001</v>
      </c>
      <c r="X179" s="49">
        <f>X180+X188+X193+X191</f>
        <v>11231.630000000001</v>
      </c>
    </row>
    <row r="180" spans="1:24" x14ac:dyDescent="0.25">
      <c r="A180" s="19" t="s">
        <v>254</v>
      </c>
      <c r="B180" s="41"/>
      <c r="C180" s="41" t="s">
        <v>15</v>
      </c>
      <c r="D180" s="41" t="s">
        <v>98</v>
      </c>
      <c r="E180" s="41" t="s">
        <v>23</v>
      </c>
      <c r="F180" s="41"/>
      <c r="G180" s="30">
        <f>G181+G184</f>
        <v>5831.7</v>
      </c>
      <c r="I180" s="48">
        <f>I181+I184</f>
        <v>6163.2</v>
      </c>
      <c r="K180" s="48">
        <f>K181+K184</f>
        <v>6163.2</v>
      </c>
      <c r="M180" s="48">
        <f>M181+M184</f>
        <v>6048.17</v>
      </c>
      <c r="O180" s="48">
        <f>O181+O184+O187</f>
        <v>6048.17</v>
      </c>
      <c r="P180" s="31"/>
      <c r="Q180" s="48">
        <f>Q181+Q184+Q187</f>
        <v>6048.17</v>
      </c>
      <c r="S180" s="48">
        <f>S181+S184+S187</f>
        <v>6048.17</v>
      </c>
      <c r="V180" s="48">
        <f>V181+V184+V187</f>
        <v>6048.17</v>
      </c>
      <c r="X180" s="48">
        <f>X181+X184+X187</f>
        <v>6048.17</v>
      </c>
    </row>
    <row r="181" spans="1:24" x14ac:dyDescent="0.25">
      <c r="A181" s="19" t="s">
        <v>216</v>
      </c>
      <c r="B181" s="41"/>
      <c r="C181" s="41" t="s">
        <v>15</v>
      </c>
      <c r="D181" s="41" t="s">
        <v>98</v>
      </c>
      <c r="E181" s="41" t="s">
        <v>23</v>
      </c>
      <c r="F181" s="41" t="s">
        <v>217</v>
      </c>
      <c r="G181" s="30">
        <f>G182+G183</f>
        <v>5216</v>
      </c>
      <c r="I181" s="48">
        <f>I182+I183</f>
        <v>5547.5</v>
      </c>
      <c r="K181" s="48">
        <f>K182+K183</f>
        <v>5547.5</v>
      </c>
      <c r="M181" s="48">
        <f>M182+M183</f>
        <v>5432.47</v>
      </c>
      <c r="O181" s="48">
        <f>O182+O183</f>
        <v>5432.47</v>
      </c>
      <c r="P181" s="31"/>
      <c r="Q181" s="48">
        <f>Q182+Q183</f>
        <v>5432.47</v>
      </c>
      <c r="S181" s="48">
        <f>S182+S183</f>
        <v>5432.47</v>
      </c>
      <c r="V181" s="48">
        <f>V182+V183</f>
        <v>5432.47</v>
      </c>
      <c r="X181" s="48">
        <f>X182+X183</f>
        <v>5432.47</v>
      </c>
    </row>
    <row r="182" spans="1:24" x14ac:dyDescent="0.25">
      <c r="A182" s="19" t="s">
        <v>218</v>
      </c>
      <c r="B182" s="41"/>
      <c r="C182" s="41" t="s">
        <v>15</v>
      </c>
      <c r="D182" s="41" t="s">
        <v>98</v>
      </c>
      <c r="E182" s="41" t="s">
        <v>23</v>
      </c>
      <c r="F182" s="41" t="s">
        <v>219</v>
      </c>
      <c r="G182" s="30">
        <f>4128+1080</f>
        <v>5208</v>
      </c>
      <c r="H182" s="53">
        <v>331.5</v>
      </c>
      <c r="I182" s="48">
        <f t="shared" ref="I182:K194" si="174">G182+H182</f>
        <v>5539.5</v>
      </c>
      <c r="K182" s="48">
        <f t="shared" si="174"/>
        <v>5539.5</v>
      </c>
      <c r="L182" s="31">
        <v>-115.03</v>
      </c>
      <c r="M182" s="48">
        <f t="shared" ref="M182:M183" si="175">K182+L182</f>
        <v>5424.47</v>
      </c>
      <c r="O182" s="48">
        <f t="shared" ref="O182:O183" si="176">M182+N182</f>
        <v>5424.47</v>
      </c>
      <c r="P182" s="31"/>
      <c r="Q182" s="48">
        <f t="shared" ref="Q182:Q183" si="177">O182+P182</f>
        <v>5424.47</v>
      </c>
      <c r="S182" s="48">
        <f t="shared" ref="S182:S183" si="178">Q182+R182</f>
        <v>5424.47</v>
      </c>
      <c r="V182" s="48">
        <f>S182+U182</f>
        <v>5424.47</v>
      </c>
      <c r="X182" s="48">
        <f>V182+W182</f>
        <v>5424.47</v>
      </c>
    </row>
    <row r="183" spans="1:24" ht="14.25" customHeight="1" x14ac:dyDescent="0.25">
      <c r="A183" s="19" t="s">
        <v>220</v>
      </c>
      <c r="B183" s="41"/>
      <c r="C183" s="41" t="s">
        <v>15</v>
      </c>
      <c r="D183" s="41" t="s">
        <v>98</v>
      </c>
      <c r="E183" s="41" t="s">
        <v>23</v>
      </c>
      <c r="F183" s="41" t="s">
        <v>221</v>
      </c>
      <c r="G183" s="30">
        <f>10-2</f>
        <v>8</v>
      </c>
      <c r="I183" s="48">
        <f t="shared" si="174"/>
        <v>8</v>
      </c>
      <c r="K183" s="48">
        <f t="shared" si="174"/>
        <v>8</v>
      </c>
      <c r="M183" s="48">
        <f t="shared" si="175"/>
        <v>8</v>
      </c>
      <c r="O183" s="48">
        <f t="shared" si="176"/>
        <v>8</v>
      </c>
      <c r="P183" s="31"/>
      <c r="Q183" s="48">
        <f t="shared" si="177"/>
        <v>8</v>
      </c>
      <c r="S183" s="48">
        <f t="shared" si="178"/>
        <v>8</v>
      </c>
      <c r="V183" s="48">
        <f>S183+U183</f>
        <v>8</v>
      </c>
      <c r="X183" s="48">
        <f>V183+W183</f>
        <v>8</v>
      </c>
    </row>
    <row r="184" spans="1:24" ht="15" customHeight="1" x14ac:dyDescent="0.25">
      <c r="A184" s="19" t="s">
        <v>222</v>
      </c>
      <c r="B184" s="41"/>
      <c r="C184" s="41" t="s">
        <v>15</v>
      </c>
      <c r="D184" s="41" t="s">
        <v>98</v>
      </c>
      <c r="E184" s="41" t="s">
        <v>23</v>
      </c>
      <c r="F184" s="41" t="s">
        <v>223</v>
      </c>
      <c r="G184" s="30">
        <f>G185+G186</f>
        <v>615.69999999999993</v>
      </c>
      <c r="I184" s="48">
        <f>I185+I186</f>
        <v>615.69999999999993</v>
      </c>
      <c r="K184" s="48">
        <f>K185+K186</f>
        <v>615.69999999999993</v>
      </c>
      <c r="M184" s="48">
        <f>M185+M186</f>
        <v>615.69999999999993</v>
      </c>
      <c r="O184" s="48">
        <f>O185+O186</f>
        <v>580.2299999999999</v>
      </c>
      <c r="P184" s="31"/>
      <c r="Q184" s="48">
        <f>Q185+Q186</f>
        <v>580.2299999999999</v>
      </c>
      <c r="S184" s="48">
        <f>S185+S186</f>
        <v>580.2299999999999</v>
      </c>
      <c r="V184" s="48">
        <f>V185+V186</f>
        <v>580.2299999999999</v>
      </c>
      <c r="X184" s="48">
        <f>X185+X186</f>
        <v>537.29</v>
      </c>
    </row>
    <row r="185" spans="1:24" ht="15" customHeight="1" x14ac:dyDescent="0.25">
      <c r="A185" s="19" t="s">
        <v>224</v>
      </c>
      <c r="B185" s="41"/>
      <c r="C185" s="41" t="s">
        <v>15</v>
      </c>
      <c r="D185" s="41" t="s">
        <v>98</v>
      </c>
      <c r="E185" s="41" t="s">
        <v>23</v>
      </c>
      <c r="F185" s="41" t="s">
        <v>225</v>
      </c>
      <c r="G185" s="30">
        <v>185</v>
      </c>
      <c r="I185" s="48">
        <f t="shared" si="174"/>
        <v>185</v>
      </c>
      <c r="K185" s="48">
        <f t="shared" si="174"/>
        <v>185</v>
      </c>
      <c r="M185" s="48">
        <f t="shared" ref="M185:M186" si="179">K185+L185</f>
        <v>185</v>
      </c>
      <c r="O185" s="48">
        <f t="shared" ref="O185:O187" si="180">M185+N185</f>
        <v>185</v>
      </c>
      <c r="P185" s="31"/>
      <c r="Q185" s="48">
        <f t="shared" ref="Q185:Q187" si="181">O185+P185</f>
        <v>185</v>
      </c>
      <c r="S185" s="48">
        <f t="shared" ref="S185:S187" si="182">Q185+R185</f>
        <v>185</v>
      </c>
      <c r="V185" s="48">
        <f>S185+U185</f>
        <v>185</v>
      </c>
      <c r="W185" s="31">
        <v>30.14</v>
      </c>
      <c r="X185" s="48">
        <f>V185+W185</f>
        <v>215.14</v>
      </c>
    </row>
    <row r="186" spans="1:24" ht="15" customHeight="1" x14ac:dyDescent="0.25">
      <c r="A186" s="19" t="s">
        <v>245</v>
      </c>
      <c r="B186" s="41"/>
      <c r="C186" s="41" t="s">
        <v>15</v>
      </c>
      <c r="D186" s="41" t="s">
        <v>98</v>
      </c>
      <c r="E186" s="41" t="s">
        <v>23</v>
      </c>
      <c r="F186" s="41" t="s">
        <v>226</v>
      </c>
      <c r="G186" s="30">
        <f>20+75+265.1+34.7+150+70-1.1-185+2</f>
        <v>430.69999999999993</v>
      </c>
      <c r="I186" s="48">
        <f t="shared" si="174"/>
        <v>430.69999999999993</v>
      </c>
      <c r="K186" s="48">
        <f t="shared" si="174"/>
        <v>430.69999999999993</v>
      </c>
      <c r="M186" s="48">
        <f t="shared" si="179"/>
        <v>430.69999999999993</v>
      </c>
      <c r="N186" s="31">
        <v>-35.47</v>
      </c>
      <c r="O186" s="48">
        <f t="shared" si="180"/>
        <v>395.2299999999999</v>
      </c>
      <c r="P186" s="31"/>
      <c r="Q186" s="48">
        <f t="shared" si="181"/>
        <v>395.2299999999999</v>
      </c>
      <c r="S186" s="48">
        <f t="shared" si="182"/>
        <v>395.2299999999999</v>
      </c>
      <c r="V186" s="48">
        <f>S186+U186</f>
        <v>395.2299999999999</v>
      </c>
      <c r="W186" s="31">
        <v>-73.08</v>
      </c>
      <c r="X186" s="48">
        <f>V186+W186</f>
        <v>322.14999999999992</v>
      </c>
    </row>
    <row r="187" spans="1:24" ht="15" customHeight="1" x14ac:dyDescent="0.25">
      <c r="A187" s="19" t="s">
        <v>325</v>
      </c>
      <c r="B187" s="41"/>
      <c r="C187" s="41" t="s">
        <v>15</v>
      </c>
      <c r="D187" s="41" t="s">
        <v>98</v>
      </c>
      <c r="E187" s="41" t="s">
        <v>23</v>
      </c>
      <c r="F187" s="41" t="s">
        <v>324</v>
      </c>
      <c r="G187" s="30"/>
      <c r="I187" s="48"/>
      <c r="K187" s="48"/>
      <c r="M187" s="48"/>
      <c r="N187" s="31">
        <v>35.47</v>
      </c>
      <c r="O187" s="48">
        <f t="shared" si="180"/>
        <v>35.47</v>
      </c>
      <c r="P187" s="31"/>
      <c r="Q187" s="48">
        <f t="shared" si="181"/>
        <v>35.47</v>
      </c>
      <c r="S187" s="48">
        <f t="shared" si="182"/>
        <v>35.47</v>
      </c>
      <c r="V187" s="48">
        <f>S187+U187</f>
        <v>35.47</v>
      </c>
      <c r="W187" s="31">
        <v>42.94</v>
      </c>
      <c r="X187" s="48">
        <f>V187+W187</f>
        <v>78.41</v>
      </c>
    </row>
    <row r="188" spans="1:24" x14ac:dyDescent="0.25">
      <c r="A188" s="19" t="s">
        <v>284</v>
      </c>
      <c r="B188" s="41"/>
      <c r="C188" s="41" t="s">
        <v>15</v>
      </c>
      <c r="D188" s="41" t="s">
        <v>196</v>
      </c>
      <c r="E188" s="41" t="s">
        <v>283</v>
      </c>
      <c r="F188" s="41"/>
      <c r="G188" s="30">
        <f>G189</f>
        <v>1500</v>
      </c>
      <c r="I188" s="48">
        <f>I189</f>
        <v>1609.2</v>
      </c>
      <c r="K188" s="48">
        <f>K189+K190</f>
        <v>1609.2</v>
      </c>
      <c r="M188" s="48">
        <f>M189+M190</f>
        <v>1644.62</v>
      </c>
      <c r="O188" s="48">
        <f>O189+O190</f>
        <v>1815.57</v>
      </c>
      <c r="P188" s="31"/>
      <c r="Q188" s="48">
        <f>Q189+Q190</f>
        <v>1815.57</v>
      </c>
      <c r="S188" s="48">
        <f>S189+S190</f>
        <v>1963.6699999999998</v>
      </c>
      <c r="V188" s="48">
        <f>V189+V190</f>
        <v>1963.6699999999998</v>
      </c>
      <c r="X188" s="48">
        <f>X189+X190</f>
        <v>1963.6699999999998</v>
      </c>
    </row>
    <row r="189" spans="1:24" ht="30.75" customHeight="1" x14ac:dyDescent="0.25">
      <c r="A189" s="19" t="s">
        <v>264</v>
      </c>
      <c r="B189" s="41"/>
      <c r="C189" s="41" t="s">
        <v>15</v>
      </c>
      <c r="D189" s="41" t="s">
        <v>196</v>
      </c>
      <c r="E189" s="41" t="s">
        <v>283</v>
      </c>
      <c r="F189" s="41" t="s">
        <v>265</v>
      </c>
      <c r="G189" s="30">
        <v>1500</v>
      </c>
      <c r="H189" s="53">
        <v>109.2</v>
      </c>
      <c r="I189" s="48">
        <f t="shared" si="174"/>
        <v>1609.2</v>
      </c>
      <c r="J189" s="29">
        <v>-109.2</v>
      </c>
      <c r="K189" s="48">
        <f t="shared" si="174"/>
        <v>1500</v>
      </c>
      <c r="M189" s="48">
        <f t="shared" ref="M189:M190" si="183">K189+L189</f>
        <v>1500</v>
      </c>
      <c r="O189" s="48">
        <f t="shared" ref="O189:O190" si="184">M189+N189</f>
        <v>1500</v>
      </c>
      <c r="P189" s="31"/>
      <c r="Q189" s="48">
        <f t="shared" ref="Q189:Q190" si="185">O189+P189</f>
        <v>1500</v>
      </c>
      <c r="R189" s="31">
        <v>148.1</v>
      </c>
      <c r="S189" s="48">
        <f t="shared" ref="S189:S190" si="186">Q189+R189</f>
        <v>1648.1</v>
      </c>
      <c r="T189" s="71">
        <v>148.1</v>
      </c>
      <c r="V189" s="48">
        <f>S189+U189</f>
        <v>1648.1</v>
      </c>
      <c r="X189" s="48">
        <f>V189+W189</f>
        <v>1648.1</v>
      </c>
    </row>
    <row r="190" spans="1:24" ht="15" customHeight="1" x14ac:dyDescent="0.25">
      <c r="A190" s="19" t="s">
        <v>267</v>
      </c>
      <c r="B190" s="41"/>
      <c r="C190" s="41" t="s">
        <v>15</v>
      </c>
      <c r="D190" s="41" t="s">
        <v>196</v>
      </c>
      <c r="E190" s="41" t="s">
        <v>283</v>
      </c>
      <c r="F190" s="41" t="s">
        <v>266</v>
      </c>
      <c r="G190" s="30"/>
      <c r="I190" s="48"/>
      <c r="J190" s="29">
        <v>109.2</v>
      </c>
      <c r="K190" s="48">
        <f t="shared" si="174"/>
        <v>109.2</v>
      </c>
      <c r="L190" s="31">
        <v>35.42</v>
      </c>
      <c r="M190" s="48">
        <f t="shared" si="183"/>
        <v>144.62</v>
      </c>
      <c r="N190" s="31">
        <v>170.95</v>
      </c>
      <c r="O190" s="48">
        <f t="shared" si="184"/>
        <v>315.57</v>
      </c>
      <c r="P190" s="31"/>
      <c r="Q190" s="48">
        <f t="shared" si="185"/>
        <v>315.57</v>
      </c>
      <c r="S190" s="48">
        <f t="shared" si="186"/>
        <v>315.57</v>
      </c>
      <c r="V190" s="48">
        <f>S190+U190</f>
        <v>315.57</v>
      </c>
      <c r="X190" s="48">
        <f>V190+W190</f>
        <v>315.57</v>
      </c>
    </row>
    <row r="191" spans="1:24" ht="14.25" customHeight="1" x14ac:dyDescent="0.25">
      <c r="A191" s="19" t="s">
        <v>177</v>
      </c>
      <c r="B191" s="41"/>
      <c r="C191" s="41" t="s">
        <v>15</v>
      </c>
      <c r="D191" s="41" t="s">
        <v>196</v>
      </c>
      <c r="E191" s="41" t="s">
        <v>235</v>
      </c>
      <c r="F191" s="41"/>
      <c r="G191" s="30"/>
      <c r="I191" s="48"/>
      <c r="K191" s="48">
        <f>K192</f>
        <v>578.63</v>
      </c>
      <c r="M191" s="48">
        <f>M192</f>
        <v>3852.55</v>
      </c>
      <c r="O191" s="48">
        <f>O192</f>
        <v>3219.79</v>
      </c>
      <c r="P191" s="31"/>
      <c r="Q191" s="48">
        <f>Q192</f>
        <v>3219.79</v>
      </c>
      <c r="S191" s="48">
        <f>S192</f>
        <v>3219.79</v>
      </c>
      <c r="V191" s="48">
        <f>V192</f>
        <v>3219.79</v>
      </c>
      <c r="X191" s="48">
        <f>X192</f>
        <v>3219.79</v>
      </c>
    </row>
    <row r="192" spans="1:24" ht="62.25" customHeight="1" x14ac:dyDescent="0.25">
      <c r="A192" s="19" t="s">
        <v>261</v>
      </c>
      <c r="B192" s="41"/>
      <c r="C192" s="41" t="s">
        <v>15</v>
      </c>
      <c r="D192" s="41" t="s">
        <v>196</v>
      </c>
      <c r="E192" s="41" t="s">
        <v>235</v>
      </c>
      <c r="F192" s="41" t="s">
        <v>260</v>
      </c>
      <c r="G192" s="30"/>
      <c r="I192" s="48"/>
      <c r="J192" s="29">
        <v>578.63</v>
      </c>
      <c r="K192" s="48">
        <f t="shared" si="174"/>
        <v>578.63</v>
      </c>
      <c r="L192" s="31">
        <f>3341.92-68</f>
        <v>3273.92</v>
      </c>
      <c r="M192" s="48">
        <f t="shared" ref="M192" si="187">K192+L192</f>
        <v>3852.55</v>
      </c>
      <c r="N192" s="31">
        <v>-632.76</v>
      </c>
      <c r="O192" s="48">
        <f t="shared" ref="O192" si="188">M192+N192</f>
        <v>3219.79</v>
      </c>
      <c r="P192" s="31"/>
      <c r="Q192" s="48">
        <f t="shared" ref="Q192" si="189">O192+P192</f>
        <v>3219.79</v>
      </c>
      <c r="S192" s="48">
        <f t="shared" ref="S192" si="190">Q192+R192</f>
        <v>3219.79</v>
      </c>
      <c r="V192" s="48">
        <f>S192+U192</f>
        <v>3219.79</v>
      </c>
      <c r="X192" s="48">
        <f>V192+W192</f>
        <v>3219.79</v>
      </c>
    </row>
    <row r="193" spans="1:24" ht="45.75" customHeight="1" x14ac:dyDescent="0.25">
      <c r="A193" s="19" t="s">
        <v>338</v>
      </c>
      <c r="B193" s="41"/>
      <c r="C193" s="41" t="s">
        <v>15</v>
      </c>
      <c r="D193" s="41" t="s">
        <v>196</v>
      </c>
      <c r="E193" s="41" t="s">
        <v>337</v>
      </c>
      <c r="F193" s="41"/>
      <c r="G193" s="30">
        <f>G194</f>
        <v>300</v>
      </c>
      <c r="I193" s="48">
        <f>I194</f>
        <v>300</v>
      </c>
      <c r="K193" s="48">
        <f>K194</f>
        <v>300</v>
      </c>
      <c r="M193" s="48">
        <f>M194</f>
        <v>300</v>
      </c>
      <c r="O193" s="48">
        <f>O194</f>
        <v>300</v>
      </c>
      <c r="P193" s="31"/>
      <c r="Q193" s="48">
        <f>Q194</f>
        <v>300</v>
      </c>
      <c r="S193" s="48">
        <f>S194</f>
        <v>300</v>
      </c>
      <c r="V193" s="48">
        <f>V194</f>
        <v>300</v>
      </c>
      <c r="X193" s="48">
        <f>X194</f>
        <v>0</v>
      </c>
    </row>
    <row r="194" spans="1:24" ht="15" customHeight="1" x14ac:dyDescent="0.25">
      <c r="A194" s="19" t="s">
        <v>245</v>
      </c>
      <c r="B194" s="41"/>
      <c r="C194" s="41" t="s">
        <v>15</v>
      </c>
      <c r="D194" s="41" t="s">
        <v>196</v>
      </c>
      <c r="E194" s="41" t="s">
        <v>337</v>
      </c>
      <c r="F194" s="41" t="s">
        <v>226</v>
      </c>
      <c r="G194" s="30">
        <v>300</v>
      </c>
      <c r="I194" s="48">
        <f t="shared" si="174"/>
        <v>300</v>
      </c>
      <c r="K194" s="48">
        <f t="shared" si="174"/>
        <v>300</v>
      </c>
      <c r="M194" s="48">
        <f t="shared" ref="M194" si="191">K194+L194</f>
        <v>300</v>
      </c>
      <c r="O194" s="48">
        <f t="shared" ref="O194" si="192">M194+N194</f>
        <v>300</v>
      </c>
      <c r="P194" s="31"/>
      <c r="Q194" s="48">
        <f t="shared" ref="Q194" si="193">O194+P194</f>
        <v>300</v>
      </c>
      <c r="S194" s="48">
        <f t="shared" ref="S194" si="194">Q194+R194</f>
        <v>300</v>
      </c>
      <c r="V194" s="48">
        <f>S194+U194</f>
        <v>300</v>
      </c>
      <c r="W194" s="31">
        <v>-300</v>
      </c>
      <c r="X194" s="48">
        <f>V194+W194</f>
        <v>0</v>
      </c>
    </row>
    <row r="195" spans="1:24" x14ac:dyDescent="0.25">
      <c r="A195" s="43" t="s">
        <v>42</v>
      </c>
      <c r="B195" s="36"/>
      <c r="C195" s="36" t="s">
        <v>24</v>
      </c>
      <c r="D195" s="36"/>
      <c r="E195" s="36"/>
      <c r="F195" s="36"/>
      <c r="G195" s="37">
        <f>G196</f>
        <v>2366</v>
      </c>
      <c r="I195" s="49">
        <f>I196</f>
        <v>5138</v>
      </c>
      <c r="K195" s="49">
        <f>K196</f>
        <v>5138</v>
      </c>
      <c r="M195" s="49">
        <f>M196</f>
        <v>1204.0999999999999</v>
      </c>
      <c r="O195" s="49">
        <f>O196</f>
        <v>1104.7199999999998</v>
      </c>
      <c r="P195" s="31"/>
      <c r="Q195" s="49">
        <f>Q196</f>
        <v>1104.7199999999998</v>
      </c>
      <c r="S195" s="49">
        <f>S196</f>
        <v>1104.7199999999998</v>
      </c>
      <c r="V195" s="49">
        <f>V196</f>
        <v>1104.7199999999998</v>
      </c>
      <c r="X195" s="49">
        <f>X196</f>
        <v>1619.35</v>
      </c>
    </row>
    <row r="196" spans="1:24" x14ac:dyDescent="0.25">
      <c r="A196" s="43" t="s">
        <v>181</v>
      </c>
      <c r="B196" s="36"/>
      <c r="C196" s="36" t="s">
        <v>24</v>
      </c>
      <c r="D196" s="36" t="s">
        <v>17</v>
      </c>
      <c r="E196" s="36"/>
      <c r="F196" s="36"/>
      <c r="G196" s="37">
        <f>G197</f>
        <v>2366</v>
      </c>
      <c r="I196" s="49">
        <f>I197</f>
        <v>5138</v>
      </c>
      <c r="K196" s="49">
        <f>K197</f>
        <v>5138</v>
      </c>
      <c r="M196" s="49">
        <f>M197</f>
        <v>1204.0999999999999</v>
      </c>
      <c r="O196" s="49">
        <f>O197</f>
        <v>1104.7199999999998</v>
      </c>
      <c r="P196" s="31"/>
      <c r="Q196" s="49">
        <f>Q197</f>
        <v>1104.7199999999998</v>
      </c>
      <c r="S196" s="49">
        <f>S197</f>
        <v>1104.7199999999998</v>
      </c>
      <c r="V196" s="49">
        <f>V197</f>
        <v>1104.7199999999998</v>
      </c>
      <c r="X196" s="49">
        <f>X197+X200</f>
        <v>1619.35</v>
      </c>
    </row>
    <row r="197" spans="1:24" ht="30" customHeight="1" x14ac:dyDescent="0.25">
      <c r="A197" s="19" t="s">
        <v>339</v>
      </c>
      <c r="B197" s="41"/>
      <c r="C197" s="41" t="s">
        <v>24</v>
      </c>
      <c r="D197" s="41" t="s">
        <v>17</v>
      </c>
      <c r="E197" s="41" t="s">
        <v>340</v>
      </c>
      <c r="F197" s="41"/>
      <c r="G197" s="30">
        <f>G198</f>
        <v>2366</v>
      </c>
      <c r="I197" s="48">
        <f>I198</f>
        <v>5138</v>
      </c>
      <c r="K197" s="48">
        <f>K198+K199</f>
        <v>5138</v>
      </c>
      <c r="M197" s="48">
        <f>M198+M199</f>
        <v>1204.0999999999999</v>
      </c>
      <c r="O197" s="48">
        <f>O198+O199</f>
        <v>1104.7199999999998</v>
      </c>
      <c r="P197" s="31"/>
      <c r="Q197" s="48">
        <f>Q198+Q199</f>
        <v>1104.7199999999998</v>
      </c>
      <c r="S197" s="48">
        <f>S198+S199</f>
        <v>1104.7199999999998</v>
      </c>
      <c r="V197" s="48">
        <f>V198+V199</f>
        <v>1104.7199999999998</v>
      </c>
      <c r="X197" s="48">
        <f>X198+X199</f>
        <v>975.27</v>
      </c>
    </row>
    <row r="198" spans="1:24" x14ac:dyDescent="0.25">
      <c r="A198" s="19" t="s">
        <v>267</v>
      </c>
      <c r="B198" s="41"/>
      <c r="C198" s="41" t="s">
        <v>24</v>
      </c>
      <c r="D198" s="41" t="s">
        <v>17</v>
      </c>
      <c r="E198" s="41" t="s">
        <v>340</v>
      </c>
      <c r="F198" s="41" t="s">
        <v>266</v>
      </c>
      <c r="G198" s="30">
        <v>2366</v>
      </c>
      <c r="H198" s="53">
        <v>2772</v>
      </c>
      <c r="I198" s="48">
        <f t="shared" ref="I198:K199" si="195">G198+H198</f>
        <v>5138</v>
      </c>
      <c r="J198" s="29">
        <v>-99</v>
      </c>
      <c r="K198" s="48">
        <f t="shared" si="195"/>
        <v>5039</v>
      </c>
      <c r="L198" s="31">
        <f>-1540-2393.9</f>
        <v>-3933.9</v>
      </c>
      <c r="M198" s="48">
        <f t="shared" ref="M198:M199" si="196">K198+L198</f>
        <v>1105.0999999999999</v>
      </c>
      <c r="N198" s="31">
        <v>-99.38</v>
      </c>
      <c r="O198" s="48">
        <f t="shared" ref="O198:O199" si="197">M198+N198</f>
        <v>1005.7199999999999</v>
      </c>
      <c r="P198" s="31"/>
      <c r="Q198" s="48">
        <f t="shared" ref="Q198:Q199" si="198">O198+P198</f>
        <v>1005.7199999999999</v>
      </c>
      <c r="R198" s="31">
        <v>-88.52</v>
      </c>
      <c r="S198" s="48">
        <f t="shared" ref="S198:S199" si="199">Q198+R198</f>
        <v>917.19999999999993</v>
      </c>
      <c r="V198" s="48">
        <f>S198+U198</f>
        <v>917.19999999999993</v>
      </c>
      <c r="W198" s="31">
        <v>-618.65</v>
      </c>
      <c r="X198" s="48">
        <f>V198+W198</f>
        <v>298.54999999999995</v>
      </c>
    </row>
    <row r="199" spans="1:24" x14ac:dyDescent="0.25">
      <c r="A199" s="19" t="s">
        <v>271</v>
      </c>
      <c r="B199" s="41"/>
      <c r="C199" s="41" t="s">
        <v>24</v>
      </c>
      <c r="D199" s="41" t="s">
        <v>17</v>
      </c>
      <c r="E199" s="41" t="s">
        <v>340</v>
      </c>
      <c r="F199" s="41" t="s">
        <v>270</v>
      </c>
      <c r="G199" s="30"/>
      <c r="I199" s="48"/>
      <c r="J199" s="29">
        <v>99</v>
      </c>
      <c r="K199" s="48">
        <f t="shared" si="195"/>
        <v>99</v>
      </c>
      <c r="M199" s="48">
        <f t="shared" si="196"/>
        <v>99</v>
      </c>
      <c r="O199" s="48">
        <f t="shared" si="197"/>
        <v>99</v>
      </c>
      <c r="P199" s="31"/>
      <c r="Q199" s="48">
        <f t="shared" si="198"/>
        <v>99</v>
      </c>
      <c r="R199" s="31">
        <v>88.52</v>
      </c>
      <c r="S199" s="48">
        <f t="shared" si="199"/>
        <v>187.51999999999998</v>
      </c>
      <c r="V199" s="48">
        <f>S199+U199</f>
        <v>187.51999999999998</v>
      </c>
      <c r="W199" s="31">
        <v>489.2</v>
      </c>
      <c r="X199" s="48">
        <f>V199+W199</f>
        <v>676.72</v>
      </c>
    </row>
    <row r="200" spans="1:24" ht="30" customHeight="1" x14ac:dyDescent="0.25">
      <c r="A200" s="19" t="s">
        <v>646</v>
      </c>
      <c r="B200" s="41"/>
      <c r="C200" s="41" t="s">
        <v>24</v>
      </c>
      <c r="D200" s="41" t="s">
        <v>17</v>
      </c>
      <c r="E200" s="41" t="s">
        <v>645</v>
      </c>
      <c r="F200" s="41"/>
      <c r="G200" s="30"/>
      <c r="I200" s="48"/>
      <c r="K200" s="48"/>
      <c r="M200" s="48"/>
      <c r="O200" s="48"/>
      <c r="P200" s="31"/>
      <c r="Q200" s="48"/>
      <c r="S200" s="48"/>
      <c r="V200" s="48"/>
      <c r="X200" s="48">
        <f>X201</f>
        <v>644.08000000000004</v>
      </c>
    </row>
    <row r="201" spans="1:24" x14ac:dyDescent="0.25">
      <c r="A201" s="19" t="s">
        <v>267</v>
      </c>
      <c r="B201" s="41"/>
      <c r="C201" s="41" t="s">
        <v>24</v>
      </c>
      <c r="D201" s="41" t="s">
        <v>17</v>
      </c>
      <c r="E201" s="41" t="s">
        <v>645</v>
      </c>
      <c r="F201" s="41" t="s">
        <v>266</v>
      </c>
      <c r="G201" s="30"/>
      <c r="I201" s="48"/>
      <c r="K201" s="48"/>
      <c r="M201" s="48"/>
      <c r="O201" s="48"/>
      <c r="P201" s="31"/>
      <c r="Q201" s="48"/>
      <c r="S201" s="48"/>
      <c r="V201" s="48"/>
      <c r="W201" s="31">
        <v>644.08000000000004</v>
      </c>
      <c r="X201" s="48">
        <f>V201+W201</f>
        <v>644.08000000000004</v>
      </c>
    </row>
    <row r="202" spans="1:24" x14ac:dyDescent="0.25">
      <c r="A202" s="43" t="s">
        <v>45</v>
      </c>
      <c r="B202" s="36"/>
      <c r="C202" s="36" t="s">
        <v>46</v>
      </c>
      <c r="D202" s="36"/>
      <c r="E202" s="36"/>
      <c r="F202" s="36"/>
      <c r="G202" s="37">
        <f>G203+G206</f>
        <v>291.7</v>
      </c>
      <c r="I202" s="49">
        <f>I203+I206</f>
        <v>3885.69</v>
      </c>
      <c r="K202" s="49">
        <f>K203+K206</f>
        <v>4102.33</v>
      </c>
      <c r="M202" s="49">
        <f>M203+M206</f>
        <v>7753.9100000000008</v>
      </c>
      <c r="O202" s="49">
        <f>O203+O206</f>
        <v>7753.9100000000008</v>
      </c>
      <c r="P202" s="31"/>
      <c r="Q202" s="49">
        <f>Q203+Q206</f>
        <v>7753.9100000000008</v>
      </c>
      <c r="S202" s="49">
        <f>S203+S206</f>
        <v>8253.91</v>
      </c>
      <c r="V202" s="49">
        <f>V203+V206</f>
        <v>8253.91</v>
      </c>
      <c r="X202" s="49">
        <f>X203+X206</f>
        <v>8253.91</v>
      </c>
    </row>
    <row r="203" spans="1:24" x14ac:dyDescent="0.25">
      <c r="A203" s="43" t="s">
        <v>47</v>
      </c>
      <c r="B203" s="36"/>
      <c r="C203" s="36" t="s">
        <v>46</v>
      </c>
      <c r="D203" s="36" t="s">
        <v>17</v>
      </c>
      <c r="E203" s="36"/>
      <c r="F203" s="36"/>
      <c r="G203" s="37">
        <f>G204</f>
        <v>0</v>
      </c>
      <c r="I203" s="49">
        <f>I204</f>
        <v>3585.69</v>
      </c>
      <c r="K203" s="49">
        <f>K204</f>
        <v>3585.69</v>
      </c>
      <c r="M203" s="49">
        <f>M204</f>
        <v>7041.1100000000006</v>
      </c>
      <c r="O203" s="49">
        <f>O204</f>
        <v>7041.1100000000006</v>
      </c>
      <c r="P203" s="31"/>
      <c r="Q203" s="49">
        <f>Q204</f>
        <v>7041.1100000000006</v>
      </c>
      <c r="S203" s="49">
        <f>S204</f>
        <v>7541.1100000000006</v>
      </c>
      <c r="V203" s="49">
        <f>V204</f>
        <v>7541.1100000000006</v>
      </c>
      <c r="X203" s="49">
        <f>X204</f>
        <v>7541.1100000000006</v>
      </c>
    </row>
    <row r="204" spans="1:24" ht="28.5" customHeight="1" x14ac:dyDescent="0.25">
      <c r="A204" s="19" t="s">
        <v>675</v>
      </c>
      <c r="B204" s="41"/>
      <c r="C204" s="41" t="s">
        <v>46</v>
      </c>
      <c r="D204" s="41" t="s">
        <v>17</v>
      </c>
      <c r="E204" s="41" t="s">
        <v>257</v>
      </c>
      <c r="F204" s="41"/>
      <c r="G204" s="30">
        <f>G205</f>
        <v>0</v>
      </c>
      <c r="I204" s="48">
        <f>I205</f>
        <v>3585.69</v>
      </c>
      <c r="K204" s="48">
        <f>K205</f>
        <v>3585.69</v>
      </c>
      <c r="M204" s="48">
        <f>M205</f>
        <v>7041.1100000000006</v>
      </c>
      <c r="O204" s="48">
        <f>O205</f>
        <v>7041.1100000000006</v>
      </c>
      <c r="P204" s="31"/>
      <c r="Q204" s="48">
        <f>Q205</f>
        <v>7041.1100000000006</v>
      </c>
      <c r="S204" s="48">
        <f>S205</f>
        <v>7541.1100000000006</v>
      </c>
      <c r="V204" s="48">
        <f>V205</f>
        <v>7541.1100000000006</v>
      </c>
      <c r="X204" s="48">
        <f>X205</f>
        <v>7541.1100000000006</v>
      </c>
    </row>
    <row r="205" spans="1:24" ht="16.5" customHeight="1" x14ac:dyDescent="0.25">
      <c r="A205" s="19" t="s">
        <v>388</v>
      </c>
      <c r="B205" s="41"/>
      <c r="C205" s="41" t="s">
        <v>46</v>
      </c>
      <c r="D205" s="41" t="s">
        <v>17</v>
      </c>
      <c r="E205" s="41" t="s">
        <v>257</v>
      </c>
      <c r="F205" s="41" t="s">
        <v>588</v>
      </c>
      <c r="G205" s="30"/>
      <c r="H205" s="53">
        <v>3585.69</v>
      </c>
      <c r="I205" s="48">
        <f t="shared" ref="I205:K205" si="200">G205+H205</f>
        <v>3585.69</v>
      </c>
      <c r="K205" s="48">
        <f t="shared" si="200"/>
        <v>3585.69</v>
      </c>
      <c r="L205" s="31">
        <v>3455.42</v>
      </c>
      <c r="M205" s="48">
        <f t="shared" ref="M205" si="201">K205+L205</f>
        <v>7041.1100000000006</v>
      </c>
      <c r="O205" s="48">
        <f t="shared" ref="O205" si="202">M205+N205</f>
        <v>7041.1100000000006</v>
      </c>
      <c r="P205" s="31"/>
      <c r="Q205" s="48">
        <f t="shared" ref="Q205" si="203">O205+P205</f>
        <v>7041.1100000000006</v>
      </c>
      <c r="R205" s="31">
        <v>500</v>
      </c>
      <c r="S205" s="48">
        <f t="shared" ref="S205" si="204">Q205+R205</f>
        <v>7541.1100000000006</v>
      </c>
      <c r="V205" s="48">
        <f>S205+U205</f>
        <v>7541.1100000000006</v>
      </c>
      <c r="X205" s="48">
        <f>V205+W205</f>
        <v>7541.1100000000006</v>
      </c>
    </row>
    <row r="206" spans="1:24" x14ac:dyDescent="0.25">
      <c r="A206" s="43" t="s">
        <v>262</v>
      </c>
      <c r="B206" s="36"/>
      <c r="C206" s="36" t="s">
        <v>46</v>
      </c>
      <c r="D206" s="36" t="s">
        <v>20</v>
      </c>
      <c r="E206" s="36"/>
      <c r="F206" s="36"/>
      <c r="G206" s="37">
        <f>G207</f>
        <v>291.7</v>
      </c>
      <c r="I206" s="49">
        <f>I207</f>
        <v>300</v>
      </c>
      <c r="K206" s="49">
        <f>K207</f>
        <v>516.64</v>
      </c>
      <c r="M206" s="49">
        <f>M207+M209</f>
        <v>712.8</v>
      </c>
      <c r="O206" s="49">
        <f>O207+O209</f>
        <v>712.8</v>
      </c>
      <c r="P206" s="31"/>
      <c r="Q206" s="49">
        <f>Q207+Q209</f>
        <v>712.8</v>
      </c>
      <c r="S206" s="49">
        <f>S207+S209</f>
        <v>712.8</v>
      </c>
      <c r="V206" s="49">
        <f>V207+V209</f>
        <v>712.8</v>
      </c>
      <c r="X206" s="49">
        <f>X207+X209</f>
        <v>712.8</v>
      </c>
    </row>
    <row r="207" spans="1:24" x14ac:dyDescent="0.25">
      <c r="A207" s="19" t="s">
        <v>99</v>
      </c>
      <c r="B207" s="41"/>
      <c r="C207" s="41" t="s">
        <v>46</v>
      </c>
      <c r="D207" s="41" t="s">
        <v>20</v>
      </c>
      <c r="E207" s="41" t="s">
        <v>259</v>
      </c>
      <c r="F207" s="41"/>
      <c r="G207" s="30">
        <f>G208</f>
        <v>291.7</v>
      </c>
      <c r="I207" s="48">
        <f>I208</f>
        <v>300</v>
      </c>
      <c r="K207" s="48">
        <f>K208</f>
        <v>516.64</v>
      </c>
      <c r="M207" s="48">
        <f>M208</f>
        <v>516.64</v>
      </c>
      <c r="O207" s="48">
        <f>O208</f>
        <v>516.64</v>
      </c>
      <c r="P207" s="31"/>
      <c r="Q207" s="48">
        <f>Q208</f>
        <v>516.64</v>
      </c>
      <c r="S207" s="48">
        <f>S208</f>
        <v>516.64</v>
      </c>
      <c r="V207" s="48">
        <f>V208</f>
        <v>516.64</v>
      </c>
      <c r="X207" s="48">
        <f>X208</f>
        <v>516.64</v>
      </c>
    </row>
    <row r="208" spans="1:24" x14ac:dyDescent="0.25">
      <c r="A208" s="19" t="s">
        <v>245</v>
      </c>
      <c r="B208" s="41"/>
      <c r="C208" s="41" t="s">
        <v>46</v>
      </c>
      <c r="D208" s="41" t="s">
        <v>20</v>
      </c>
      <c r="E208" s="41" t="s">
        <v>259</v>
      </c>
      <c r="F208" s="41" t="s">
        <v>226</v>
      </c>
      <c r="G208" s="30">
        <v>291.7</v>
      </c>
      <c r="H208" s="53">
        <v>8.3000000000000007</v>
      </c>
      <c r="I208" s="48">
        <f t="shared" ref="I208:K208" si="205">G208+H208</f>
        <v>300</v>
      </c>
      <c r="J208" s="29">
        <v>216.64</v>
      </c>
      <c r="K208" s="48">
        <f t="shared" si="205"/>
        <v>516.64</v>
      </c>
      <c r="M208" s="48">
        <f t="shared" ref="M208:M210" si="206">K208+L208</f>
        <v>516.64</v>
      </c>
      <c r="O208" s="48">
        <f t="shared" ref="O208" si="207">M208+N208</f>
        <v>516.64</v>
      </c>
      <c r="P208" s="31"/>
      <c r="Q208" s="48">
        <f t="shared" ref="Q208" si="208">O208+P208</f>
        <v>516.64</v>
      </c>
      <c r="S208" s="48">
        <f t="shared" ref="S208" si="209">Q208+R208</f>
        <v>516.64</v>
      </c>
      <c r="V208" s="48">
        <f>S208+U208</f>
        <v>516.64</v>
      </c>
      <c r="X208" s="48">
        <f>V208+W208</f>
        <v>516.64</v>
      </c>
    </row>
    <row r="209" spans="1:24" x14ac:dyDescent="0.25">
      <c r="A209" s="19" t="s">
        <v>495</v>
      </c>
      <c r="B209" s="41"/>
      <c r="C209" s="41" t="s">
        <v>46</v>
      </c>
      <c r="D209" s="41" t="s">
        <v>20</v>
      </c>
      <c r="E209" s="41" t="s">
        <v>494</v>
      </c>
      <c r="F209" s="41"/>
      <c r="G209" s="30"/>
      <c r="I209" s="48"/>
      <c r="K209" s="48"/>
      <c r="M209" s="48">
        <f>M210</f>
        <v>196.16</v>
      </c>
      <c r="O209" s="48">
        <f>O210</f>
        <v>196.16</v>
      </c>
      <c r="P209" s="31"/>
      <c r="Q209" s="48">
        <f>Q210</f>
        <v>196.16</v>
      </c>
      <c r="S209" s="48">
        <f>S210</f>
        <v>196.16</v>
      </c>
      <c r="V209" s="48">
        <f>V210</f>
        <v>196.16</v>
      </c>
      <c r="X209" s="48">
        <f>X210</f>
        <v>196.16</v>
      </c>
    </row>
    <row r="210" spans="1:24" ht="15.75" customHeight="1" x14ac:dyDescent="0.25">
      <c r="A210" s="19" t="s">
        <v>496</v>
      </c>
      <c r="B210" s="41"/>
      <c r="C210" s="41" t="s">
        <v>46</v>
      </c>
      <c r="D210" s="41" t="s">
        <v>20</v>
      </c>
      <c r="E210" s="41" t="s">
        <v>494</v>
      </c>
      <c r="F210" s="41" t="s">
        <v>270</v>
      </c>
      <c r="G210" s="30"/>
      <c r="I210" s="48"/>
      <c r="K210" s="48"/>
      <c r="L210" s="31">
        <v>196.16</v>
      </c>
      <c r="M210" s="48">
        <f t="shared" si="206"/>
        <v>196.16</v>
      </c>
      <c r="O210" s="48">
        <f t="shared" ref="O210" si="210">M210+N210</f>
        <v>196.16</v>
      </c>
      <c r="P210" s="31"/>
      <c r="Q210" s="48">
        <f t="shared" ref="Q210" si="211">O210+P210</f>
        <v>196.16</v>
      </c>
      <c r="S210" s="48">
        <f t="shared" ref="S210" si="212">Q210+R210</f>
        <v>196.16</v>
      </c>
      <c r="V210" s="48">
        <f>S210+U210</f>
        <v>196.16</v>
      </c>
      <c r="X210" s="48">
        <f>V210+W210</f>
        <v>196.16</v>
      </c>
    </row>
    <row r="211" spans="1:24" x14ac:dyDescent="0.25">
      <c r="A211" s="43" t="s">
        <v>55</v>
      </c>
      <c r="B211" s="36"/>
      <c r="C211" s="36" t="s">
        <v>56</v>
      </c>
      <c r="D211" s="36"/>
      <c r="E211" s="36"/>
      <c r="F211" s="36"/>
      <c r="G211" s="37" t="e">
        <f>G212+G233+G282+G287+G299</f>
        <v>#REF!</v>
      </c>
      <c r="I211" s="49">
        <f>I212+I233+I282+I287+I299</f>
        <v>128869.79999999999</v>
      </c>
      <c r="K211" s="49">
        <f>K212+K233+K282+K287+K299</f>
        <v>135244.56</v>
      </c>
      <c r="M211" s="49">
        <f>M212+M233+M282+M287+M299</f>
        <v>143306.28999999998</v>
      </c>
      <c r="O211" s="49">
        <f>O212+O233+O282+O287+O299</f>
        <v>145653.45999999996</v>
      </c>
      <c r="P211" s="31"/>
      <c r="Q211" s="49">
        <f>Q212+Q233+Q282+Q287+Q299</f>
        <v>145653.45999999996</v>
      </c>
      <c r="S211" s="49">
        <f>S212+S233+S282+S287+S299</f>
        <v>147437.40999999997</v>
      </c>
      <c r="V211" s="49">
        <f>V212+V233+V282+V287+V299</f>
        <v>147437.40999999997</v>
      </c>
      <c r="X211" s="49">
        <f>X212+X233+X282+X287+X299</f>
        <v>148417.88999999998</v>
      </c>
    </row>
    <row r="212" spans="1:24" ht="15" customHeight="1" x14ac:dyDescent="0.25">
      <c r="A212" s="43" t="s">
        <v>57</v>
      </c>
      <c r="B212" s="36"/>
      <c r="C212" s="36" t="s">
        <v>56</v>
      </c>
      <c r="D212" s="36" t="s">
        <v>15</v>
      </c>
      <c r="E212" s="36"/>
      <c r="F212" s="36"/>
      <c r="G212" s="37">
        <f>G215</f>
        <v>43157.100000000006</v>
      </c>
      <c r="I212" s="49">
        <f>I215</f>
        <v>45281.1</v>
      </c>
      <c r="K212" s="49">
        <f>K215+K228</f>
        <v>47119.63</v>
      </c>
      <c r="M212" s="49">
        <f>M215+M228</f>
        <v>46900.03</v>
      </c>
      <c r="O212" s="49">
        <f>O215+O228</f>
        <v>47770.47</v>
      </c>
      <c r="P212" s="31"/>
      <c r="Q212" s="49">
        <f>Q215+Q228</f>
        <v>47770.47</v>
      </c>
      <c r="S212" s="49">
        <f>S215+S228+S231</f>
        <v>48219.319999999992</v>
      </c>
      <c r="V212" s="49">
        <f>V215+V228+V231</f>
        <v>48219.319999999992</v>
      </c>
      <c r="X212" s="49">
        <f>X215+X228+X231+X213</f>
        <v>48669.579999999994</v>
      </c>
    </row>
    <row r="213" spans="1:24" ht="15" customHeight="1" x14ac:dyDescent="0.25">
      <c r="A213" s="19" t="s">
        <v>648</v>
      </c>
      <c r="B213" s="41"/>
      <c r="C213" s="41" t="s">
        <v>56</v>
      </c>
      <c r="D213" s="41" t="s">
        <v>15</v>
      </c>
      <c r="E213" s="41" t="s">
        <v>647</v>
      </c>
      <c r="F213" s="41"/>
      <c r="G213" s="30"/>
      <c r="I213" s="48"/>
      <c r="K213" s="48"/>
      <c r="M213" s="48"/>
      <c r="O213" s="48"/>
      <c r="P213" s="31"/>
      <c r="Q213" s="48"/>
      <c r="S213" s="48"/>
      <c r="V213" s="48"/>
      <c r="X213" s="48">
        <f>X214</f>
        <v>430.9</v>
      </c>
    </row>
    <row r="214" spans="1:24" ht="15" customHeight="1" x14ac:dyDescent="0.25">
      <c r="A214" s="19" t="s">
        <v>274</v>
      </c>
      <c r="B214" s="41"/>
      <c r="C214" s="41" t="s">
        <v>56</v>
      </c>
      <c r="D214" s="41" t="s">
        <v>15</v>
      </c>
      <c r="E214" s="41" t="s">
        <v>647</v>
      </c>
      <c r="F214" s="41" t="s">
        <v>270</v>
      </c>
      <c r="G214" s="30"/>
      <c r="I214" s="48"/>
      <c r="K214" s="48"/>
      <c r="M214" s="48"/>
      <c r="O214" s="48"/>
      <c r="P214" s="31"/>
      <c r="Q214" s="48"/>
      <c r="S214" s="48"/>
      <c r="V214" s="48"/>
      <c r="W214" s="31">
        <v>430.9</v>
      </c>
      <c r="X214" s="48">
        <f>V214+W214</f>
        <v>430.9</v>
      </c>
    </row>
    <row r="215" spans="1:24" ht="15" customHeight="1" x14ac:dyDescent="0.25">
      <c r="A215" s="19" t="s">
        <v>374</v>
      </c>
      <c r="B215" s="41"/>
      <c r="C215" s="41" t="s">
        <v>56</v>
      </c>
      <c r="D215" s="41" t="s">
        <v>15</v>
      </c>
      <c r="E215" s="41" t="s">
        <v>373</v>
      </c>
      <c r="F215" s="41"/>
      <c r="G215" s="30">
        <f>G216+G221+G225</f>
        <v>43157.100000000006</v>
      </c>
      <c r="I215" s="48">
        <f>I216+I221+I225</f>
        <v>45281.1</v>
      </c>
      <c r="K215" s="48">
        <f>K216+K221+K225</f>
        <v>45281.1</v>
      </c>
      <c r="M215" s="48">
        <f>M216+M221+M225</f>
        <v>45061.5</v>
      </c>
      <c r="O215" s="48">
        <f>O216+O221+O225</f>
        <v>45931.94</v>
      </c>
      <c r="P215" s="31"/>
      <c r="Q215" s="48">
        <f>Q216+Q221+Q225</f>
        <v>45931.94</v>
      </c>
      <c r="S215" s="48">
        <f>S216+S221+S225+S219</f>
        <v>46280.789999999994</v>
      </c>
      <c r="V215" s="48">
        <f>V216+V221+V225+V219</f>
        <v>46280.789999999994</v>
      </c>
      <c r="X215" s="48">
        <f>X216+X221+X225+X219</f>
        <v>46300.149999999994</v>
      </c>
    </row>
    <row r="216" spans="1:24" ht="30.75" customHeight="1" x14ac:dyDescent="0.25">
      <c r="A216" s="19" t="s">
        <v>375</v>
      </c>
      <c r="B216" s="41"/>
      <c r="C216" s="41" t="s">
        <v>56</v>
      </c>
      <c r="D216" s="41" t="s">
        <v>15</v>
      </c>
      <c r="E216" s="41" t="s">
        <v>372</v>
      </c>
      <c r="F216" s="41"/>
      <c r="G216" s="30">
        <f>G217</f>
        <v>104.7</v>
      </c>
      <c r="I216" s="48">
        <f>I217</f>
        <v>104.7</v>
      </c>
      <c r="K216" s="48">
        <f>K217</f>
        <v>104.7</v>
      </c>
      <c r="M216" s="48">
        <f>M217+M218</f>
        <v>104.7</v>
      </c>
      <c r="O216" s="48">
        <f>O217+O218</f>
        <v>104.7</v>
      </c>
      <c r="P216" s="31"/>
      <c r="Q216" s="48">
        <f>Q217+Q218</f>
        <v>104.7</v>
      </c>
      <c r="S216" s="48">
        <f>S217+S218</f>
        <v>104.7</v>
      </c>
      <c r="V216" s="48">
        <f>V217+V218</f>
        <v>104.7</v>
      </c>
      <c r="X216" s="48">
        <f>X217+X218</f>
        <v>104.7</v>
      </c>
    </row>
    <row r="217" spans="1:24" ht="31.5" customHeight="1" x14ac:dyDescent="0.25">
      <c r="A217" s="19" t="s">
        <v>264</v>
      </c>
      <c r="B217" s="41"/>
      <c r="C217" s="41" t="s">
        <v>56</v>
      </c>
      <c r="D217" s="41" t="s">
        <v>15</v>
      </c>
      <c r="E217" s="41" t="s">
        <v>372</v>
      </c>
      <c r="F217" s="41" t="s">
        <v>265</v>
      </c>
      <c r="G217" s="30">
        <v>104.7</v>
      </c>
      <c r="I217" s="48">
        <f t="shared" ref="I217:K217" si="213">G217+H217</f>
        <v>104.7</v>
      </c>
      <c r="K217" s="48">
        <f t="shared" si="213"/>
        <v>104.7</v>
      </c>
      <c r="L217" s="31">
        <v>-52.4</v>
      </c>
      <c r="M217" s="48">
        <f t="shared" ref="M217:M218" si="214">K217+L217</f>
        <v>52.300000000000004</v>
      </c>
      <c r="O217" s="48">
        <f t="shared" ref="O217:O218" si="215">M217+N217</f>
        <v>52.300000000000004</v>
      </c>
      <c r="P217" s="31"/>
      <c r="Q217" s="48">
        <f t="shared" ref="Q217:Q218" si="216">O217+P217</f>
        <v>52.300000000000004</v>
      </c>
      <c r="S217" s="48">
        <f t="shared" ref="S217:S220" si="217">Q217+R217</f>
        <v>52.300000000000004</v>
      </c>
      <c r="V217" s="48">
        <f>S217+U217</f>
        <v>52.300000000000004</v>
      </c>
      <c r="X217" s="48">
        <f>V217+W217</f>
        <v>52.300000000000004</v>
      </c>
    </row>
    <row r="218" spans="1:24" ht="31.5" customHeight="1" x14ac:dyDescent="0.25">
      <c r="A218" s="19" t="s">
        <v>268</v>
      </c>
      <c r="B218" s="41"/>
      <c r="C218" s="41" t="s">
        <v>56</v>
      </c>
      <c r="D218" s="41" t="s">
        <v>15</v>
      </c>
      <c r="E218" s="41" t="s">
        <v>372</v>
      </c>
      <c r="F218" s="41" t="s">
        <v>269</v>
      </c>
      <c r="G218" s="30"/>
      <c r="I218" s="48"/>
      <c r="K218" s="48"/>
      <c r="L218" s="31">
        <v>52.4</v>
      </c>
      <c r="M218" s="48">
        <f t="shared" si="214"/>
        <v>52.4</v>
      </c>
      <c r="O218" s="48">
        <f t="shared" si="215"/>
        <v>52.4</v>
      </c>
      <c r="P218" s="31"/>
      <c r="Q218" s="48">
        <f t="shared" si="216"/>
        <v>52.4</v>
      </c>
      <c r="S218" s="48">
        <f t="shared" si="217"/>
        <v>52.4</v>
      </c>
      <c r="V218" s="48">
        <f>S218+U218</f>
        <v>52.4</v>
      </c>
      <c r="X218" s="48">
        <f>V218+W218</f>
        <v>52.4</v>
      </c>
    </row>
    <row r="219" spans="1:24" ht="15.75" customHeight="1" x14ac:dyDescent="0.25">
      <c r="A219" s="19" t="s">
        <v>590</v>
      </c>
      <c r="B219" s="41"/>
      <c r="C219" s="41" t="s">
        <v>56</v>
      </c>
      <c r="D219" s="41" t="s">
        <v>15</v>
      </c>
      <c r="E219" s="41" t="s">
        <v>589</v>
      </c>
      <c r="F219" s="41"/>
      <c r="G219" s="30"/>
      <c r="I219" s="48"/>
      <c r="K219" s="48"/>
      <c r="M219" s="48"/>
      <c r="O219" s="48"/>
      <c r="P219" s="31"/>
      <c r="Q219" s="48"/>
      <c r="S219" s="48">
        <f>S220</f>
        <v>634.27</v>
      </c>
      <c r="V219" s="48">
        <f>V220</f>
        <v>634.27</v>
      </c>
      <c r="X219" s="48">
        <f>X220</f>
        <v>634.27</v>
      </c>
    </row>
    <row r="220" spans="1:24" ht="14.25" customHeight="1" x14ac:dyDescent="0.25">
      <c r="A220" s="19" t="s">
        <v>274</v>
      </c>
      <c r="B220" s="41"/>
      <c r="C220" s="41" t="s">
        <v>56</v>
      </c>
      <c r="D220" s="41" t="s">
        <v>15</v>
      </c>
      <c r="E220" s="41" t="s">
        <v>589</v>
      </c>
      <c r="F220" s="41" t="s">
        <v>270</v>
      </c>
      <c r="G220" s="30"/>
      <c r="I220" s="48"/>
      <c r="K220" s="48"/>
      <c r="M220" s="48"/>
      <c r="O220" s="48"/>
      <c r="P220" s="31"/>
      <c r="Q220" s="48"/>
      <c r="R220" s="31">
        <v>634.27</v>
      </c>
      <c r="S220" s="48">
        <f t="shared" si="217"/>
        <v>634.27</v>
      </c>
      <c r="V220" s="48">
        <f>S220+U220</f>
        <v>634.27</v>
      </c>
      <c r="X220" s="48">
        <f>V220+W220</f>
        <v>634.27</v>
      </c>
    </row>
    <row r="221" spans="1:24" ht="15.75" customHeight="1" x14ac:dyDescent="0.25">
      <c r="A221" s="19" t="s">
        <v>52</v>
      </c>
      <c r="B221" s="41"/>
      <c r="C221" s="41" t="s">
        <v>56</v>
      </c>
      <c r="D221" s="41" t="s">
        <v>15</v>
      </c>
      <c r="E221" s="41" t="s">
        <v>263</v>
      </c>
      <c r="F221" s="41"/>
      <c r="G221" s="30">
        <f>G222</f>
        <v>12457</v>
      </c>
      <c r="I221" s="48">
        <f>I222</f>
        <v>13208.9</v>
      </c>
      <c r="K221" s="48">
        <f>K222</f>
        <v>13208.9</v>
      </c>
      <c r="M221" s="48">
        <f>M222</f>
        <v>13145.73</v>
      </c>
      <c r="O221" s="48">
        <f>O222</f>
        <v>13301.949999999999</v>
      </c>
      <c r="P221" s="31"/>
      <c r="Q221" s="48">
        <f>Q222</f>
        <v>13301.949999999999</v>
      </c>
      <c r="S221" s="48">
        <f>S222</f>
        <v>13322.949999999999</v>
      </c>
      <c r="V221" s="48">
        <f>V222</f>
        <v>13322.949999999999</v>
      </c>
      <c r="X221" s="48">
        <f>X222</f>
        <v>13322.949999999999</v>
      </c>
    </row>
    <row r="222" spans="1:24" x14ac:dyDescent="0.25">
      <c r="A222" s="19" t="s">
        <v>273</v>
      </c>
      <c r="B222" s="41"/>
      <c r="C222" s="41" t="s">
        <v>56</v>
      </c>
      <c r="D222" s="41" t="s">
        <v>15</v>
      </c>
      <c r="E222" s="41" t="s">
        <v>263</v>
      </c>
      <c r="F222" s="41" t="s">
        <v>272</v>
      </c>
      <c r="G222" s="30">
        <f>G223+G224</f>
        <v>12457</v>
      </c>
      <c r="I222" s="48">
        <f>I223+I224</f>
        <v>13208.9</v>
      </c>
      <c r="K222" s="48">
        <f>K223+K224</f>
        <v>13208.9</v>
      </c>
      <c r="M222" s="48">
        <f>M223+M224</f>
        <v>13145.73</v>
      </c>
      <c r="O222" s="48">
        <f>O223+O224</f>
        <v>13301.949999999999</v>
      </c>
      <c r="P222" s="31"/>
      <c r="Q222" s="48">
        <f>Q223+Q224</f>
        <v>13301.949999999999</v>
      </c>
      <c r="S222" s="48">
        <f>S223+S224</f>
        <v>13322.949999999999</v>
      </c>
      <c r="V222" s="48">
        <f>V223+V224</f>
        <v>13322.949999999999</v>
      </c>
      <c r="X222" s="48">
        <f>X223+X224</f>
        <v>13322.949999999999</v>
      </c>
    </row>
    <row r="223" spans="1:24" ht="28.5" customHeight="1" x14ac:dyDescent="0.25">
      <c r="A223" s="19" t="s">
        <v>264</v>
      </c>
      <c r="B223" s="41"/>
      <c r="C223" s="41" t="s">
        <v>56</v>
      </c>
      <c r="D223" s="41" t="s">
        <v>15</v>
      </c>
      <c r="E223" s="41" t="s">
        <v>263</v>
      </c>
      <c r="F223" s="41" t="s">
        <v>265</v>
      </c>
      <c r="G223" s="30">
        <v>12405</v>
      </c>
      <c r="H223" s="53">
        <f>40.8+541.3+137.8</f>
        <v>719.89999999999986</v>
      </c>
      <c r="I223" s="48">
        <f t="shared" ref="I223:K230" si="218">G223+H223</f>
        <v>13124.9</v>
      </c>
      <c r="J223" s="29">
        <v>-679.1</v>
      </c>
      <c r="K223" s="48">
        <f t="shared" si="218"/>
        <v>12445.8</v>
      </c>
      <c r="M223" s="48">
        <f t="shared" ref="M223:M224" si="219">K223+L223</f>
        <v>12445.8</v>
      </c>
      <c r="O223" s="48">
        <f t="shared" ref="O223:O224" si="220">M223+N223</f>
        <v>12445.8</v>
      </c>
      <c r="P223" s="31"/>
      <c r="Q223" s="48">
        <f t="shared" ref="Q223:Q224" si="221">O223+P223</f>
        <v>12445.8</v>
      </c>
      <c r="S223" s="48">
        <f t="shared" ref="S223:S224" si="222">Q223+R223</f>
        <v>12445.8</v>
      </c>
      <c r="V223" s="48">
        <f>S223+U223</f>
        <v>12445.8</v>
      </c>
      <c r="X223" s="48">
        <f>V223+W223</f>
        <v>12445.8</v>
      </c>
    </row>
    <row r="224" spans="1:24" ht="15" customHeight="1" x14ac:dyDescent="0.25">
      <c r="A224" s="19" t="s">
        <v>267</v>
      </c>
      <c r="B224" s="41"/>
      <c r="C224" s="41" t="s">
        <v>56</v>
      </c>
      <c r="D224" s="41" t="s">
        <v>15</v>
      </c>
      <c r="E224" s="41" t="s">
        <v>263</v>
      </c>
      <c r="F224" s="41" t="s">
        <v>266</v>
      </c>
      <c r="G224" s="30">
        <v>52</v>
      </c>
      <c r="H224" s="53">
        <v>32</v>
      </c>
      <c r="I224" s="48">
        <f t="shared" si="218"/>
        <v>84</v>
      </c>
      <c r="J224" s="29">
        <v>679.1</v>
      </c>
      <c r="K224" s="48">
        <f t="shared" si="218"/>
        <v>763.1</v>
      </c>
      <c r="L224" s="31">
        <v>-63.17</v>
      </c>
      <c r="M224" s="48">
        <f t="shared" si="219"/>
        <v>699.93000000000006</v>
      </c>
      <c r="N224" s="31">
        <f>21.5+59.95+65+9.77</f>
        <v>156.22</v>
      </c>
      <c r="O224" s="48">
        <f t="shared" si="220"/>
        <v>856.15000000000009</v>
      </c>
      <c r="P224" s="31"/>
      <c r="Q224" s="48">
        <f t="shared" si="221"/>
        <v>856.15000000000009</v>
      </c>
      <c r="R224" s="31">
        <f>-65+86</f>
        <v>21</v>
      </c>
      <c r="S224" s="48">
        <f t="shared" si="222"/>
        <v>877.15000000000009</v>
      </c>
      <c r="V224" s="48">
        <f>S224+U224</f>
        <v>877.15000000000009</v>
      </c>
      <c r="X224" s="48">
        <f>V224+W224</f>
        <v>877.15000000000009</v>
      </c>
    </row>
    <row r="225" spans="1:24" ht="15" customHeight="1" x14ac:dyDescent="0.25">
      <c r="A225" s="19" t="s">
        <v>52</v>
      </c>
      <c r="B225" s="41"/>
      <c r="C225" s="41" t="s">
        <v>56</v>
      </c>
      <c r="D225" s="41" t="s">
        <v>15</v>
      </c>
      <c r="E225" s="41" t="s">
        <v>263</v>
      </c>
      <c r="F225" s="41"/>
      <c r="G225" s="30">
        <f>G226+G227</f>
        <v>30595.4</v>
      </c>
      <c r="I225" s="48">
        <f>I226+I227</f>
        <v>31967.5</v>
      </c>
      <c r="K225" s="48">
        <f>K226+K227</f>
        <v>31967.5</v>
      </c>
      <c r="M225" s="48">
        <f>M226+M227</f>
        <v>31811.07</v>
      </c>
      <c r="O225" s="48">
        <f>O226+O227</f>
        <v>32525.29</v>
      </c>
      <c r="P225" s="31"/>
      <c r="Q225" s="48">
        <f>Q226+Q227</f>
        <v>32525.29</v>
      </c>
      <c r="S225" s="48">
        <f>S226+S227</f>
        <v>32218.87</v>
      </c>
      <c r="V225" s="48">
        <f>V226+V227</f>
        <v>32218.87</v>
      </c>
      <c r="X225" s="48">
        <f>X226+X227</f>
        <v>32238.23</v>
      </c>
    </row>
    <row r="226" spans="1:24" ht="31.5" customHeight="1" x14ac:dyDescent="0.25">
      <c r="A226" s="19" t="s">
        <v>268</v>
      </c>
      <c r="B226" s="41"/>
      <c r="C226" s="41" t="s">
        <v>56</v>
      </c>
      <c r="D226" s="41" t="s">
        <v>15</v>
      </c>
      <c r="E226" s="41" t="s">
        <v>263</v>
      </c>
      <c r="F226" s="41" t="s">
        <v>269</v>
      </c>
      <c r="G226" s="30">
        <v>29317.9</v>
      </c>
      <c r="H226" s="53">
        <f>-371.2+72.7+1224.4+446.2</f>
        <v>1372.1000000000001</v>
      </c>
      <c r="I226" s="48">
        <f t="shared" si="218"/>
        <v>30690</v>
      </c>
      <c r="J226" s="29">
        <v>-1670.7</v>
      </c>
      <c r="K226" s="48">
        <f t="shared" si="218"/>
        <v>29019.3</v>
      </c>
      <c r="M226" s="48">
        <f t="shared" ref="M226:M227" si="223">K226+L226</f>
        <v>29019.3</v>
      </c>
      <c r="O226" s="48">
        <f t="shared" ref="O226:O227" si="224">M226+N226</f>
        <v>29019.3</v>
      </c>
      <c r="P226" s="31"/>
      <c r="Q226" s="48">
        <f t="shared" ref="Q226:Q227" si="225">O226+P226</f>
        <v>29019.3</v>
      </c>
      <c r="R226" s="31">
        <v>129.77000000000001</v>
      </c>
      <c r="S226" s="48">
        <f t="shared" ref="S226:S227" si="226">Q226+R226</f>
        <v>29149.07</v>
      </c>
      <c r="T226" s="71">
        <v>129.77000000000001</v>
      </c>
      <c r="V226" s="48">
        <f>S226+U226</f>
        <v>29149.07</v>
      </c>
      <c r="X226" s="48">
        <f>V226+W226</f>
        <v>29149.07</v>
      </c>
    </row>
    <row r="227" spans="1:24" x14ac:dyDescent="0.25">
      <c r="A227" s="19" t="s">
        <v>271</v>
      </c>
      <c r="B227" s="41"/>
      <c r="C227" s="41" t="s">
        <v>56</v>
      </c>
      <c r="D227" s="41" t="s">
        <v>15</v>
      </c>
      <c r="E227" s="41" t="s">
        <v>263</v>
      </c>
      <c r="F227" s="41" t="s">
        <v>270</v>
      </c>
      <c r="G227" s="30">
        <v>1277.5</v>
      </c>
      <c r="I227" s="48">
        <f t="shared" si="218"/>
        <v>1277.5</v>
      </c>
      <c r="J227" s="29">
        <v>1670.7</v>
      </c>
      <c r="K227" s="48">
        <f t="shared" si="218"/>
        <v>2948.2</v>
      </c>
      <c r="L227" s="31">
        <v>-156.43</v>
      </c>
      <c r="M227" s="48">
        <f t="shared" si="223"/>
        <v>2791.77</v>
      </c>
      <c r="N227" s="31">
        <f>634.27+20+59.95</f>
        <v>714.22</v>
      </c>
      <c r="O227" s="48">
        <f t="shared" si="224"/>
        <v>3505.99</v>
      </c>
      <c r="P227" s="31"/>
      <c r="Q227" s="48">
        <f t="shared" si="225"/>
        <v>3505.99</v>
      </c>
      <c r="R227" s="31">
        <f>-634.27+198.08</f>
        <v>-436.18999999999994</v>
      </c>
      <c r="S227" s="48">
        <f t="shared" si="226"/>
        <v>3069.7999999999997</v>
      </c>
      <c r="T227" s="71">
        <f>99.38+98.7</f>
        <v>198.07999999999998</v>
      </c>
      <c r="V227" s="48">
        <f>S227+U227</f>
        <v>3069.7999999999997</v>
      </c>
      <c r="W227" s="31">
        <v>19.36</v>
      </c>
      <c r="X227" s="48">
        <f>V227+W227</f>
        <v>3089.16</v>
      </c>
    </row>
    <row r="228" spans="1:24" ht="27.75" customHeight="1" x14ac:dyDescent="0.25">
      <c r="A228" s="19" t="s">
        <v>414</v>
      </c>
      <c r="B228" s="41"/>
      <c r="C228" s="41" t="s">
        <v>56</v>
      </c>
      <c r="D228" s="41" t="s">
        <v>15</v>
      </c>
      <c r="E228" s="41" t="s">
        <v>413</v>
      </c>
      <c r="F228" s="41"/>
      <c r="G228" s="30"/>
      <c r="I228" s="48"/>
      <c r="K228" s="48">
        <f>K229+K230</f>
        <v>1838.5300000000002</v>
      </c>
      <c r="M228" s="48">
        <f>M229+M230</f>
        <v>1838.5300000000002</v>
      </c>
      <c r="O228" s="48">
        <f>O229+O230</f>
        <v>1838.5300000000002</v>
      </c>
      <c r="P228" s="31"/>
      <c r="Q228" s="48">
        <f>Q229+Q230</f>
        <v>1838.5300000000002</v>
      </c>
      <c r="S228" s="48">
        <f>S229+S230</f>
        <v>1838.5300000000002</v>
      </c>
      <c r="V228" s="48">
        <f>V229+V230</f>
        <v>1838.5300000000002</v>
      </c>
      <c r="X228" s="48">
        <f>X229+X230</f>
        <v>1838.5300000000002</v>
      </c>
    </row>
    <row r="229" spans="1:24" ht="31.5" x14ac:dyDescent="0.25">
      <c r="A229" s="19" t="s">
        <v>264</v>
      </c>
      <c r="B229" s="41"/>
      <c r="C229" s="41" t="s">
        <v>56</v>
      </c>
      <c r="D229" s="41" t="s">
        <v>15</v>
      </c>
      <c r="E229" s="41" t="s">
        <v>413</v>
      </c>
      <c r="F229" s="41" t="s">
        <v>265</v>
      </c>
      <c r="G229" s="30"/>
      <c r="I229" s="48"/>
      <c r="J229" s="29">
        <v>546.15</v>
      </c>
      <c r="K229" s="48">
        <f t="shared" si="218"/>
        <v>546.15</v>
      </c>
      <c r="M229" s="48">
        <f t="shared" ref="M229:M230" si="227">K229+L229</f>
        <v>546.15</v>
      </c>
      <c r="O229" s="48">
        <f t="shared" ref="O229:O230" si="228">M229+N229</f>
        <v>546.15</v>
      </c>
      <c r="P229" s="31"/>
      <c r="Q229" s="48">
        <f t="shared" ref="Q229:Q230" si="229">O229+P229</f>
        <v>546.15</v>
      </c>
      <c r="S229" s="48">
        <f t="shared" ref="S229:S232" si="230">Q229+R229</f>
        <v>546.15</v>
      </c>
      <c r="V229" s="48">
        <f>S229+U229</f>
        <v>546.15</v>
      </c>
      <c r="X229" s="48">
        <f>V229+W229</f>
        <v>546.15</v>
      </c>
    </row>
    <row r="230" spans="1:24" ht="31.5" x14ac:dyDescent="0.25">
      <c r="A230" s="19" t="s">
        <v>268</v>
      </c>
      <c r="B230" s="41"/>
      <c r="C230" s="41" t="s">
        <v>56</v>
      </c>
      <c r="D230" s="41" t="s">
        <v>15</v>
      </c>
      <c r="E230" s="41" t="s">
        <v>413</v>
      </c>
      <c r="F230" s="41" t="s">
        <v>269</v>
      </c>
      <c r="G230" s="30"/>
      <c r="I230" s="48"/>
      <c r="J230" s="29">
        <v>1292.3800000000001</v>
      </c>
      <c r="K230" s="48">
        <f t="shared" si="218"/>
        <v>1292.3800000000001</v>
      </c>
      <c r="M230" s="48">
        <f t="shared" si="227"/>
        <v>1292.3800000000001</v>
      </c>
      <c r="O230" s="48">
        <f t="shared" si="228"/>
        <v>1292.3800000000001</v>
      </c>
      <c r="P230" s="31"/>
      <c r="Q230" s="48">
        <f t="shared" si="229"/>
        <v>1292.3800000000001</v>
      </c>
      <c r="S230" s="48">
        <f t="shared" si="230"/>
        <v>1292.3800000000001</v>
      </c>
      <c r="V230" s="48">
        <f>S230+U230</f>
        <v>1292.3800000000001</v>
      </c>
      <c r="X230" s="48">
        <f>V230+W230</f>
        <v>1292.3800000000001</v>
      </c>
    </row>
    <row r="231" spans="1:24" ht="31.5" x14ac:dyDescent="0.25">
      <c r="A231" s="19" t="s">
        <v>595</v>
      </c>
      <c r="B231" s="41"/>
      <c r="C231" s="41" t="s">
        <v>56</v>
      </c>
      <c r="D231" s="41" t="s">
        <v>15</v>
      </c>
      <c r="E231" s="41" t="s">
        <v>591</v>
      </c>
      <c r="F231" s="41"/>
      <c r="G231" s="30"/>
      <c r="I231" s="48"/>
      <c r="K231" s="48"/>
      <c r="M231" s="48"/>
      <c r="O231" s="48"/>
      <c r="P231" s="31"/>
      <c r="Q231" s="48"/>
      <c r="S231" s="48">
        <f>S232</f>
        <v>100</v>
      </c>
      <c r="V231" s="48">
        <f>V232</f>
        <v>100</v>
      </c>
      <c r="X231" s="48">
        <f>X232</f>
        <v>100</v>
      </c>
    </row>
    <row r="232" spans="1:24" x14ac:dyDescent="0.25">
      <c r="A232" s="19" t="s">
        <v>271</v>
      </c>
      <c r="B232" s="41"/>
      <c r="C232" s="41" t="s">
        <v>56</v>
      </c>
      <c r="D232" s="41" t="s">
        <v>15</v>
      </c>
      <c r="E232" s="41" t="s">
        <v>591</v>
      </c>
      <c r="F232" s="41" t="s">
        <v>270</v>
      </c>
      <c r="G232" s="30"/>
      <c r="I232" s="48"/>
      <c r="K232" s="48"/>
      <c r="M232" s="48"/>
      <c r="O232" s="48"/>
      <c r="P232" s="31"/>
      <c r="Q232" s="48"/>
      <c r="R232" s="31">
        <v>100</v>
      </c>
      <c r="S232" s="48">
        <f t="shared" si="230"/>
        <v>100</v>
      </c>
      <c r="V232" s="48">
        <f>S232+U232</f>
        <v>100</v>
      </c>
      <c r="X232" s="48">
        <f>V232+W232</f>
        <v>100</v>
      </c>
    </row>
    <row r="233" spans="1:24" x14ac:dyDescent="0.25">
      <c r="A233" s="43" t="s">
        <v>80</v>
      </c>
      <c r="B233" s="36"/>
      <c r="C233" s="36" t="s">
        <v>56</v>
      </c>
      <c r="D233" s="36" t="s">
        <v>17</v>
      </c>
      <c r="E233" s="36"/>
      <c r="F233" s="36"/>
      <c r="G233" s="37" t="e">
        <f>G238+G245+G254</f>
        <v>#REF!</v>
      </c>
      <c r="I233" s="49">
        <f>I238+I245+I254</f>
        <v>80403.7</v>
      </c>
      <c r="K233" s="49">
        <f>K238+K245+K254+K258+K266+K273+K275+K278+K234</f>
        <v>84939.93</v>
      </c>
      <c r="M233" s="49">
        <f>M238+M245+M254+M258+M266+M273+M275+M278+M234+M260+M263</f>
        <v>93221.25999999998</v>
      </c>
      <c r="O233" s="49">
        <f>O238+O245+O254+O258+O266+O273+O275+O278+O234+O260+O263+O271</f>
        <v>94181.559999999983</v>
      </c>
      <c r="P233" s="31"/>
      <c r="Q233" s="49">
        <f>Q238+Q245+Q254+Q258+Q266+Q273+Q275+Q278+Q234+Q260+Q263+Q271</f>
        <v>94181.559999999983</v>
      </c>
      <c r="S233" s="49">
        <f>S238+S245+S254+S258+S266+S273+S275+S278+S234+S260+S263+S271+S280</f>
        <v>95400.409999999974</v>
      </c>
      <c r="V233" s="49">
        <f>V238+V245+V254+V258+V266+V273+V275+V278+V234+V260+V263+V271+V280</f>
        <v>95400.409999999974</v>
      </c>
      <c r="X233" s="49">
        <f>X238+X245+X254+X258+X266+X273+X275+X278+X234+X260+X263+X271+X280+X236+X269</f>
        <v>95930.62999999999</v>
      </c>
    </row>
    <row r="234" spans="1:24" ht="47.25" x14ac:dyDescent="0.25">
      <c r="A234" s="19" t="s">
        <v>563</v>
      </c>
      <c r="B234" s="41"/>
      <c r="C234" s="41" t="s">
        <v>56</v>
      </c>
      <c r="D234" s="41" t="s">
        <v>17</v>
      </c>
      <c r="E234" s="41" t="s">
        <v>409</v>
      </c>
      <c r="F234" s="41"/>
      <c r="G234" s="30"/>
      <c r="I234" s="48"/>
      <c r="K234" s="48">
        <f>K235</f>
        <v>7.01</v>
      </c>
      <c r="M234" s="48">
        <f>M235</f>
        <v>7.01</v>
      </c>
      <c r="O234" s="48">
        <f>O235</f>
        <v>7.01</v>
      </c>
      <c r="P234" s="31"/>
      <c r="Q234" s="48">
        <f>Q235</f>
        <v>7.01</v>
      </c>
      <c r="S234" s="48">
        <f>S235</f>
        <v>7.01</v>
      </c>
      <c r="V234" s="48">
        <f>V235</f>
        <v>7.01</v>
      </c>
      <c r="X234" s="48">
        <f>X235</f>
        <v>7.01</v>
      </c>
    </row>
    <row r="235" spans="1:24" ht="15.75" customHeight="1" x14ac:dyDescent="0.25">
      <c r="A235" s="19" t="s">
        <v>271</v>
      </c>
      <c r="B235" s="41"/>
      <c r="C235" s="41" t="s">
        <v>56</v>
      </c>
      <c r="D235" s="41" t="s">
        <v>17</v>
      </c>
      <c r="E235" s="41" t="s">
        <v>409</v>
      </c>
      <c r="F235" s="41" t="s">
        <v>270</v>
      </c>
      <c r="G235" s="30"/>
      <c r="I235" s="48"/>
      <c r="J235" s="29">
        <v>7.01</v>
      </c>
      <c r="K235" s="48">
        <f>J235+I235</f>
        <v>7.01</v>
      </c>
      <c r="M235" s="48">
        <f>L235+K235</f>
        <v>7.01</v>
      </c>
      <c r="O235" s="48">
        <f>N235+M235</f>
        <v>7.01</v>
      </c>
      <c r="P235" s="31"/>
      <c r="Q235" s="48">
        <f>P235+O235</f>
        <v>7.01</v>
      </c>
      <c r="S235" s="48">
        <f>R235+Q235</f>
        <v>7.01</v>
      </c>
      <c r="V235" s="48">
        <f>U235+S235</f>
        <v>7.01</v>
      </c>
      <c r="X235" s="48">
        <f>W235+V235</f>
        <v>7.01</v>
      </c>
    </row>
    <row r="236" spans="1:24" ht="15.75" customHeight="1" x14ac:dyDescent="0.25">
      <c r="A236" s="19" t="s">
        <v>650</v>
      </c>
      <c r="B236" s="41"/>
      <c r="C236" s="41" t="s">
        <v>56</v>
      </c>
      <c r="D236" s="41" t="s">
        <v>17</v>
      </c>
      <c r="E236" s="41" t="s">
        <v>649</v>
      </c>
      <c r="F236" s="41"/>
      <c r="G236" s="30"/>
      <c r="I236" s="48"/>
      <c r="K236" s="48"/>
      <c r="M236" s="48"/>
      <c r="O236" s="48"/>
      <c r="P236" s="31"/>
      <c r="Q236" s="48"/>
      <c r="S236" s="48"/>
      <c r="V236" s="48"/>
      <c r="X236" s="48">
        <f>X237</f>
        <v>263.27</v>
      </c>
    </row>
    <row r="237" spans="1:24" ht="15.75" customHeight="1" x14ac:dyDescent="0.25">
      <c r="A237" s="19" t="s">
        <v>271</v>
      </c>
      <c r="B237" s="41"/>
      <c r="C237" s="41" t="s">
        <v>56</v>
      </c>
      <c r="D237" s="41" t="s">
        <v>17</v>
      </c>
      <c r="E237" s="41" t="s">
        <v>649</v>
      </c>
      <c r="F237" s="41" t="s">
        <v>270</v>
      </c>
      <c r="G237" s="30"/>
      <c r="I237" s="48"/>
      <c r="K237" s="48"/>
      <c r="M237" s="48"/>
      <c r="O237" s="48"/>
      <c r="P237" s="31"/>
      <c r="Q237" s="48"/>
      <c r="S237" s="48"/>
      <c r="V237" s="48"/>
      <c r="W237" s="31">
        <v>263.27</v>
      </c>
      <c r="X237" s="48">
        <f>W237+V237</f>
        <v>263.27</v>
      </c>
    </row>
    <row r="238" spans="1:24" ht="15" customHeight="1" x14ac:dyDescent="0.25">
      <c r="A238" s="19" t="s">
        <v>121</v>
      </c>
      <c r="B238" s="41"/>
      <c r="C238" s="41" t="s">
        <v>56</v>
      </c>
      <c r="D238" s="41" t="s">
        <v>17</v>
      </c>
      <c r="E238" s="41" t="s">
        <v>275</v>
      </c>
      <c r="F238" s="41"/>
      <c r="G238" s="30">
        <f>G239+G242</f>
        <v>10494.8</v>
      </c>
      <c r="I238" s="48">
        <f>I239+I242</f>
        <v>10716.4</v>
      </c>
      <c r="K238" s="48">
        <f>K239+K242</f>
        <v>11537.67</v>
      </c>
      <c r="M238" s="48">
        <f>M239+M242</f>
        <v>11729.25</v>
      </c>
      <c r="O238" s="48">
        <f>O239+O242</f>
        <v>12585.599999999999</v>
      </c>
      <c r="P238" s="31"/>
      <c r="Q238" s="48">
        <f>Q239+Q242</f>
        <v>12585.599999999999</v>
      </c>
      <c r="S238" s="48">
        <f>S239+S242</f>
        <v>13754.449999999999</v>
      </c>
      <c r="V238" s="48">
        <f>V239+V242</f>
        <v>13754.449999999999</v>
      </c>
      <c r="X238" s="48">
        <f>X239+X242+X252</f>
        <v>13864.580000000002</v>
      </c>
    </row>
    <row r="239" spans="1:24" x14ac:dyDescent="0.25">
      <c r="A239" s="19" t="s">
        <v>273</v>
      </c>
      <c r="B239" s="41"/>
      <c r="C239" s="41" t="s">
        <v>56</v>
      </c>
      <c r="D239" s="41" t="s">
        <v>17</v>
      </c>
      <c r="E239" s="41" t="s">
        <v>275</v>
      </c>
      <c r="F239" s="41" t="s">
        <v>272</v>
      </c>
      <c r="G239" s="30">
        <f>G240+G241</f>
        <v>2019.3</v>
      </c>
      <c r="I239" s="48">
        <f>I240+I241</f>
        <v>2087.1</v>
      </c>
      <c r="K239" s="48">
        <f>K240+K241</f>
        <v>2087.1</v>
      </c>
      <c r="M239" s="48">
        <f>M240+M241</f>
        <v>2231.0699999999997</v>
      </c>
      <c r="O239" s="48">
        <f>O240+O241</f>
        <v>2382</v>
      </c>
      <c r="P239" s="31"/>
      <c r="Q239" s="48">
        <f>Q240+Q241</f>
        <v>2382</v>
      </c>
      <c r="S239" s="48">
        <f>S240+S241</f>
        <v>2853.8500000000004</v>
      </c>
      <c r="V239" s="48">
        <f>V240+V241</f>
        <v>2853.8500000000004</v>
      </c>
      <c r="X239" s="48">
        <f>X240+X241</f>
        <v>2867.29</v>
      </c>
    </row>
    <row r="240" spans="1:24" ht="29.25" customHeight="1" x14ac:dyDescent="0.25">
      <c r="A240" s="19" t="s">
        <v>264</v>
      </c>
      <c r="B240" s="41"/>
      <c r="C240" s="41" t="s">
        <v>56</v>
      </c>
      <c r="D240" s="41" t="s">
        <v>17</v>
      </c>
      <c r="E240" s="41" t="s">
        <v>275</v>
      </c>
      <c r="F240" s="41" t="s">
        <v>265</v>
      </c>
      <c r="G240" s="30">
        <v>1867.3</v>
      </c>
      <c r="H240" s="53">
        <f>-48.5+16.3</f>
        <v>-32.200000000000003</v>
      </c>
      <c r="I240" s="48">
        <f t="shared" ref="I240:K244" si="231">G240+H240</f>
        <v>1835.1</v>
      </c>
      <c r="J240" s="29">
        <v>-683.2</v>
      </c>
      <c r="K240" s="48">
        <f t="shared" si="231"/>
        <v>1151.8999999999999</v>
      </c>
      <c r="M240" s="48">
        <f t="shared" ref="M240:M241" si="232">K240+L240</f>
        <v>1151.8999999999999</v>
      </c>
      <c r="O240" s="48">
        <f t="shared" ref="O240:O241" si="233">M240+N240</f>
        <v>1151.8999999999999</v>
      </c>
      <c r="P240" s="31"/>
      <c r="Q240" s="48">
        <f t="shared" ref="Q240:Q241" si="234">O240+P240</f>
        <v>1151.8999999999999</v>
      </c>
      <c r="R240" s="31">
        <v>267.12</v>
      </c>
      <c r="S240" s="48">
        <f t="shared" ref="S240:S241" si="235">Q240+R240</f>
        <v>1419.02</v>
      </c>
      <c r="T240" s="71">
        <v>267.12</v>
      </c>
      <c r="V240" s="48">
        <f>S240+U240</f>
        <v>1419.02</v>
      </c>
      <c r="X240" s="48">
        <f>V240+W240</f>
        <v>1419.02</v>
      </c>
    </row>
    <row r="241" spans="1:24" x14ac:dyDescent="0.25">
      <c r="A241" s="19" t="s">
        <v>267</v>
      </c>
      <c r="B241" s="41"/>
      <c r="C241" s="41" t="s">
        <v>56</v>
      </c>
      <c r="D241" s="41" t="s">
        <v>17</v>
      </c>
      <c r="E241" s="41" t="s">
        <v>275</v>
      </c>
      <c r="F241" s="41" t="s">
        <v>266</v>
      </c>
      <c r="G241" s="30">
        <v>152</v>
      </c>
      <c r="H241" s="53">
        <v>100</v>
      </c>
      <c r="I241" s="48">
        <f t="shared" si="231"/>
        <v>252</v>
      </c>
      <c r="J241" s="29">
        <v>683.2</v>
      </c>
      <c r="K241" s="48">
        <f t="shared" si="231"/>
        <v>935.2</v>
      </c>
      <c r="L241" s="31">
        <v>143.97</v>
      </c>
      <c r="M241" s="48">
        <f t="shared" si="232"/>
        <v>1079.17</v>
      </c>
      <c r="N241" s="31">
        <f>99.38+51.55</f>
        <v>150.93</v>
      </c>
      <c r="O241" s="48">
        <f t="shared" si="233"/>
        <v>1230.1000000000001</v>
      </c>
      <c r="P241" s="31"/>
      <c r="Q241" s="48">
        <f t="shared" si="234"/>
        <v>1230.1000000000001</v>
      </c>
      <c r="R241" s="31">
        <f>65+139.73</f>
        <v>204.73</v>
      </c>
      <c r="S241" s="48">
        <f t="shared" si="235"/>
        <v>1434.8300000000002</v>
      </c>
      <c r="T241" s="77">
        <f>114.73+25</f>
        <v>139.73000000000002</v>
      </c>
      <c r="V241" s="48">
        <f>S241+U241</f>
        <v>1434.8300000000002</v>
      </c>
      <c r="W241" s="31">
        <v>13.44</v>
      </c>
      <c r="X241" s="48">
        <f>V241+W241</f>
        <v>1448.2700000000002</v>
      </c>
    </row>
    <row r="242" spans="1:24" x14ac:dyDescent="0.25">
      <c r="A242" s="19" t="s">
        <v>274</v>
      </c>
      <c r="B242" s="41"/>
      <c r="C242" s="41" t="s">
        <v>56</v>
      </c>
      <c r="D242" s="41" t="s">
        <v>17</v>
      </c>
      <c r="E242" s="41" t="s">
        <v>275</v>
      </c>
      <c r="F242" s="41" t="s">
        <v>276</v>
      </c>
      <c r="G242" s="30">
        <f>G243+G244</f>
        <v>8475.5</v>
      </c>
      <c r="I242" s="48">
        <f>I243+I244</f>
        <v>8629.2999999999993</v>
      </c>
      <c r="K242" s="48">
        <f>K243+K244</f>
        <v>9450.57</v>
      </c>
      <c r="M242" s="48">
        <f>M243+M244</f>
        <v>9498.18</v>
      </c>
      <c r="O242" s="48">
        <f>O243+O244</f>
        <v>10203.599999999999</v>
      </c>
      <c r="P242" s="31"/>
      <c r="Q242" s="48">
        <f>Q243+Q244</f>
        <v>10203.599999999999</v>
      </c>
      <c r="S242" s="48">
        <f>S243+S244</f>
        <v>10900.599999999999</v>
      </c>
      <c r="V242" s="48">
        <f>V243+V244</f>
        <v>10900.599999999999</v>
      </c>
      <c r="X242" s="48">
        <f>X243+X244</f>
        <v>10927.5</v>
      </c>
    </row>
    <row r="243" spans="1:24" ht="31.5" customHeight="1" x14ac:dyDescent="0.25">
      <c r="A243" s="19" t="s">
        <v>268</v>
      </c>
      <c r="B243" s="41"/>
      <c r="C243" s="41" t="s">
        <v>56</v>
      </c>
      <c r="D243" s="41" t="s">
        <v>17</v>
      </c>
      <c r="E243" s="41" t="s">
        <v>275</v>
      </c>
      <c r="F243" s="41" t="s">
        <v>269</v>
      </c>
      <c r="G243" s="30">
        <v>8475.5</v>
      </c>
      <c r="H243" s="53">
        <f>-379.7+417.8+115.7</f>
        <v>153.80000000000001</v>
      </c>
      <c r="I243" s="48">
        <f t="shared" si="231"/>
        <v>8629.2999999999993</v>
      </c>
      <c r="J243" s="29">
        <v>-2429.5</v>
      </c>
      <c r="K243" s="48">
        <f t="shared" si="231"/>
        <v>6199.7999999999993</v>
      </c>
      <c r="M243" s="48">
        <f t="shared" ref="M243:M244" si="236">K243+L243</f>
        <v>6199.7999999999993</v>
      </c>
      <c r="O243" s="48">
        <f t="shared" ref="O243:O244" si="237">M243+N243</f>
        <v>6199.7999999999993</v>
      </c>
      <c r="P243" s="31"/>
      <c r="Q243" s="48">
        <f t="shared" ref="Q243:Q244" si="238">O243+P243</f>
        <v>6199.7999999999993</v>
      </c>
      <c r="S243" s="48">
        <f t="shared" ref="S243:S244" si="239">Q243+R243</f>
        <v>6199.7999999999993</v>
      </c>
      <c r="V243" s="48">
        <f>S243+U243</f>
        <v>6199.7999999999993</v>
      </c>
      <c r="X243" s="48">
        <f>V243+W243</f>
        <v>6199.7999999999993</v>
      </c>
    </row>
    <row r="244" spans="1:24" x14ac:dyDescent="0.25">
      <c r="A244" s="19" t="s">
        <v>271</v>
      </c>
      <c r="B244" s="41"/>
      <c r="C244" s="41" t="s">
        <v>56</v>
      </c>
      <c r="D244" s="41" t="s">
        <v>17</v>
      </c>
      <c r="E244" s="41" t="s">
        <v>275</v>
      </c>
      <c r="F244" s="41" t="s">
        <v>270</v>
      </c>
      <c r="G244" s="30"/>
      <c r="I244" s="48">
        <f t="shared" si="231"/>
        <v>0</v>
      </c>
      <c r="J244" s="29">
        <f>2429.5+821.27</f>
        <v>3250.77</v>
      </c>
      <c r="K244" s="48">
        <f t="shared" si="231"/>
        <v>3250.77</v>
      </c>
      <c r="L244" s="31">
        <v>47.61</v>
      </c>
      <c r="M244" s="48">
        <f t="shared" si="236"/>
        <v>3298.38</v>
      </c>
      <c r="N244" s="31">
        <f>26.22+172.8+135+226.9+35.96+67.95+76.55-35.96</f>
        <v>705.42</v>
      </c>
      <c r="O244" s="48">
        <f t="shared" si="237"/>
        <v>4003.8</v>
      </c>
      <c r="P244" s="31"/>
      <c r="Q244" s="48">
        <f t="shared" si="238"/>
        <v>4003.8</v>
      </c>
      <c r="R244" s="31">
        <f>26.37+670.63</f>
        <v>697</v>
      </c>
      <c r="S244" s="48">
        <f t="shared" si="239"/>
        <v>4700.8</v>
      </c>
      <c r="T244" s="71">
        <f>391.56+85+194.07</f>
        <v>670.63</v>
      </c>
      <c r="V244" s="48">
        <f>S244+U244</f>
        <v>4700.8</v>
      </c>
      <c r="W244" s="31">
        <v>26.9</v>
      </c>
      <c r="X244" s="48">
        <f>V244+W244</f>
        <v>4727.7</v>
      </c>
    </row>
    <row r="245" spans="1:24" ht="31.5" hidden="1" x14ac:dyDescent="0.25">
      <c r="A245" s="19" t="s">
        <v>343</v>
      </c>
      <c r="B245" s="41"/>
      <c r="C245" s="41" t="s">
        <v>56</v>
      </c>
      <c r="D245" s="41" t="s">
        <v>17</v>
      </c>
      <c r="E245" s="41" t="s">
        <v>277</v>
      </c>
      <c r="F245" s="41"/>
      <c r="G245" s="30">
        <f>G246+G249</f>
        <v>44426.400000000001</v>
      </c>
      <c r="I245" s="48">
        <f>I246+I249</f>
        <v>44426.400000000001</v>
      </c>
      <c r="K245" s="48">
        <f>K246+K249</f>
        <v>0</v>
      </c>
      <c r="M245" s="48">
        <f>M246+M249</f>
        <v>0</v>
      </c>
      <c r="O245" s="48">
        <f>O246+O249</f>
        <v>0</v>
      </c>
      <c r="P245" s="31"/>
      <c r="Q245" s="48">
        <f>Q246+Q249</f>
        <v>0</v>
      </c>
      <c r="S245" s="48">
        <f>S246+S249</f>
        <v>0</v>
      </c>
      <c r="V245" s="48">
        <f>V246+V249</f>
        <v>0</v>
      </c>
      <c r="X245" s="48">
        <f>X246+X249</f>
        <v>0</v>
      </c>
    </row>
    <row r="246" spans="1:24" hidden="1" x14ac:dyDescent="0.25">
      <c r="A246" s="19" t="s">
        <v>273</v>
      </c>
      <c r="B246" s="41"/>
      <c r="C246" s="41" t="s">
        <v>56</v>
      </c>
      <c r="D246" s="41" t="s">
        <v>17</v>
      </c>
      <c r="E246" s="41" t="s">
        <v>277</v>
      </c>
      <c r="F246" s="41" t="s">
        <v>272</v>
      </c>
      <c r="G246" s="30">
        <f>G247+G248</f>
        <v>4560</v>
      </c>
      <c r="I246" s="48">
        <f>I247+I248</f>
        <v>4560</v>
      </c>
      <c r="K246" s="48">
        <f>K247+K248</f>
        <v>0</v>
      </c>
      <c r="M246" s="48">
        <f>M247+M248</f>
        <v>0</v>
      </c>
      <c r="O246" s="48">
        <f>O247+O248</f>
        <v>0</v>
      </c>
      <c r="P246" s="31"/>
      <c r="Q246" s="48">
        <f>Q247+Q248</f>
        <v>0</v>
      </c>
      <c r="S246" s="48">
        <f>S247+S248</f>
        <v>0</v>
      </c>
      <c r="V246" s="48">
        <f>V247+V248</f>
        <v>0</v>
      </c>
      <c r="X246" s="48">
        <f>X247+X248</f>
        <v>0</v>
      </c>
    </row>
    <row r="247" spans="1:24" ht="30.75" hidden="1" customHeight="1" x14ac:dyDescent="0.25">
      <c r="A247" s="19" t="s">
        <v>264</v>
      </c>
      <c r="B247" s="41"/>
      <c r="C247" s="41" t="s">
        <v>56</v>
      </c>
      <c r="D247" s="41" t="s">
        <v>17</v>
      </c>
      <c r="E247" s="41" t="s">
        <v>277</v>
      </c>
      <c r="F247" s="41" t="s">
        <v>265</v>
      </c>
      <c r="G247" s="30">
        <v>4560</v>
      </c>
      <c r="I247" s="48">
        <f t="shared" ref="I247:K251" si="240">G247+H247</f>
        <v>4560</v>
      </c>
      <c r="J247" s="29">
        <v>-4560</v>
      </c>
      <c r="K247" s="48">
        <f t="shared" si="240"/>
        <v>0</v>
      </c>
      <c r="M247" s="48">
        <f t="shared" ref="M247:M248" si="241">K247+L247</f>
        <v>0</v>
      </c>
      <c r="O247" s="48">
        <f t="shared" ref="O247:O248" si="242">M247+N247</f>
        <v>0</v>
      </c>
      <c r="P247" s="31"/>
      <c r="Q247" s="48">
        <f t="shared" ref="Q247:Q248" si="243">O247+P247</f>
        <v>0</v>
      </c>
      <c r="S247" s="48">
        <f t="shared" ref="S247:S248" si="244">Q247+R247</f>
        <v>0</v>
      </c>
      <c r="V247" s="48">
        <f>S247+U247</f>
        <v>0</v>
      </c>
      <c r="X247" s="48">
        <f>V247+W247</f>
        <v>0</v>
      </c>
    </row>
    <row r="248" spans="1:24" hidden="1" x14ac:dyDescent="0.25">
      <c r="A248" s="19" t="s">
        <v>267</v>
      </c>
      <c r="B248" s="41"/>
      <c r="C248" s="41" t="s">
        <v>56</v>
      </c>
      <c r="D248" s="41" t="s">
        <v>17</v>
      </c>
      <c r="E248" s="41" t="s">
        <v>277</v>
      </c>
      <c r="F248" s="41" t="s">
        <v>266</v>
      </c>
      <c r="G248" s="30"/>
      <c r="I248" s="48">
        <f t="shared" si="240"/>
        <v>0</v>
      </c>
      <c r="K248" s="48">
        <f t="shared" si="240"/>
        <v>0</v>
      </c>
      <c r="M248" s="48">
        <f t="shared" si="241"/>
        <v>0</v>
      </c>
      <c r="O248" s="48">
        <f t="shared" si="242"/>
        <v>0</v>
      </c>
      <c r="P248" s="31"/>
      <c r="Q248" s="48">
        <f t="shared" si="243"/>
        <v>0</v>
      </c>
      <c r="S248" s="48">
        <f t="shared" si="244"/>
        <v>0</v>
      </c>
      <c r="V248" s="48">
        <f>S248+U248</f>
        <v>0</v>
      </c>
      <c r="X248" s="48">
        <f>V248+W248</f>
        <v>0</v>
      </c>
    </row>
    <row r="249" spans="1:24" hidden="1" x14ac:dyDescent="0.25">
      <c r="A249" s="19" t="s">
        <v>274</v>
      </c>
      <c r="B249" s="41"/>
      <c r="C249" s="41" t="s">
        <v>56</v>
      </c>
      <c r="D249" s="41" t="s">
        <v>17</v>
      </c>
      <c r="E249" s="41" t="s">
        <v>277</v>
      </c>
      <c r="F249" s="41" t="s">
        <v>276</v>
      </c>
      <c r="G249" s="30">
        <f>G250+G251</f>
        <v>39866.400000000001</v>
      </c>
      <c r="I249" s="48">
        <f>I250+I251</f>
        <v>39866.400000000001</v>
      </c>
      <c r="K249" s="48">
        <f>K250+K251</f>
        <v>0</v>
      </c>
      <c r="M249" s="48">
        <f>M250+M251</f>
        <v>0</v>
      </c>
      <c r="O249" s="48">
        <f>O250+O251</f>
        <v>0</v>
      </c>
      <c r="P249" s="31"/>
      <c r="Q249" s="48">
        <f>Q250+Q251</f>
        <v>0</v>
      </c>
      <c r="S249" s="48">
        <f>S250+S251</f>
        <v>0</v>
      </c>
      <c r="V249" s="48">
        <f>V250+V251</f>
        <v>0</v>
      </c>
      <c r="X249" s="48">
        <f>X250+X251</f>
        <v>0</v>
      </c>
    </row>
    <row r="250" spans="1:24" ht="32.25" hidden="1" customHeight="1" x14ac:dyDescent="0.25">
      <c r="A250" s="19" t="s">
        <v>268</v>
      </c>
      <c r="B250" s="41"/>
      <c r="C250" s="41" t="s">
        <v>56</v>
      </c>
      <c r="D250" s="41" t="s">
        <v>17</v>
      </c>
      <c r="E250" s="41" t="s">
        <v>277</v>
      </c>
      <c r="F250" s="41" t="s">
        <v>269</v>
      </c>
      <c r="G250" s="30">
        <f>42006.4-2140</f>
        <v>39866.400000000001</v>
      </c>
      <c r="I250" s="48">
        <f t="shared" si="240"/>
        <v>39866.400000000001</v>
      </c>
      <c r="J250" s="29">
        <v>-39866.400000000001</v>
      </c>
      <c r="K250" s="48">
        <f t="shared" si="240"/>
        <v>0</v>
      </c>
      <c r="M250" s="48">
        <f t="shared" ref="M250:M251" si="245">K250+L250</f>
        <v>0</v>
      </c>
      <c r="O250" s="48">
        <f t="shared" ref="O250:O251" si="246">M250+N250</f>
        <v>0</v>
      </c>
      <c r="P250" s="31"/>
      <c r="Q250" s="48">
        <f t="shared" ref="Q250:Q251" si="247">O250+P250</f>
        <v>0</v>
      </c>
      <c r="S250" s="48">
        <f t="shared" ref="S250:S251" si="248">Q250+R250</f>
        <v>0</v>
      </c>
      <c r="V250" s="48">
        <f>S250+U250</f>
        <v>0</v>
      </c>
      <c r="X250" s="48">
        <f>V250+W250</f>
        <v>0</v>
      </c>
    </row>
    <row r="251" spans="1:24" hidden="1" x14ac:dyDescent="0.25">
      <c r="A251" s="19" t="s">
        <v>271</v>
      </c>
      <c r="B251" s="41"/>
      <c r="C251" s="41" t="s">
        <v>56</v>
      </c>
      <c r="D251" s="41" t="s">
        <v>17</v>
      </c>
      <c r="E251" s="41" t="s">
        <v>277</v>
      </c>
      <c r="F251" s="41" t="s">
        <v>270</v>
      </c>
      <c r="G251" s="30"/>
      <c r="I251" s="48">
        <f t="shared" si="240"/>
        <v>0</v>
      </c>
      <c r="K251" s="48">
        <f t="shared" si="240"/>
        <v>0</v>
      </c>
      <c r="M251" s="48">
        <f t="shared" si="245"/>
        <v>0</v>
      </c>
      <c r="O251" s="48">
        <f t="shared" si="246"/>
        <v>0</v>
      </c>
      <c r="P251" s="31"/>
      <c r="Q251" s="48">
        <f t="shared" si="247"/>
        <v>0</v>
      </c>
      <c r="S251" s="48">
        <f t="shared" si="248"/>
        <v>0</v>
      </c>
      <c r="V251" s="48">
        <f>S251+U251</f>
        <v>0</v>
      </c>
      <c r="X251" s="48">
        <f>V251+W251</f>
        <v>0</v>
      </c>
    </row>
    <row r="252" spans="1:24" x14ac:dyDescent="0.25">
      <c r="A252" s="19" t="s">
        <v>674</v>
      </c>
      <c r="B252" s="41"/>
      <c r="C252" s="41" t="s">
        <v>56</v>
      </c>
      <c r="D252" s="41" t="s">
        <v>17</v>
      </c>
      <c r="E252" s="41" t="s">
        <v>651</v>
      </c>
      <c r="F252" s="41"/>
      <c r="G252" s="30"/>
      <c r="I252" s="48"/>
      <c r="K252" s="48"/>
      <c r="M252" s="48"/>
      <c r="O252" s="48"/>
      <c r="P252" s="31"/>
      <c r="Q252" s="48"/>
      <c r="S252" s="48"/>
      <c r="V252" s="48"/>
      <c r="X252" s="48">
        <f>X253</f>
        <v>69.790000000000006</v>
      </c>
    </row>
    <row r="253" spans="1:24" x14ac:dyDescent="0.25">
      <c r="A253" s="19" t="s">
        <v>271</v>
      </c>
      <c r="B253" s="41"/>
      <c r="C253" s="41" t="s">
        <v>56</v>
      </c>
      <c r="D253" s="41" t="s">
        <v>17</v>
      </c>
      <c r="E253" s="41" t="s">
        <v>651</v>
      </c>
      <c r="F253" s="41" t="s">
        <v>270</v>
      </c>
      <c r="G253" s="30"/>
      <c r="I253" s="48"/>
      <c r="K253" s="48"/>
      <c r="M253" s="48"/>
      <c r="O253" s="48"/>
      <c r="P253" s="31"/>
      <c r="Q253" s="48"/>
      <c r="S253" s="48"/>
      <c r="V253" s="48"/>
      <c r="W253" s="31">
        <v>69.790000000000006</v>
      </c>
      <c r="X253" s="48">
        <f>V253+W253</f>
        <v>69.790000000000006</v>
      </c>
    </row>
    <row r="254" spans="1:24" x14ac:dyDescent="0.25">
      <c r="A254" s="19" t="s">
        <v>81</v>
      </c>
      <c r="B254" s="41"/>
      <c r="C254" s="41" t="s">
        <v>56</v>
      </c>
      <c r="D254" s="41" t="s">
        <v>17</v>
      </c>
      <c r="E254" s="41" t="s">
        <v>278</v>
      </c>
      <c r="F254" s="41"/>
      <c r="G254" s="30" t="e">
        <f>G255+#REF!</f>
        <v>#REF!</v>
      </c>
      <c r="I254" s="48">
        <f>I255</f>
        <v>25260.899999999998</v>
      </c>
      <c r="K254" s="48">
        <f>K255</f>
        <v>25260.899999999998</v>
      </c>
      <c r="M254" s="48">
        <f>M255</f>
        <v>25614</v>
      </c>
      <c r="O254" s="48">
        <f>O255</f>
        <v>25607.949999999997</v>
      </c>
      <c r="P254" s="31"/>
      <c r="Q254" s="48">
        <f>Q255</f>
        <v>25607.949999999997</v>
      </c>
      <c r="S254" s="48">
        <f>S255</f>
        <v>25607.949999999997</v>
      </c>
      <c r="V254" s="48">
        <f>V255</f>
        <v>25607.949999999997</v>
      </c>
      <c r="X254" s="48">
        <f>X255</f>
        <v>25704.77</v>
      </c>
    </row>
    <row r="255" spans="1:24" x14ac:dyDescent="0.25">
      <c r="A255" s="19" t="s">
        <v>273</v>
      </c>
      <c r="B255" s="41"/>
      <c r="C255" s="41" t="s">
        <v>56</v>
      </c>
      <c r="D255" s="41" t="s">
        <v>17</v>
      </c>
      <c r="E255" s="41" t="s">
        <v>278</v>
      </c>
      <c r="F255" s="41" t="s">
        <v>272</v>
      </c>
      <c r="G255" s="30">
        <f>G256+G257</f>
        <v>24070.1</v>
      </c>
      <c r="I255" s="48">
        <f>I256+I257</f>
        <v>25260.899999999998</v>
      </c>
      <c r="K255" s="48">
        <f>K256+K257</f>
        <v>25260.899999999998</v>
      </c>
      <c r="M255" s="48">
        <f>M256+M257</f>
        <v>25614</v>
      </c>
      <c r="O255" s="48">
        <f>O256+O257</f>
        <v>25607.949999999997</v>
      </c>
      <c r="P255" s="31"/>
      <c r="Q255" s="48">
        <f>Q256+Q257</f>
        <v>25607.949999999997</v>
      </c>
      <c r="S255" s="48">
        <f>S256+S257</f>
        <v>25607.949999999997</v>
      </c>
      <c r="V255" s="48">
        <f>V256+V257</f>
        <v>25607.949999999997</v>
      </c>
      <c r="X255" s="48">
        <f>X256+X257</f>
        <v>25704.77</v>
      </c>
    </row>
    <row r="256" spans="1:24" ht="30.75" customHeight="1" x14ac:dyDescent="0.25">
      <c r="A256" s="19" t="s">
        <v>264</v>
      </c>
      <c r="B256" s="41"/>
      <c r="C256" s="41" t="s">
        <v>56</v>
      </c>
      <c r="D256" s="41" t="s">
        <v>17</v>
      </c>
      <c r="E256" s="41" t="s">
        <v>278</v>
      </c>
      <c r="F256" s="41" t="s">
        <v>265</v>
      </c>
      <c r="G256" s="30">
        <v>23657</v>
      </c>
      <c r="H256" s="53">
        <f>13.3+518.1+270.7+388.7</f>
        <v>1190.8</v>
      </c>
      <c r="I256" s="48">
        <f t="shared" ref="I256:K279" si="249">G256+H256</f>
        <v>24847.8</v>
      </c>
      <c r="J256" s="29">
        <v>-1177.5</v>
      </c>
      <c r="K256" s="48">
        <f t="shared" si="249"/>
        <v>23670.3</v>
      </c>
      <c r="M256" s="48">
        <f t="shared" ref="M256:M257" si="250">K256+L256</f>
        <v>23670.3</v>
      </c>
      <c r="O256" s="48">
        <f t="shared" ref="O256:O257" si="251">M256+N256</f>
        <v>23670.3</v>
      </c>
      <c r="P256" s="31"/>
      <c r="Q256" s="48">
        <f t="shared" ref="Q256:Q257" si="252">O256+P256</f>
        <v>23670.3</v>
      </c>
      <c r="S256" s="48">
        <f t="shared" ref="S256:S257" si="253">Q256+R256</f>
        <v>23670.3</v>
      </c>
      <c r="V256" s="48">
        <f>S256+U256</f>
        <v>23670.3</v>
      </c>
      <c r="X256" s="48">
        <f>V256+W256</f>
        <v>23670.3</v>
      </c>
    </row>
    <row r="257" spans="1:24" x14ac:dyDescent="0.25">
      <c r="A257" s="19" t="s">
        <v>267</v>
      </c>
      <c r="B257" s="41"/>
      <c r="C257" s="41" t="s">
        <v>56</v>
      </c>
      <c r="D257" s="41" t="s">
        <v>17</v>
      </c>
      <c r="E257" s="41" t="s">
        <v>278</v>
      </c>
      <c r="F257" s="41" t="s">
        <v>266</v>
      </c>
      <c r="G257" s="30">
        <v>413.1</v>
      </c>
      <c r="I257" s="48">
        <f t="shared" si="249"/>
        <v>413.1</v>
      </c>
      <c r="J257" s="29">
        <v>1177.5</v>
      </c>
      <c r="K257" s="48">
        <f t="shared" si="249"/>
        <v>1590.6</v>
      </c>
      <c r="L257" s="31">
        <v>353.1</v>
      </c>
      <c r="M257" s="48">
        <f t="shared" si="250"/>
        <v>1943.6999999999998</v>
      </c>
      <c r="N257" s="31">
        <f>-413.1+65.15+170.95+170.95</f>
        <v>-6.0500000000000682</v>
      </c>
      <c r="O257" s="48">
        <f t="shared" si="251"/>
        <v>1937.6499999999996</v>
      </c>
      <c r="P257" s="31"/>
      <c r="Q257" s="48">
        <f t="shared" si="252"/>
        <v>1937.6499999999996</v>
      </c>
      <c r="S257" s="48">
        <f t="shared" si="253"/>
        <v>1937.6499999999996</v>
      </c>
      <c r="V257" s="48">
        <f>S257+U257</f>
        <v>1937.6499999999996</v>
      </c>
      <c r="W257" s="31">
        <v>96.82</v>
      </c>
      <c r="X257" s="48">
        <f>V257+W257</f>
        <v>2034.4699999999996</v>
      </c>
    </row>
    <row r="258" spans="1:24" ht="14.25" customHeight="1" x14ac:dyDescent="0.25">
      <c r="A258" s="19" t="s">
        <v>412</v>
      </c>
      <c r="B258" s="41"/>
      <c r="C258" s="41" t="s">
        <v>56</v>
      </c>
      <c r="D258" s="41" t="s">
        <v>17</v>
      </c>
      <c r="E258" s="41" t="s">
        <v>411</v>
      </c>
      <c r="F258" s="41"/>
      <c r="G258" s="30"/>
      <c r="I258" s="48"/>
      <c r="K258" s="48">
        <f>K259</f>
        <v>223</v>
      </c>
      <c r="M258" s="48">
        <f>M259</f>
        <v>223</v>
      </c>
      <c r="O258" s="48">
        <f>O259</f>
        <v>223</v>
      </c>
      <c r="P258" s="31"/>
      <c r="Q258" s="48">
        <f>Q259</f>
        <v>223</v>
      </c>
      <c r="S258" s="48">
        <f>S259</f>
        <v>223</v>
      </c>
      <c r="V258" s="48">
        <f>V259</f>
        <v>223</v>
      </c>
      <c r="X258" s="48">
        <f>X259</f>
        <v>223</v>
      </c>
    </row>
    <row r="259" spans="1:24" x14ac:dyDescent="0.25">
      <c r="A259" s="19" t="s">
        <v>271</v>
      </c>
      <c r="B259" s="41"/>
      <c r="C259" s="41" t="s">
        <v>56</v>
      </c>
      <c r="D259" s="41" t="s">
        <v>17</v>
      </c>
      <c r="E259" s="41" t="s">
        <v>411</v>
      </c>
      <c r="F259" s="41" t="s">
        <v>270</v>
      </c>
      <c r="G259" s="30"/>
      <c r="I259" s="48"/>
      <c r="J259" s="29">
        <v>223</v>
      </c>
      <c r="K259" s="48">
        <f t="shared" si="249"/>
        <v>223</v>
      </c>
      <c r="M259" s="48">
        <f t="shared" ref="M259:M265" si="254">K259+L259</f>
        <v>223</v>
      </c>
      <c r="O259" s="48">
        <f t="shared" ref="O259" si="255">M259+N259</f>
        <v>223</v>
      </c>
      <c r="P259" s="31"/>
      <c r="Q259" s="48">
        <f t="shared" ref="Q259" si="256">O259+P259</f>
        <v>223</v>
      </c>
      <c r="S259" s="48">
        <f t="shared" ref="S259" si="257">Q259+R259</f>
        <v>223</v>
      </c>
      <c r="V259" s="48">
        <f>S259+U259</f>
        <v>223</v>
      </c>
      <c r="X259" s="48">
        <f>V259+W259</f>
        <v>223</v>
      </c>
    </row>
    <row r="260" spans="1:24" x14ac:dyDescent="0.25">
      <c r="A260" s="19" t="s">
        <v>461</v>
      </c>
      <c r="B260" s="41"/>
      <c r="C260" s="41" t="s">
        <v>56</v>
      </c>
      <c r="D260" s="41" t="s">
        <v>17</v>
      </c>
      <c r="E260" s="41" t="s">
        <v>460</v>
      </c>
      <c r="F260" s="41"/>
      <c r="G260" s="30"/>
      <c r="I260" s="48"/>
      <c r="K260" s="48"/>
      <c r="M260" s="48">
        <f>M261+M262</f>
        <v>5433</v>
      </c>
      <c r="O260" s="48">
        <f>O261+O262</f>
        <v>5433</v>
      </c>
      <c r="P260" s="31"/>
      <c r="Q260" s="48">
        <f>Q261+Q262</f>
        <v>5433</v>
      </c>
      <c r="S260" s="48">
        <f>S261+S262</f>
        <v>5433</v>
      </c>
      <c r="V260" s="48">
        <f>V261+V262</f>
        <v>5433</v>
      </c>
      <c r="X260" s="48">
        <f>X261+X262</f>
        <v>5433</v>
      </c>
    </row>
    <row r="261" spans="1:24" x14ac:dyDescent="0.25">
      <c r="A261" s="19" t="s">
        <v>267</v>
      </c>
      <c r="B261" s="41"/>
      <c r="C261" s="41" t="s">
        <v>56</v>
      </c>
      <c r="D261" s="41" t="s">
        <v>17</v>
      </c>
      <c r="E261" s="41" t="s">
        <v>460</v>
      </c>
      <c r="F261" s="41" t="s">
        <v>266</v>
      </c>
      <c r="G261" s="30"/>
      <c r="I261" s="48"/>
      <c r="K261" s="48"/>
      <c r="L261" s="31">
        <v>768.38</v>
      </c>
      <c r="M261" s="48">
        <f t="shared" si="254"/>
        <v>768.38</v>
      </c>
      <c r="O261" s="48">
        <f t="shared" ref="O261:O262" si="258">M261+N261</f>
        <v>768.38</v>
      </c>
      <c r="P261" s="31"/>
      <c r="Q261" s="48">
        <f t="shared" ref="Q261:Q262" si="259">O261+P261</f>
        <v>768.38</v>
      </c>
      <c r="S261" s="48">
        <f t="shared" ref="S261:S262" si="260">Q261+R261</f>
        <v>768.38</v>
      </c>
      <c r="V261" s="48">
        <f>S261+U261</f>
        <v>768.38</v>
      </c>
      <c r="X261" s="48">
        <f>V261+W261</f>
        <v>768.38</v>
      </c>
    </row>
    <row r="262" spans="1:24" x14ac:dyDescent="0.25">
      <c r="A262" s="19" t="s">
        <v>271</v>
      </c>
      <c r="B262" s="41"/>
      <c r="C262" s="41" t="s">
        <v>56</v>
      </c>
      <c r="D262" s="41" t="s">
        <v>17</v>
      </c>
      <c r="E262" s="41" t="s">
        <v>460</v>
      </c>
      <c r="F262" s="41" t="s">
        <v>270</v>
      </c>
      <c r="G262" s="30"/>
      <c r="I262" s="48"/>
      <c r="K262" s="48"/>
      <c r="L262" s="31">
        <v>4664.62</v>
      </c>
      <c r="M262" s="48">
        <f t="shared" si="254"/>
        <v>4664.62</v>
      </c>
      <c r="O262" s="48">
        <f t="shared" si="258"/>
        <v>4664.62</v>
      </c>
      <c r="P262" s="31"/>
      <c r="Q262" s="48">
        <f t="shared" si="259"/>
        <v>4664.62</v>
      </c>
      <c r="S262" s="48">
        <f t="shared" si="260"/>
        <v>4664.62</v>
      </c>
      <c r="V262" s="48">
        <f>S262+U262</f>
        <v>4664.62</v>
      </c>
      <c r="X262" s="48">
        <f>V262+W262</f>
        <v>4664.62</v>
      </c>
    </row>
    <row r="263" spans="1:24" ht="30" customHeight="1" x14ac:dyDescent="0.25">
      <c r="A263" s="19" t="s">
        <v>463</v>
      </c>
      <c r="B263" s="41"/>
      <c r="C263" s="41" t="s">
        <v>56</v>
      </c>
      <c r="D263" s="41" t="s">
        <v>17</v>
      </c>
      <c r="E263" s="41" t="s">
        <v>462</v>
      </c>
      <c r="F263" s="41"/>
      <c r="G263" s="30"/>
      <c r="I263" s="48"/>
      <c r="K263" s="48"/>
      <c r="M263" s="48">
        <f>M264+M265</f>
        <v>2303.65</v>
      </c>
      <c r="O263" s="48">
        <f>O264+O265</f>
        <v>2303.65</v>
      </c>
      <c r="P263" s="31"/>
      <c r="Q263" s="48">
        <f>Q264+Q265</f>
        <v>2303.65</v>
      </c>
      <c r="S263" s="48">
        <f>S264+S265</f>
        <v>2303.65</v>
      </c>
      <c r="V263" s="48">
        <f>V264+V265</f>
        <v>2303.65</v>
      </c>
      <c r="X263" s="48">
        <f>X264+X265</f>
        <v>2303.65</v>
      </c>
    </row>
    <row r="264" spans="1:24" x14ac:dyDescent="0.25">
      <c r="A264" s="19" t="s">
        <v>267</v>
      </c>
      <c r="B264" s="41"/>
      <c r="C264" s="41" t="s">
        <v>56</v>
      </c>
      <c r="D264" s="41" t="s">
        <v>17</v>
      </c>
      <c r="E264" s="41" t="s">
        <v>462</v>
      </c>
      <c r="F264" s="41" t="s">
        <v>266</v>
      </c>
      <c r="G264" s="30"/>
      <c r="I264" s="48"/>
      <c r="K264" s="48"/>
      <c r="L264" s="31">
        <v>1164.01</v>
      </c>
      <c r="M264" s="48">
        <f t="shared" si="254"/>
        <v>1164.01</v>
      </c>
      <c r="O264" s="48">
        <f t="shared" ref="O264:O265" si="261">M264+N264</f>
        <v>1164.01</v>
      </c>
      <c r="P264" s="31"/>
      <c r="Q264" s="48">
        <f t="shared" ref="Q264:Q265" si="262">O264+P264</f>
        <v>1164.01</v>
      </c>
      <c r="S264" s="48">
        <f t="shared" ref="S264:S265" si="263">Q264+R264</f>
        <v>1164.01</v>
      </c>
      <c r="V264" s="48">
        <f>S264+U264</f>
        <v>1164.01</v>
      </c>
      <c r="X264" s="48">
        <f>V264+W264</f>
        <v>1164.01</v>
      </c>
    </row>
    <row r="265" spans="1:24" x14ac:dyDescent="0.25">
      <c r="A265" s="19" t="s">
        <v>271</v>
      </c>
      <c r="B265" s="41"/>
      <c r="C265" s="41" t="s">
        <v>56</v>
      </c>
      <c r="D265" s="41" t="s">
        <v>17</v>
      </c>
      <c r="E265" s="41" t="s">
        <v>462</v>
      </c>
      <c r="F265" s="41" t="s">
        <v>270</v>
      </c>
      <c r="G265" s="30"/>
      <c r="I265" s="48"/>
      <c r="K265" s="48"/>
      <c r="L265" s="31">
        <v>1139.6400000000001</v>
      </c>
      <c r="M265" s="48">
        <f t="shared" si="254"/>
        <v>1139.6400000000001</v>
      </c>
      <c r="O265" s="48">
        <f t="shared" si="261"/>
        <v>1139.6400000000001</v>
      </c>
      <c r="P265" s="31"/>
      <c r="Q265" s="48">
        <f t="shared" si="262"/>
        <v>1139.6400000000001</v>
      </c>
      <c r="S265" s="48">
        <f t="shared" si="263"/>
        <v>1139.6400000000001</v>
      </c>
      <c r="V265" s="48">
        <f>S265+U265</f>
        <v>1139.6400000000001</v>
      </c>
      <c r="X265" s="48">
        <f>V265+W265</f>
        <v>1139.6400000000001</v>
      </c>
    </row>
    <row r="266" spans="1:24" x14ac:dyDescent="0.25">
      <c r="A266" s="19" t="s">
        <v>416</v>
      </c>
      <c r="B266" s="41"/>
      <c r="C266" s="41" t="s">
        <v>56</v>
      </c>
      <c r="D266" s="41" t="s">
        <v>17</v>
      </c>
      <c r="E266" s="41" t="s">
        <v>415</v>
      </c>
      <c r="F266" s="41"/>
      <c r="G266" s="30"/>
      <c r="I266" s="48"/>
      <c r="K266" s="48">
        <f>K267+K268</f>
        <v>867.19999999999993</v>
      </c>
      <c r="M266" s="48">
        <f>M267+M268</f>
        <v>867.19999999999993</v>
      </c>
      <c r="O266" s="48">
        <f>O267+O268</f>
        <v>867.19999999999993</v>
      </c>
      <c r="P266" s="31"/>
      <c r="Q266" s="48">
        <f>Q267+Q268</f>
        <v>867.19999999999993</v>
      </c>
      <c r="S266" s="48">
        <f>S267+S268</f>
        <v>867.19999999999993</v>
      </c>
      <c r="V266" s="48">
        <f>V267+V268</f>
        <v>867.19999999999993</v>
      </c>
      <c r="X266" s="48">
        <f>X267+X268</f>
        <v>867.19999999999993</v>
      </c>
    </row>
    <row r="267" spans="1:24" x14ac:dyDescent="0.25">
      <c r="A267" s="19" t="s">
        <v>267</v>
      </c>
      <c r="B267" s="41"/>
      <c r="C267" s="41" t="s">
        <v>56</v>
      </c>
      <c r="D267" s="41" t="s">
        <v>17</v>
      </c>
      <c r="E267" s="41" t="s">
        <v>415</v>
      </c>
      <c r="F267" s="41" t="s">
        <v>266</v>
      </c>
      <c r="G267" s="30"/>
      <c r="I267" s="48"/>
      <c r="J267" s="29">
        <v>116.4</v>
      </c>
      <c r="K267" s="48">
        <f t="shared" si="249"/>
        <v>116.4</v>
      </c>
      <c r="M267" s="48">
        <f t="shared" ref="M267:M268" si="264">K267+L267</f>
        <v>116.4</v>
      </c>
      <c r="O267" s="48">
        <f t="shared" ref="O267:O272" si="265">M267+N267</f>
        <v>116.4</v>
      </c>
      <c r="P267" s="31"/>
      <c r="Q267" s="48">
        <f t="shared" ref="Q267:Q268" si="266">O267+P267</f>
        <v>116.4</v>
      </c>
      <c r="S267" s="48">
        <f t="shared" ref="S267:S268" si="267">Q267+R267</f>
        <v>116.4</v>
      </c>
      <c r="V267" s="48">
        <f>S267+U267</f>
        <v>116.4</v>
      </c>
      <c r="X267" s="48">
        <f>V267+W267</f>
        <v>116.4</v>
      </c>
    </row>
    <row r="268" spans="1:24" x14ac:dyDescent="0.25">
      <c r="A268" s="19" t="s">
        <v>271</v>
      </c>
      <c r="B268" s="41"/>
      <c r="C268" s="41" t="s">
        <v>56</v>
      </c>
      <c r="D268" s="41" t="s">
        <v>17</v>
      </c>
      <c r="E268" s="41" t="s">
        <v>415</v>
      </c>
      <c r="F268" s="41" t="s">
        <v>270</v>
      </c>
      <c r="G268" s="30"/>
      <c r="I268" s="48"/>
      <c r="J268" s="29">
        <v>750.8</v>
      </c>
      <c r="K268" s="48">
        <f t="shared" si="249"/>
        <v>750.8</v>
      </c>
      <c r="M268" s="48">
        <f t="shared" si="264"/>
        <v>750.8</v>
      </c>
      <c r="O268" s="48">
        <f t="shared" si="265"/>
        <v>750.8</v>
      </c>
      <c r="P268" s="31"/>
      <c r="Q268" s="48">
        <f t="shared" si="266"/>
        <v>750.8</v>
      </c>
      <c r="S268" s="48">
        <f t="shared" si="267"/>
        <v>750.8</v>
      </c>
      <c r="V268" s="48">
        <f>S268+U268</f>
        <v>750.8</v>
      </c>
      <c r="X268" s="48">
        <f>V268+W268</f>
        <v>750.8</v>
      </c>
    </row>
    <row r="269" spans="1:24" x14ac:dyDescent="0.25">
      <c r="A269" s="19" t="s">
        <v>416</v>
      </c>
      <c r="B269" s="41"/>
      <c r="C269" s="41" t="s">
        <v>56</v>
      </c>
      <c r="D269" s="41" t="s">
        <v>17</v>
      </c>
      <c r="E269" s="41" t="s">
        <v>652</v>
      </c>
      <c r="F269" s="41"/>
      <c r="G269" s="30"/>
      <c r="I269" s="48"/>
      <c r="K269" s="48"/>
      <c r="M269" s="48"/>
      <c r="O269" s="48"/>
      <c r="P269" s="31"/>
      <c r="Q269" s="48"/>
      <c r="S269" s="48"/>
      <c r="V269" s="48"/>
      <c r="X269" s="48">
        <f>X270</f>
        <v>60</v>
      </c>
    </row>
    <row r="270" spans="1:24" x14ac:dyDescent="0.25">
      <c r="A270" s="19" t="s">
        <v>267</v>
      </c>
      <c r="B270" s="41"/>
      <c r="C270" s="41" t="s">
        <v>56</v>
      </c>
      <c r="D270" s="41" t="s">
        <v>17</v>
      </c>
      <c r="E270" s="41" t="s">
        <v>652</v>
      </c>
      <c r="F270" s="41" t="s">
        <v>266</v>
      </c>
      <c r="G270" s="30"/>
      <c r="I270" s="48"/>
      <c r="K270" s="48"/>
      <c r="M270" s="48"/>
      <c r="O270" s="48"/>
      <c r="P270" s="31"/>
      <c r="Q270" s="48"/>
      <c r="S270" s="48"/>
      <c r="V270" s="48"/>
      <c r="W270" s="31">
        <v>60</v>
      </c>
      <c r="X270" s="48">
        <f>V270+W270</f>
        <v>60</v>
      </c>
    </row>
    <row r="271" spans="1:24" ht="31.5" x14ac:dyDescent="0.25">
      <c r="A271" s="19" t="s">
        <v>567</v>
      </c>
      <c r="B271" s="41"/>
      <c r="C271" s="41" t="s">
        <v>56</v>
      </c>
      <c r="D271" s="41" t="s">
        <v>17</v>
      </c>
      <c r="E271" s="41" t="s">
        <v>532</v>
      </c>
      <c r="F271" s="41"/>
      <c r="G271" s="30"/>
      <c r="I271" s="48"/>
      <c r="K271" s="48"/>
      <c r="M271" s="48"/>
      <c r="O271" s="48">
        <f>O272</f>
        <v>110</v>
      </c>
      <c r="P271" s="31"/>
      <c r="Q271" s="48">
        <f>Q272</f>
        <v>110</v>
      </c>
      <c r="S271" s="48">
        <f>S272</f>
        <v>110</v>
      </c>
      <c r="V271" s="48">
        <f>V272</f>
        <v>110</v>
      </c>
      <c r="X271" s="48">
        <f>X272</f>
        <v>110</v>
      </c>
    </row>
    <row r="272" spans="1:24" x14ac:dyDescent="0.25">
      <c r="A272" s="19" t="s">
        <v>271</v>
      </c>
      <c r="B272" s="41"/>
      <c r="C272" s="41" t="s">
        <v>56</v>
      </c>
      <c r="D272" s="41" t="s">
        <v>17</v>
      </c>
      <c r="E272" s="41" t="s">
        <v>532</v>
      </c>
      <c r="F272" s="41" t="s">
        <v>270</v>
      </c>
      <c r="G272" s="30"/>
      <c r="I272" s="48"/>
      <c r="K272" s="48"/>
      <c r="M272" s="48"/>
      <c r="N272" s="31">
        <v>110</v>
      </c>
      <c r="O272" s="48">
        <f t="shared" si="265"/>
        <v>110</v>
      </c>
      <c r="P272" s="31"/>
      <c r="Q272" s="48">
        <f t="shared" ref="Q272" si="268">O272+P272</f>
        <v>110</v>
      </c>
      <c r="S272" s="48">
        <f t="shared" ref="S272" si="269">Q272+R272</f>
        <v>110</v>
      </c>
      <c r="V272" s="48">
        <f>S272+U272</f>
        <v>110</v>
      </c>
      <c r="X272" s="48">
        <f>V272+W272</f>
        <v>110</v>
      </c>
    </row>
    <row r="273" spans="1:24" ht="32.25" customHeight="1" x14ac:dyDescent="0.25">
      <c r="A273" s="19" t="s">
        <v>414</v>
      </c>
      <c r="B273" s="41"/>
      <c r="C273" s="41" t="s">
        <v>56</v>
      </c>
      <c r="D273" s="41" t="s">
        <v>17</v>
      </c>
      <c r="E273" s="41" t="s">
        <v>413</v>
      </c>
      <c r="F273" s="41"/>
      <c r="G273" s="30"/>
      <c r="I273" s="48"/>
      <c r="K273" s="48">
        <f>K274</f>
        <v>515.54999999999995</v>
      </c>
      <c r="M273" s="48">
        <f>M274</f>
        <v>515.54999999999995</v>
      </c>
      <c r="O273" s="48">
        <f>O274</f>
        <v>515.54999999999995</v>
      </c>
      <c r="P273" s="31"/>
      <c r="Q273" s="48">
        <f>Q274</f>
        <v>515.54999999999995</v>
      </c>
      <c r="S273" s="48">
        <f>S274</f>
        <v>515.54999999999995</v>
      </c>
      <c r="V273" s="48">
        <f>V274</f>
        <v>515.54999999999995</v>
      </c>
      <c r="X273" s="48">
        <f>X274</f>
        <v>515.54999999999995</v>
      </c>
    </row>
    <row r="274" spans="1:24" ht="31.5" x14ac:dyDescent="0.25">
      <c r="A274" s="19" t="s">
        <v>264</v>
      </c>
      <c r="B274" s="41"/>
      <c r="C274" s="41" t="s">
        <v>56</v>
      </c>
      <c r="D274" s="41" t="s">
        <v>17</v>
      </c>
      <c r="E274" s="41" t="s">
        <v>413</v>
      </c>
      <c r="F274" s="41" t="s">
        <v>265</v>
      </c>
      <c r="G274" s="30"/>
      <c r="I274" s="48"/>
      <c r="J274" s="29">
        <v>515.54999999999995</v>
      </c>
      <c r="K274" s="48">
        <f t="shared" si="249"/>
        <v>515.54999999999995</v>
      </c>
      <c r="M274" s="48">
        <f t="shared" ref="M274" si="270">K274+L274</f>
        <v>515.54999999999995</v>
      </c>
      <c r="O274" s="48">
        <f t="shared" ref="O274" si="271">M274+N274</f>
        <v>515.54999999999995</v>
      </c>
      <c r="P274" s="31"/>
      <c r="Q274" s="48">
        <f t="shared" ref="Q274" si="272">O274+P274</f>
        <v>515.54999999999995</v>
      </c>
      <c r="S274" s="48">
        <f t="shared" ref="S274" si="273">Q274+R274</f>
        <v>515.54999999999995</v>
      </c>
      <c r="V274" s="48">
        <f>S274+U274</f>
        <v>515.54999999999995</v>
      </c>
      <c r="X274" s="48">
        <f>V274+W274</f>
        <v>515.54999999999995</v>
      </c>
    </row>
    <row r="275" spans="1:24" ht="75" customHeight="1" x14ac:dyDescent="0.25">
      <c r="A275" s="19" t="s">
        <v>418</v>
      </c>
      <c r="B275" s="41"/>
      <c r="C275" s="41" t="s">
        <v>56</v>
      </c>
      <c r="D275" s="41" t="s">
        <v>17</v>
      </c>
      <c r="E275" s="41" t="s">
        <v>417</v>
      </c>
      <c r="F275" s="41"/>
      <c r="G275" s="30"/>
      <c r="I275" s="48"/>
      <c r="K275" s="48">
        <f>K276+K277</f>
        <v>44426.400000000001</v>
      </c>
      <c r="M275" s="48">
        <f>M276+M277</f>
        <v>44426.400000000001</v>
      </c>
      <c r="O275" s="48">
        <f>O276+O277</f>
        <v>44426.400000000001</v>
      </c>
      <c r="P275" s="31"/>
      <c r="Q275" s="48">
        <f>Q276+Q277</f>
        <v>44426.400000000001</v>
      </c>
      <c r="S275" s="48">
        <f>S276+S277</f>
        <v>44426.400000000001</v>
      </c>
      <c r="V275" s="48">
        <f>V276+V277</f>
        <v>44426.400000000001</v>
      </c>
      <c r="X275" s="48">
        <f>X276+X277</f>
        <v>44426.400000000001</v>
      </c>
    </row>
    <row r="276" spans="1:24" ht="31.5" x14ac:dyDescent="0.25">
      <c r="A276" s="19" t="s">
        <v>264</v>
      </c>
      <c r="B276" s="41"/>
      <c r="C276" s="41" t="s">
        <v>56</v>
      </c>
      <c r="D276" s="41" t="s">
        <v>17</v>
      </c>
      <c r="E276" s="41" t="s">
        <v>417</v>
      </c>
      <c r="F276" s="41" t="s">
        <v>265</v>
      </c>
      <c r="G276" s="30"/>
      <c r="I276" s="48"/>
      <c r="J276" s="29">
        <v>4560</v>
      </c>
      <c r="K276" s="48">
        <f t="shared" si="249"/>
        <v>4560</v>
      </c>
      <c r="M276" s="48">
        <f t="shared" ref="M276:M277" si="274">K276+L276</f>
        <v>4560</v>
      </c>
      <c r="O276" s="48">
        <f t="shared" ref="O276:O277" si="275">M276+N276</f>
        <v>4560</v>
      </c>
      <c r="P276" s="31"/>
      <c r="Q276" s="48">
        <f t="shared" ref="Q276:Q277" si="276">O276+P276</f>
        <v>4560</v>
      </c>
      <c r="S276" s="48">
        <f t="shared" ref="S276:S277" si="277">Q276+R276</f>
        <v>4560</v>
      </c>
      <c r="V276" s="48">
        <f>S276+U276</f>
        <v>4560</v>
      </c>
      <c r="X276" s="48">
        <f>V276+W276</f>
        <v>4560</v>
      </c>
    </row>
    <row r="277" spans="1:24" ht="31.5" x14ac:dyDescent="0.25">
      <c r="A277" s="19" t="s">
        <v>268</v>
      </c>
      <c r="B277" s="41"/>
      <c r="C277" s="41" t="s">
        <v>56</v>
      </c>
      <c r="D277" s="41" t="s">
        <v>17</v>
      </c>
      <c r="E277" s="41" t="s">
        <v>417</v>
      </c>
      <c r="F277" s="41" t="s">
        <v>269</v>
      </c>
      <c r="G277" s="30"/>
      <c r="I277" s="48"/>
      <c r="J277" s="29">
        <v>39866.400000000001</v>
      </c>
      <c r="K277" s="48">
        <f t="shared" si="249"/>
        <v>39866.400000000001</v>
      </c>
      <c r="M277" s="48">
        <f t="shared" si="274"/>
        <v>39866.400000000001</v>
      </c>
      <c r="O277" s="48">
        <f t="shared" si="275"/>
        <v>39866.400000000001</v>
      </c>
      <c r="P277" s="31"/>
      <c r="Q277" s="48">
        <f t="shared" si="276"/>
        <v>39866.400000000001</v>
      </c>
      <c r="S277" s="48">
        <f t="shared" si="277"/>
        <v>39866.400000000001</v>
      </c>
      <c r="V277" s="48">
        <f>S277+U277</f>
        <v>39866.400000000001</v>
      </c>
      <c r="X277" s="48">
        <f>V277+W277</f>
        <v>39866.400000000001</v>
      </c>
    </row>
    <row r="278" spans="1:24" ht="14.25" customHeight="1" x14ac:dyDescent="0.25">
      <c r="A278" s="19" t="s">
        <v>420</v>
      </c>
      <c r="B278" s="41"/>
      <c r="C278" s="41" t="s">
        <v>56</v>
      </c>
      <c r="D278" s="41" t="s">
        <v>17</v>
      </c>
      <c r="E278" s="41" t="s">
        <v>419</v>
      </c>
      <c r="F278" s="41"/>
      <c r="G278" s="30"/>
      <c r="I278" s="48"/>
      <c r="K278" s="48">
        <f>K279</f>
        <v>2102.1999999999998</v>
      </c>
      <c r="M278" s="48">
        <f>M279</f>
        <v>2102.1999999999998</v>
      </c>
      <c r="O278" s="48">
        <f>O279</f>
        <v>2102.1999999999998</v>
      </c>
      <c r="P278" s="31"/>
      <c r="Q278" s="48">
        <f>Q279</f>
        <v>2102.1999999999998</v>
      </c>
      <c r="S278" s="48">
        <f>S279</f>
        <v>2102.1999999999998</v>
      </c>
      <c r="V278" s="48">
        <f>V279</f>
        <v>2102.1999999999998</v>
      </c>
      <c r="X278" s="48">
        <f>X279</f>
        <v>2102.1999999999998</v>
      </c>
    </row>
    <row r="279" spans="1:24" x14ac:dyDescent="0.25">
      <c r="A279" s="19" t="s">
        <v>271</v>
      </c>
      <c r="B279" s="41"/>
      <c r="C279" s="41" t="s">
        <v>56</v>
      </c>
      <c r="D279" s="41" t="s">
        <v>17</v>
      </c>
      <c r="E279" s="41" t="s">
        <v>419</v>
      </c>
      <c r="F279" s="41" t="s">
        <v>270</v>
      </c>
      <c r="G279" s="30"/>
      <c r="I279" s="48"/>
      <c r="J279" s="29">
        <v>2102.1999999999998</v>
      </c>
      <c r="K279" s="48">
        <f t="shared" si="249"/>
        <v>2102.1999999999998</v>
      </c>
      <c r="M279" s="48">
        <f t="shared" ref="M279" si="278">K279+L279</f>
        <v>2102.1999999999998</v>
      </c>
      <c r="O279" s="48">
        <f t="shared" ref="O279" si="279">M279+N279</f>
        <v>2102.1999999999998</v>
      </c>
      <c r="P279" s="31"/>
      <c r="Q279" s="48">
        <f t="shared" ref="Q279" si="280">O279+P279</f>
        <v>2102.1999999999998</v>
      </c>
      <c r="S279" s="48">
        <f t="shared" ref="S279:S281" si="281">Q279+R279</f>
        <v>2102.1999999999998</v>
      </c>
      <c r="V279" s="48">
        <f>S279+U279</f>
        <v>2102.1999999999998</v>
      </c>
      <c r="X279" s="48">
        <f>V279+W279</f>
        <v>2102.1999999999998</v>
      </c>
    </row>
    <row r="280" spans="1:24" x14ac:dyDescent="0.25">
      <c r="A280" s="19" t="s">
        <v>592</v>
      </c>
      <c r="B280" s="41"/>
      <c r="C280" s="41" t="s">
        <v>56</v>
      </c>
      <c r="D280" s="41" t="s">
        <v>17</v>
      </c>
      <c r="E280" s="41" t="s">
        <v>591</v>
      </c>
      <c r="F280" s="41"/>
      <c r="G280" s="30"/>
      <c r="I280" s="48"/>
      <c r="K280" s="48"/>
      <c r="M280" s="48"/>
      <c r="O280" s="48"/>
      <c r="P280" s="31"/>
      <c r="Q280" s="48"/>
      <c r="S280" s="48">
        <f>S281</f>
        <v>50</v>
      </c>
      <c r="V280" s="48">
        <f>V281</f>
        <v>50</v>
      </c>
      <c r="X280" s="48">
        <f>X281</f>
        <v>50</v>
      </c>
    </row>
    <row r="281" spans="1:24" x14ac:dyDescent="0.25">
      <c r="A281" s="19" t="s">
        <v>271</v>
      </c>
      <c r="B281" s="41"/>
      <c r="C281" s="41" t="s">
        <v>56</v>
      </c>
      <c r="D281" s="41" t="s">
        <v>17</v>
      </c>
      <c r="E281" s="41" t="s">
        <v>591</v>
      </c>
      <c r="F281" s="41" t="s">
        <v>270</v>
      </c>
      <c r="G281" s="30"/>
      <c r="I281" s="48"/>
      <c r="K281" s="48"/>
      <c r="M281" s="48"/>
      <c r="O281" s="48"/>
      <c r="P281" s="31"/>
      <c r="Q281" s="48"/>
      <c r="R281" s="31">
        <v>50</v>
      </c>
      <c r="S281" s="48">
        <f t="shared" si="281"/>
        <v>50</v>
      </c>
      <c r="V281" s="48">
        <f>S281+U281</f>
        <v>50</v>
      </c>
      <c r="X281" s="48">
        <f>V281+W281</f>
        <v>50</v>
      </c>
    </row>
    <row r="282" spans="1:24" ht="14.25" customHeight="1" x14ac:dyDescent="0.25">
      <c r="A282" s="43" t="s">
        <v>76</v>
      </c>
      <c r="B282" s="36"/>
      <c r="C282" s="36" t="s">
        <v>56</v>
      </c>
      <c r="D282" s="36" t="s">
        <v>46</v>
      </c>
      <c r="E282" s="36"/>
      <c r="F282" s="36"/>
      <c r="G282" s="37">
        <f>G283</f>
        <v>45</v>
      </c>
      <c r="I282" s="49">
        <f>I283</f>
        <v>45</v>
      </c>
      <c r="K282" s="49">
        <f>K283</f>
        <v>45</v>
      </c>
      <c r="M282" s="49">
        <f>M283</f>
        <v>45</v>
      </c>
      <c r="O282" s="49">
        <f>O283</f>
        <v>45</v>
      </c>
      <c r="P282" s="31"/>
      <c r="Q282" s="49">
        <f>Q283</f>
        <v>45</v>
      </c>
      <c r="S282" s="49">
        <f>S283</f>
        <v>45</v>
      </c>
      <c r="V282" s="49">
        <f>V283</f>
        <v>45</v>
      </c>
      <c r="X282" s="49">
        <f>X283</f>
        <v>45</v>
      </c>
    </row>
    <row r="283" spans="1:24" ht="17.25" customHeight="1" x14ac:dyDescent="0.25">
      <c r="A283" s="19" t="s">
        <v>77</v>
      </c>
      <c r="B283" s="41"/>
      <c r="C283" s="41" t="s">
        <v>56</v>
      </c>
      <c r="D283" s="41" t="s">
        <v>46</v>
      </c>
      <c r="E283" s="41" t="s">
        <v>279</v>
      </c>
      <c r="F283" s="41"/>
      <c r="G283" s="30">
        <f>G284</f>
        <v>45</v>
      </c>
      <c r="I283" s="48">
        <f>I284</f>
        <v>45</v>
      </c>
      <c r="K283" s="48">
        <f>K284</f>
        <v>45</v>
      </c>
      <c r="M283" s="48">
        <f>M284</f>
        <v>45</v>
      </c>
      <c r="O283" s="48">
        <f>O284+O285+O286</f>
        <v>45</v>
      </c>
      <c r="P283" s="31"/>
      <c r="Q283" s="48">
        <f>Q284+Q285+Q286</f>
        <v>45</v>
      </c>
      <c r="S283" s="48">
        <f>S284+S285+S286</f>
        <v>45</v>
      </c>
      <c r="V283" s="48">
        <f>V284+V285+V286</f>
        <v>45</v>
      </c>
      <c r="X283" s="48">
        <f>X284+X285+X286</f>
        <v>45</v>
      </c>
    </row>
    <row r="284" spans="1:24" hidden="1" x14ac:dyDescent="0.25">
      <c r="A284" s="44" t="s">
        <v>245</v>
      </c>
      <c r="B284" s="41"/>
      <c r="C284" s="41" t="s">
        <v>56</v>
      </c>
      <c r="D284" s="41" t="s">
        <v>46</v>
      </c>
      <c r="E284" s="41" t="s">
        <v>279</v>
      </c>
      <c r="F284" s="41" t="s">
        <v>226</v>
      </c>
      <c r="G284" s="30">
        <v>45</v>
      </c>
      <c r="I284" s="48">
        <f t="shared" ref="I284:K284" si="282">G284+H284</f>
        <v>45</v>
      </c>
      <c r="K284" s="48">
        <f t="shared" si="282"/>
        <v>45</v>
      </c>
      <c r="M284" s="48">
        <f t="shared" ref="M284" si="283">K284+L284</f>
        <v>45</v>
      </c>
      <c r="N284" s="31">
        <v>-45</v>
      </c>
      <c r="O284" s="48">
        <f t="shared" ref="O284:O286" si="284">M284+N284</f>
        <v>0</v>
      </c>
      <c r="P284" s="31"/>
      <c r="Q284" s="48">
        <f t="shared" ref="Q284:Q286" si="285">O284+P284</f>
        <v>0</v>
      </c>
      <c r="S284" s="48">
        <f t="shared" ref="S284:S286" si="286">Q284+R284</f>
        <v>0</v>
      </c>
      <c r="V284" s="48">
        <f>S284+U284</f>
        <v>0</v>
      </c>
      <c r="X284" s="48">
        <f>V284+W284</f>
        <v>0</v>
      </c>
    </row>
    <row r="285" spans="1:24" x14ac:dyDescent="0.25">
      <c r="A285" s="19" t="s">
        <v>267</v>
      </c>
      <c r="B285" s="41"/>
      <c r="C285" s="41" t="s">
        <v>56</v>
      </c>
      <c r="D285" s="41" t="s">
        <v>46</v>
      </c>
      <c r="E285" s="41" t="s">
        <v>279</v>
      </c>
      <c r="F285" s="41" t="s">
        <v>266</v>
      </c>
      <c r="G285" s="30"/>
      <c r="I285" s="48"/>
      <c r="K285" s="48"/>
      <c r="M285" s="48"/>
      <c r="N285" s="31">
        <v>19.8</v>
      </c>
      <c r="O285" s="48">
        <f t="shared" si="284"/>
        <v>19.8</v>
      </c>
      <c r="P285" s="31"/>
      <c r="Q285" s="48">
        <f t="shared" si="285"/>
        <v>19.8</v>
      </c>
      <c r="S285" s="48">
        <f t="shared" si="286"/>
        <v>19.8</v>
      </c>
      <c r="V285" s="48">
        <f>S285+U285</f>
        <v>19.8</v>
      </c>
      <c r="X285" s="48">
        <f>V285+W285</f>
        <v>19.8</v>
      </c>
    </row>
    <row r="286" spans="1:24" x14ac:dyDescent="0.25">
      <c r="A286" s="19" t="s">
        <v>271</v>
      </c>
      <c r="B286" s="41"/>
      <c r="C286" s="41" t="s">
        <v>56</v>
      </c>
      <c r="D286" s="41" t="s">
        <v>46</v>
      </c>
      <c r="E286" s="41" t="s">
        <v>279</v>
      </c>
      <c r="F286" s="41" t="s">
        <v>270</v>
      </c>
      <c r="G286" s="30"/>
      <c r="I286" s="48"/>
      <c r="K286" s="48"/>
      <c r="M286" s="48"/>
      <c r="N286" s="31">
        <v>25.2</v>
      </c>
      <c r="O286" s="48">
        <f t="shared" si="284"/>
        <v>25.2</v>
      </c>
      <c r="P286" s="31"/>
      <c r="Q286" s="48">
        <f t="shared" si="285"/>
        <v>25.2</v>
      </c>
      <c r="S286" s="48">
        <f t="shared" si="286"/>
        <v>25.2</v>
      </c>
      <c r="V286" s="48">
        <f>S286+U286</f>
        <v>25.2</v>
      </c>
      <c r="X286" s="48">
        <f>V286+W286</f>
        <v>25.2</v>
      </c>
    </row>
    <row r="287" spans="1:24" x14ac:dyDescent="0.25">
      <c r="A287" s="43" t="s">
        <v>281</v>
      </c>
      <c r="B287" s="36"/>
      <c r="C287" s="36" t="s">
        <v>56</v>
      </c>
      <c r="D287" s="36" t="s">
        <v>56</v>
      </c>
      <c r="E287" s="36"/>
      <c r="F287" s="36"/>
      <c r="G287" s="37">
        <f>G288</f>
        <v>1000</v>
      </c>
      <c r="I287" s="49">
        <f>I288</f>
        <v>1000</v>
      </c>
      <c r="K287" s="49">
        <f>K288</f>
        <v>1000</v>
      </c>
      <c r="M287" s="68">
        <f>M288</f>
        <v>1000</v>
      </c>
      <c r="O287" s="72">
        <f>O288+O292+O294</f>
        <v>1516.4299999999998</v>
      </c>
      <c r="Q287" s="72">
        <f>Q288+Q292+Q294</f>
        <v>1516.4299999999998</v>
      </c>
      <c r="S287" s="72">
        <f>S288+S292+S294+S297</f>
        <v>1632.6799999999998</v>
      </c>
      <c r="V287" s="72">
        <f>V288+V292+V294+V297</f>
        <v>1632.6799999999998</v>
      </c>
      <c r="X287" s="72">
        <f>X288+X292+X294+X297</f>
        <v>1632.6799999999998</v>
      </c>
    </row>
    <row r="288" spans="1:24" x14ac:dyDescent="0.25">
      <c r="A288" s="19" t="s">
        <v>536</v>
      </c>
      <c r="B288" s="41"/>
      <c r="C288" s="41" t="s">
        <v>56</v>
      </c>
      <c r="D288" s="41" t="s">
        <v>56</v>
      </c>
      <c r="E288" s="41" t="s">
        <v>280</v>
      </c>
      <c r="F288" s="41"/>
      <c r="G288" s="30">
        <f>G289</f>
        <v>1000</v>
      </c>
      <c r="I288" s="48">
        <f>I289</f>
        <v>1000</v>
      </c>
      <c r="K288" s="48">
        <f>K289</f>
        <v>1000</v>
      </c>
      <c r="M288" s="48">
        <f>M289</f>
        <v>1000</v>
      </c>
      <c r="O288" s="48">
        <f>O289+O290+O291</f>
        <v>993.3</v>
      </c>
      <c r="P288" s="31"/>
      <c r="Q288" s="48">
        <f>Q289+Q290+Q291</f>
        <v>993.3</v>
      </c>
      <c r="S288" s="48">
        <f>S289+S290+S291</f>
        <v>993.3</v>
      </c>
      <c r="V288" s="48">
        <f>V289+V290+V291</f>
        <v>993.3</v>
      </c>
      <c r="X288" s="48">
        <f>X289+X290+X291</f>
        <v>993.3</v>
      </c>
    </row>
    <row r="289" spans="1:24" x14ac:dyDescent="0.25">
      <c r="A289" s="44" t="s">
        <v>537</v>
      </c>
      <c r="B289" s="41"/>
      <c r="C289" s="41" t="s">
        <v>56</v>
      </c>
      <c r="D289" s="41" t="s">
        <v>56</v>
      </c>
      <c r="E289" s="41" t="s">
        <v>280</v>
      </c>
      <c r="F289" s="41" t="s">
        <v>300</v>
      </c>
      <c r="G289" s="30">
        <v>1000</v>
      </c>
      <c r="I289" s="48">
        <f t="shared" ref="I289:K289" si="287">G289+H289</f>
        <v>1000</v>
      </c>
      <c r="K289" s="48">
        <f t="shared" si="287"/>
        <v>1000</v>
      </c>
      <c r="M289" s="48">
        <f t="shared" ref="M289" si="288">K289+L289</f>
        <v>1000</v>
      </c>
      <c r="N289" s="31">
        <v>-801.2</v>
      </c>
      <c r="O289" s="48">
        <f t="shared" ref="O289:O296" si="289">M289+N289</f>
        <v>198.79999999999995</v>
      </c>
      <c r="P289" s="31"/>
      <c r="Q289" s="48">
        <f t="shared" ref="Q289:Q291" si="290">O289+P289</f>
        <v>198.79999999999995</v>
      </c>
      <c r="R289" s="31">
        <v>-57.17</v>
      </c>
      <c r="S289" s="48">
        <f t="shared" ref="S289:S291" si="291">Q289+R289</f>
        <v>141.62999999999994</v>
      </c>
      <c r="V289" s="48">
        <f>S289+U289</f>
        <v>141.62999999999994</v>
      </c>
      <c r="X289" s="48">
        <f>V289+W289</f>
        <v>141.62999999999994</v>
      </c>
    </row>
    <row r="290" spans="1:24" x14ac:dyDescent="0.25">
      <c r="A290" s="19" t="s">
        <v>267</v>
      </c>
      <c r="B290" s="41"/>
      <c r="C290" s="41" t="s">
        <v>56</v>
      </c>
      <c r="D290" s="41" t="s">
        <v>56</v>
      </c>
      <c r="E290" s="41" t="s">
        <v>280</v>
      </c>
      <c r="F290" s="41" t="s">
        <v>266</v>
      </c>
      <c r="G290" s="30"/>
      <c r="I290" s="48"/>
      <c r="K290" s="48"/>
      <c r="M290" s="48"/>
      <c r="N290" s="31">
        <v>337.35</v>
      </c>
      <c r="O290" s="48">
        <f t="shared" si="289"/>
        <v>337.35</v>
      </c>
      <c r="P290" s="31"/>
      <c r="Q290" s="48">
        <f t="shared" si="290"/>
        <v>337.35</v>
      </c>
      <c r="R290" s="31">
        <v>29.92</v>
      </c>
      <c r="S290" s="48">
        <f t="shared" si="291"/>
        <v>367.27000000000004</v>
      </c>
      <c r="V290" s="48">
        <f>S290+U290</f>
        <v>367.27000000000004</v>
      </c>
      <c r="X290" s="48">
        <f>V290+W290</f>
        <v>367.27000000000004</v>
      </c>
    </row>
    <row r="291" spans="1:24" x14ac:dyDescent="0.25">
      <c r="A291" s="19" t="s">
        <v>271</v>
      </c>
      <c r="B291" s="41"/>
      <c r="C291" s="41" t="s">
        <v>56</v>
      </c>
      <c r="D291" s="41" t="s">
        <v>56</v>
      </c>
      <c r="E291" s="41" t="s">
        <v>280</v>
      </c>
      <c r="F291" s="41" t="s">
        <v>270</v>
      </c>
      <c r="G291" s="30"/>
      <c r="I291" s="48"/>
      <c r="K291" s="48"/>
      <c r="M291" s="48"/>
      <c r="N291" s="31">
        <v>457.15</v>
      </c>
      <c r="O291" s="48">
        <f t="shared" si="289"/>
        <v>457.15</v>
      </c>
      <c r="P291" s="31"/>
      <c r="Q291" s="48">
        <f t="shared" si="290"/>
        <v>457.15</v>
      </c>
      <c r="R291" s="31">
        <v>27.25</v>
      </c>
      <c r="S291" s="48">
        <f t="shared" si="291"/>
        <v>484.4</v>
      </c>
      <c r="V291" s="48">
        <f>S291+U291</f>
        <v>484.4</v>
      </c>
      <c r="X291" s="48">
        <f>V291+W291</f>
        <v>484.4</v>
      </c>
    </row>
    <row r="292" spans="1:24" x14ac:dyDescent="0.25">
      <c r="A292" s="19" t="s">
        <v>102</v>
      </c>
      <c r="B292" s="41"/>
      <c r="C292" s="41" t="s">
        <v>56</v>
      </c>
      <c r="D292" s="41" t="s">
        <v>56</v>
      </c>
      <c r="E292" s="41" t="s">
        <v>534</v>
      </c>
      <c r="F292" s="41"/>
      <c r="G292" s="30"/>
      <c r="I292" s="48"/>
      <c r="K292" s="48"/>
      <c r="M292" s="48"/>
      <c r="O292" s="48">
        <f>O293</f>
        <v>94.5</v>
      </c>
      <c r="P292" s="31"/>
      <c r="Q292" s="48">
        <f>Q293</f>
        <v>94.5</v>
      </c>
      <c r="S292" s="48">
        <f>S293</f>
        <v>94.5</v>
      </c>
      <c r="V292" s="48">
        <f>V293</f>
        <v>94.5</v>
      </c>
      <c r="X292" s="48">
        <f>X293</f>
        <v>94.5</v>
      </c>
    </row>
    <row r="293" spans="1:24" x14ac:dyDescent="0.25">
      <c r="A293" s="19" t="s">
        <v>271</v>
      </c>
      <c r="B293" s="41"/>
      <c r="C293" s="41" t="s">
        <v>56</v>
      </c>
      <c r="D293" s="41" t="s">
        <v>56</v>
      </c>
      <c r="E293" s="41" t="s">
        <v>534</v>
      </c>
      <c r="F293" s="41" t="s">
        <v>270</v>
      </c>
      <c r="G293" s="30"/>
      <c r="I293" s="48"/>
      <c r="K293" s="48"/>
      <c r="M293" s="48"/>
      <c r="N293" s="31">
        <v>94.5</v>
      </c>
      <c r="O293" s="48">
        <f t="shared" si="289"/>
        <v>94.5</v>
      </c>
      <c r="P293" s="31"/>
      <c r="Q293" s="48">
        <f t="shared" ref="Q293" si="292">O293+P293</f>
        <v>94.5</v>
      </c>
      <c r="S293" s="48">
        <f t="shared" ref="S293" si="293">Q293+R293</f>
        <v>94.5</v>
      </c>
      <c r="V293" s="48">
        <f>S293+U293</f>
        <v>94.5</v>
      </c>
      <c r="X293" s="48">
        <f>V293+W293</f>
        <v>94.5</v>
      </c>
    </row>
    <row r="294" spans="1:24" x14ac:dyDescent="0.25">
      <c r="A294" s="19" t="s">
        <v>538</v>
      </c>
      <c r="B294" s="41"/>
      <c r="C294" s="41" t="s">
        <v>56</v>
      </c>
      <c r="D294" s="41" t="s">
        <v>56</v>
      </c>
      <c r="E294" s="41" t="s">
        <v>535</v>
      </c>
      <c r="F294" s="41"/>
      <c r="G294" s="30"/>
      <c r="I294" s="48"/>
      <c r="K294" s="48"/>
      <c r="M294" s="48"/>
      <c r="O294" s="48">
        <f>O295+O296</f>
        <v>428.63</v>
      </c>
      <c r="P294" s="31"/>
      <c r="Q294" s="48">
        <f>Q295+Q296</f>
        <v>428.63</v>
      </c>
      <c r="S294" s="48">
        <f>S295+S296</f>
        <v>494.88</v>
      </c>
      <c r="T294" s="75"/>
      <c r="V294" s="48">
        <f>V295+V296</f>
        <v>494.88</v>
      </c>
      <c r="X294" s="48">
        <f>X295+X296</f>
        <v>494.88</v>
      </c>
    </row>
    <row r="295" spans="1:24" x14ac:dyDescent="0.25">
      <c r="A295" s="19" t="s">
        <v>267</v>
      </c>
      <c r="B295" s="41"/>
      <c r="C295" s="41" t="s">
        <v>56</v>
      </c>
      <c r="D295" s="41" t="s">
        <v>56</v>
      </c>
      <c r="E295" s="41" t="s">
        <v>535</v>
      </c>
      <c r="F295" s="41" t="s">
        <v>266</v>
      </c>
      <c r="G295" s="30"/>
      <c r="I295" s="48"/>
      <c r="K295" s="48"/>
      <c r="M295" s="48"/>
      <c r="N295" s="31">
        <v>168.75</v>
      </c>
      <c r="O295" s="48">
        <f t="shared" si="289"/>
        <v>168.75</v>
      </c>
      <c r="P295" s="31"/>
      <c r="Q295" s="48">
        <f t="shared" ref="Q295:Q296" si="294">O295+P295</f>
        <v>168.75</v>
      </c>
      <c r="S295" s="48">
        <f t="shared" ref="S295:S298" si="295">Q295+R295</f>
        <v>168.75</v>
      </c>
      <c r="V295" s="48">
        <f>S295+U295</f>
        <v>168.75</v>
      </c>
      <c r="X295" s="48">
        <f>V295+W295</f>
        <v>168.75</v>
      </c>
    </row>
    <row r="296" spans="1:24" x14ac:dyDescent="0.25">
      <c r="A296" s="19" t="s">
        <v>271</v>
      </c>
      <c r="B296" s="41"/>
      <c r="C296" s="41" t="s">
        <v>56</v>
      </c>
      <c r="D296" s="41" t="s">
        <v>56</v>
      </c>
      <c r="E296" s="41" t="s">
        <v>535</v>
      </c>
      <c r="F296" s="41" t="s">
        <v>270</v>
      </c>
      <c r="G296" s="30"/>
      <c r="I296" s="48"/>
      <c r="K296" s="48"/>
      <c r="M296" s="48"/>
      <c r="N296" s="31">
        <v>259.88</v>
      </c>
      <c r="O296" s="48">
        <f t="shared" si="289"/>
        <v>259.88</v>
      </c>
      <c r="P296" s="31"/>
      <c r="Q296" s="48">
        <f t="shared" si="294"/>
        <v>259.88</v>
      </c>
      <c r="R296" s="31">
        <v>66.25</v>
      </c>
      <c r="S296" s="48">
        <f t="shared" si="295"/>
        <v>326.13</v>
      </c>
      <c r="V296" s="48">
        <f>S296+U296</f>
        <v>326.13</v>
      </c>
      <c r="X296" s="48">
        <f>V296+W296</f>
        <v>326.13</v>
      </c>
    </row>
    <row r="297" spans="1:24" x14ac:dyDescent="0.25">
      <c r="A297" s="19" t="s">
        <v>594</v>
      </c>
      <c r="B297" s="41"/>
      <c r="C297" s="41" t="s">
        <v>56</v>
      </c>
      <c r="D297" s="41" t="s">
        <v>56</v>
      </c>
      <c r="E297" s="41" t="s">
        <v>593</v>
      </c>
      <c r="F297" s="41"/>
      <c r="G297" s="30"/>
      <c r="I297" s="48"/>
      <c r="K297" s="48"/>
      <c r="M297" s="48"/>
      <c r="O297" s="48"/>
      <c r="P297" s="31"/>
      <c r="Q297" s="48"/>
      <c r="S297" s="48">
        <f>S298</f>
        <v>50</v>
      </c>
      <c r="V297" s="48">
        <f>V298</f>
        <v>50</v>
      </c>
      <c r="X297" s="48">
        <f>X298</f>
        <v>50</v>
      </c>
    </row>
    <row r="298" spans="1:24" x14ac:dyDescent="0.25">
      <c r="A298" s="19" t="s">
        <v>267</v>
      </c>
      <c r="B298" s="41"/>
      <c r="C298" s="41" t="s">
        <v>56</v>
      </c>
      <c r="D298" s="41" t="s">
        <v>56</v>
      </c>
      <c r="E298" s="41" t="s">
        <v>593</v>
      </c>
      <c r="F298" s="41" t="s">
        <v>266</v>
      </c>
      <c r="G298" s="30"/>
      <c r="I298" s="48"/>
      <c r="K298" s="48"/>
      <c r="M298" s="48"/>
      <c r="O298" s="48"/>
      <c r="P298" s="31"/>
      <c r="Q298" s="48"/>
      <c r="R298" s="31">
        <v>50</v>
      </c>
      <c r="S298" s="48">
        <f t="shared" si="295"/>
        <v>50</v>
      </c>
      <c r="V298" s="48">
        <f>S298+U298</f>
        <v>50</v>
      </c>
      <c r="X298" s="48">
        <f>V298+W298</f>
        <v>50</v>
      </c>
    </row>
    <row r="299" spans="1:24" x14ac:dyDescent="0.25">
      <c r="A299" s="10" t="s">
        <v>62</v>
      </c>
      <c r="B299" s="41"/>
      <c r="C299" s="36" t="s">
        <v>56</v>
      </c>
      <c r="D299" s="36" t="s">
        <v>63</v>
      </c>
      <c r="E299" s="36"/>
      <c r="F299" s="36"/>
      <c r="G299" s="37">
        <f>G300</f>
        <v>2140</v>
      </c>
      <c r="H299" s="57"/>
      <c r="I299" s="49">
        <f>I300</f>
        <v>2140</v>
      </c>
      <c r="J299" s="58"/>
      <c r="K299" s="49">
        <f>K300+K302</f>
        <v>2140</v>
      </c>
      <c r="L299" s="67"/>
      <c r="M299" s="49">
        <f>M300+M302</f>
        <v>2140</v>
      </c>
      <c r="N299" s="67"/>
      <c r="O299" s="49">
        <f>O300+O302</f>
        <v>2140</v>
      </c>
      <c r="P299" s="67"/>
      <c r="Q299" s="49">
        <f>Q300+Q302</f>
        <v>2140</v>
      </c>
      <c r="R299" s="67"/>
      <c r="S299" s="49">
        <f>S300+S302</f>
        <v>2140</v>
      </c>
      <c r="U299" s="67"/>
      <c r="V299" s="49">
        <f>V300+V302</f>
        <v>2140</v>
      </c>
      <c r="W299" s="67"/>
      <c r="X299" s="49">
        <f>X300+X302</f>
        <v>2140</v>
      </c>
    </row>
    <row r="300" spans="1:24" ht="33.75" hidden="1" customHeight="1" x14ac:dyDescent="0.25">
      <c r="A300" s="13" t="s">
        <v>179</v>
      </c>
      <c r="B300" s="41"/>
      <c r="C300" s="41" t="s">
        <v>56</v>
      </c>
      <c r="D300" s="41" t="s">
        <v>63</v>
      </c>
      <c r="E300" s="41" t="s">
        <v>361</v>
      </c>
      <c r="F300" s="41"/>
      <c r="G300" s="30">
        <f>G301</f>
        <v>2140</v>
      </c>
      <c r="I300" s="48">
        <f>I301</f>
        <v>2140</v>
      </c>
      <c r="K300" s="48">
        <f>K301</f>
        <v>0</v>
      </c>
      <c r="M300" s="48">
        <f>M301</f>
        <v>0</v>
      </c>
      <c r="O300" s="48">
        <f>O301</f>
        <v>0</v>
      </c>
      <c r="P300" s="31"/>
      <c r="Q300" s="48">
        <f>Q301</f>
        <v>0</v>
      </c>
      <c r="S300" s="48">
        <f>S301</f>
        <v>0</v>
      </c>
      <c r="V300" s="48">
        <f>V301</f>
        <v>0</v>
      </c>
      <c r="X300" s="48">
        <f>X301</f>
        <v>0</v>
      </c>
    </row>
    <row r="301" spans="1:24" ht="33" hidden="1" customHeight="1" x14ac:dyDescent="0.25">
      <c r="A301" s="19" t="s">
        <v>268</v>
      </c>
      <c r="B301" s="41"/>
      <c r="C301" s="41" t="s">
        <v>56</v>
      </c>
      <c r="D301" s="41" t="s">
        <v>63</v>
      </c>
      <c r="E301" s="41" t="s">
        <v>361</v>
      </c>
      <c r="F301" s="41" t="s">
        <v>269</v>
      </c>
      <c r="G301" s="30">
        <v>2140</v>
      </c>
      <c r="I301" s="48">
        <f t="shared" ref="I301:K303" si="296">G301+H301</f>
        <v>2140</v>
      </c>
      <c r="J301" s="29">
        <v>-2140</v>
      </c>
      <c r="K301" s="48">
        <f t="shared" si="296"/>
        <v>0</v>
      </c>
      <c r="M301" s="48">
        <f t="shared" ref="M301" si="297">K301+L301</f>
        <v>0</v>
      </c>
      <c r="O301" s="48">
        <f t="shared" ref="O301" si="298">M301+N301</f>
        <v>0</v>
      </c>
      <c r="P301" s="31"/>
      <c r="Q301" s="48">
        <f t="shared" ref="Q301" si="299">O301+P301</f>
        <v>0</v>
      </c>
      <c r="S301" s="48">
        <f t="shared" ref="S301" si="300">Q301+R301</f>
        <v>0</v>
      </c>
      <c r="V301" s="48">
        <f>S301+U301</f>
        <v>0</v>
      </c>
      <c r="X301" s="48">
        <f>V301+W301</f>
        <v>0</v>
      </c>
    </row>
    <row r="302" spans="1:24" ht="78" customHeight="1" x14ac:dyDescent="0.25">
      <c r="A302" s="19" t="s">
        <v>418</v>
      </c>
      <c r="B302" s="41"/>
      <c r="C302" s="41" t="s">
        <v>56</v>
      </c>
      <c r="D302" s="41" t="s">
        <v>63</v>
      </c>
      <c r="E302" s="41" t="s">
        <v>417</v>
      </c>
      <c r="F302" s="41"/>
      <c r="G302" s="30"/>
      <c r="I302" s="48"/>
      <c r="K302" s="48">
        <f>K303</f>
        <v>2140</v>
      </c>
      <c r="M302" s="48">
        <f>M303</f>
        <v>2140</v>
      </c>
      <c r="O302" s="48">
        <f>O303</f>
        <v>2140</v>
      </c>
      <c r="P302" s="31"/>
      <c r="Q302" s="48">
        <f>Q303</f>
        <v>2140</v>
      </c>
      <c r="S302" s="48">
        <f>S303</f>
        <v>2140</v>
      </c>
      <c r="V302" s="48">
        <f>V303</f>
        <v>2140</v>
      </c>
      <c r="X302" s="48">
        <f>X303</f>
        <v>2140</v>
      </c>
    </row>
    <row r="303" spans="1:24" ht="29.25" customHeight="1" x14ac:dyDescent="0.25">
      <c r="A303" s="19" t="s">
        <v>268</v>
      </c>
      <c r="B303" s="41"/>
      <c r="C303" s="41" t="s">
        <v>56</v>
      </c>
      <c r="D303" s="41" t="s">
        <v>63</v>
      </c>
      <c r="E303" s="41" t="s">
        <v>417</v>
      </c>
      <c r="F303" s="41" t="s">
        <v>269</v>
      </c>
      <c r="G303" s="30"/>
      <c r="I303" s="48"/>
      <c r="J303" s="29">
        <v>2140</v>
      </c>
      <c r="K303" s="48">
        <f t="shared" si="296"/>
        <v>2140</v>
      </c>
      <c r="M303" s="48">
        <f t="shared" ref="M303" si="301">K303+L303</f>
        <v>2140</v>
      </c>
      <c r="O303" s="48">
        <f t="shared" ref="O303" si="302">M303+N303</f>
        <v>2140</v>
      </c>
      <c r="P303" s="31"/>
      <c r="Q303" s="48">
        <f t="shared" ref="Q303" si="303">O303+P303</f>
        <v>2140</v>
      </c>
      <c r="S303" s="48">
        <f t="shared" ref="S303" si="304">Q303+R303</f>
        <v>2140</v>
      </c>
      <c r="V303" s="48">
        <f>S303+U303</f>
        <v>2140</v>
      </c>
      <c r="X303" s="48">
        <f>V303+W303</f>
        <v>2140</v>
      </c>
    </row>
    <row r="304" spans="1:24" x14ac:dyDescent="0.25">
      <c r="A304" s="43" t="s">
        <v>204</v>
      </c>
      <c r="B304" s="36"/>
      <c r="C304" s="36" t="s">
        <v>63</v>
      </c>
      <c r="D304" s="36"/>
      <c r="E304" s="36"/>
      <c r="F304" s="36"/>
      <c r="G304" s="37">
        <f>G305</f>
        <v>306.5</v>
      </c>
      <c r="I304" s="49">
        <f>I305</f>
        <v>306.5</v>
      </c>
      <c r="K304" s="49">
        <f>K305</f>
        <v>306.5</v>
      </c>
      <c r="M304" s="49">
        <f>M305</f>
        <v>306.5</v>
      </c>
      <c r="O304" s="49">
        <f>O305</f>
        <v>306.5</v>
      </c>
      <c r="P304" s="31"/>
      <c r="Q304" s="49">
        <f>Q305</f>
        <v>306.5</v>
      </c>
      <c r="S304" s="49">
        <f>S305</f>
        <v>306.5</v>
      </c>
      <c r="V304" s="49">
        <f>V305</f>
        <v>306.5</v>
      </c>
      <c r="X304" s="49">
        <f>X305</f>
        <v>306.5</v>
      </c>
    </row>
    <row r="305" spans="1:24" x14ac:dyDescent="0.25">
      <c r="A305" s="19" t="s">
        <v>209</v>
      </c>
      <c r="B305" s="41"/>
      <c r="C305" s="41" t="s">
        <v>63</v>
      </c>
      <c r="D305" s="41" t="s">
        <v>63</v>
      </c>
      <c r="E305" s="41"/>
      <c r="F305" s="41"/>
      <c r="G305" s="30">
        <f>G306+G308</f>
        <v>306.5</v>
      </c>
      <c r="I305" s="48">
        <f>I306+I308</f>
        <v>306.5</v>
      </c>
      <c r="K305" s="48">
        <f>K306+K308</f>
        <v>306.5</v>
      </c>
      <c r="M305" s="48">
        <f>M306+M308</f>
        <v>306.5</v>
      </c>
      <c r="O305" s="48">
        <f>O306+O308</f>
        <v>306.5</v>
      </c>
      <c r="P305" s="31"/>
      <c r="Q305" s="48">
        <f>Q306+Q308</f>
        <v>306.5</v>
      </c>
      <c r="S305" s="48">
        <f>S306+S308</f>
        <v>306.5</v>
      </c>
      <c r="V305" s="48">
        <f>V306+V308</f>
        <v>306.5</v>
      </c>
      <c r="X305" s="48">
        <f>X306+X308</f>
        <v>306.5</v>
      </c>
    </row>
    <row r="306" spans="1:24" ht="34.5" customHeight="1" x14ac:dyDescent="0.25">
      <c r="A306" s="19" t="s">
        <v>570</v>
      </c>
      <c r="B306" s="41"/>
      <c r="C306" s="41" t="s">
        <v>63</v>
      </c>
      <c r="D306" s="41" t="s">
        <v>63</v>
      </c>
      <c r="E306" s="41" t="s">
        <v>305</v>
      </c>
      <c r="F306" s="41"/>
      <c r="G306" s="30">
        <f>G307</f>
        <v>114</v>
      </c>
      <c r="I306" s="48">
        <f>I307</f>
        <v>114</v>
      </c>
      <c r="K306" s="48">
        <f>K307</f>
        <v>114</v>
      </c>
      <c r="M306" s="48">
        <f>M307</f>
        <v>114</v>
      </c>
      <c r="O306" s="48">
        <f>O307</f>
        <v>114</v>
      </c>
      <c r="P306" s="31"/>
      <c r="Q306" s="48">
        <f>Q307</f>
        <v>114</v>
      </c>
      <c r="S306" s="48">
        <f>S307</f>
        <v>114</v>
      </c>
      <c r="V306" s="48">
        <f>V307</f>
        <v>114</v>
      </c>
      <c r="X306" s="48">
        <f>X307</f>
        <v>114</v>
      </c>
    </row>
    <row r="307" spans="1:24" x14ac:dyDescent="0.25">
      <c r="A307" s="19" t="s">
        <v>267</v>
      </c>
      <c r="B307" s="41"/>
      <c r="C307" s="41" t="s">
        <v>63</v>
      </c>
      <c r="D307" s="41" t="s">
        <v>63</v>
      </c>
      <c r="E307" s="41" t="s">
        <v>305</v>
      </c>
      <c r="F307" s="41" t="s">
        <v>266</v>
      </c>
      <c r="G307" s="30">
        <v>114</v>
      </c>
      <c r="I307" s="48">
        <f t="shared" ref="I307:K309" si="305">G307+H307</f>
        <v>114</v>
      </c>
      <c r="K307" s="48">
        <f t="shared" si="305"/>
        <v>114</v>
      </c>
      <c r="M307" s="48">
        <f t="shared" ref="M307" si="306">K307+L307</f>
        <v>114</v>
      </c>
      <c r="O307" s="48">
        <f t="shared" ref="O307" si="307">M307+N307</f>
        <v>114</v>
      </c>
      <c r="P307" s="31"/>
      <c r="Q307" s="48">
        <f t="shared" ref="Q307" si="308">O307+P307</f>
        <v>114</v>
      </c>
      <c r="S307" s="48">
        <f t="shared" ref="S307" si="309">Q307+R307</f>
        <v>114</v>
      </c>
      <c r="V307" s="48">
        <f>S307+U307</f>
        <v>114</v>
      </c>
      <c r="X307" s="48">
        <f>V307+W307</f>
        <v>114</v>
      </c>
    </row>
    <row r="308" spans="1:24" ht="13.5" customHeight="1" x14ac:dyDescent="0.25">
      <c r="A308" s="19" t="s">
        <v>571</v>
      </c>
      <c r="B308" s="41"/>
      <c r="C308" s="41" t="s">
        <v>63</v>
      </c>
      <c r="D308" s="41" t="s">
        <v>63</v>
      </c>
      <c r="E308" s="41" t="s">
        <v>341</v>
      </c>
      <c r="F308" s="41"/>
      <c r="G308" s="30">
        <f>G309</f>
        <v>192.5</v>
      </c>
      <c r="I308" s="48">
        <f>I309</f>
        <v>192.5</v>
      </c>
      <c r="K308" s="48">
        <f>K309</f>
        <v>192.5</v>
      </c>
      <c r="M308" s="48">
        <f>M309</f>
        <v>192.5</v>
      </c>
      <c r="O308" s="48">
        <f>O309</f>
        <v>192.5</v>
      </c>
      <c r="P308" s="31"/>
      <c r="Q308" s="48">
        <f>Q309</f>
        <v>192.5</v>
      </c>
      <c r="S308" s="48">
        <f>S309</f>
        <v>192.5</v>
      </c>
      <c r="V308" s="48">
        <f>V309</f>
        <v>192.5</v>
      </c>
      <c r="X308" s="48">
        <f>X309</f>
        <v>192.5</v>
      </c>
    </row>
    <row r="309" spans="1:24" x14ac:dyDescent="0.25">
      <c r="A309" s="19" t="s">
        <v>267</v>
      </c>
      <c r="B309" s="41"/>
      <c r="C309" s="41" t="s">
        <v>63</v>
      </c>
      <c r="D309" s="41" t="s">
        <v>63</v>
      </c>
      <c r="E309" s="41" t="s">
        <v>341</v>
      </c>
      <c r="F309" s="41" t="s">
        <v>266</v>
      </c>
      <c r="G309" s="30">
        <v>192.5</v>
      </c>
      <c r="I309" s="48">
        <f t="shared" si="305"/>
        <v>192.5</v>
      </c>
      <c r="K309" s="48">
        <f t="shared" si="305"/>
        <v>192.5</v>
      </c>
      <c r="M309" s="48">
        <f t="shared" ref="M309" si="310">K309+L309</f>
        <v>192.5</v>
      </c>
      <c r="O309" s="48">
        <f t="shared" ref="O309" si="311">M309+N309</f>
        <v>192.5</v>
      </c>
      <c r="P309" s="31"/>
      <c r="Q309" s="48">
        <f t="shared" ref="Q309" si="312">O309+P309</f>
        <v>192.5</v>
      </c>
      <c r="S309" s="48">
        <f t="shared" ref="S309" si="313">Q309+R309</f>
        <v>192.5</v>
      </c>
      <c r="V309" s="48">
        <f>S309+U309</f>
        <v>192.5</v>
      </c>
      <c r="X309" s="48">
        <f>V309+W309</f>
        <v>192.5</v>
      </c>
    </row>
    <row r="310" spans="1:24" x14ac:dyDescent="0.25">
      <c r="A310" s="35" t="s">
        <v>67</v>
      </c>
      <c r="B310" s="36"/>
      <c r="C310" s="36" t="s">
        <v>68</v>
      </c>
      <c r="D310" s="36"/>
      <c r="E310" s="36"/>
      <c r="F310" s="36"/>
      <c r="G310" s="30"/>
      <c r="I310" s="49">
        <f>I311</f>
        <v>3745.6</v>
      </c>
      <c r="K310" s="49">
        <f>K311</f>
        <v>3745.6</v>
      </c>
      <c r="M310" s="49">
        <f>M311</f>
        <v>3745.6</v>
      </c>
      <c r="O310" s="49">
        <f>O311</f>
        <v>3745.6</v>
      </c>
      <c r="P310" s="31"/>
      <c r="Q310" s="49">
        <f>Q311</f>
        <v>3745.6</v>
      </c>
      <c r="S310" s="49">
        <f>S311</f>
        <v>3745.6</v>
      </c>
      <c r="V310" s="49">
        <f>V311</f>
        <v>3745.6</v>
      </c>
      <c r="X310" s="49">
        <f>X311</f>
        <v>3783.2999999999997</v>
      </c>
    </row>
    <row r="311" spans="1:24" x14ac:dyDescent="0.25">
      <c r="A311" s="35" t="s">
        <v>90</v>
      </c>
      <c r="B311" s="36"/>
      <c r="C311" s="36" t="s">
        <v>68</v>
      </c>
      <c r="D311" s="36" t="s">
        <v>17</v>
      </c>
      <c r="E311" s="36"/>
      <c r="F311" s="36"/>
      <c r="G311" s="37">
        <f>G312</f>
        <v>0</v>
      </c>
      <c r="I311" s="49">
        <f>I312</f>
        <v>3745.6</v>
      </c>
      <c r="K311" s="49">
        <f>K312</f>
        <v>3745.6</v>
      </c>
      <c r="M311" s="49">
        <f>M312</f>
        <v>3745.6</v>
      </c>
      <c r="O311" s="49">
        <f>O312</f>
        <v>3745.6</v>
      </c>
      <c r="P311" s="31"/>
      <c r="Q311" s="49">
        <f>Q312</f>
        <v>3745.6</v>
      </c>
      <c r="S311" s="49">
        <f>S312</f>
        <v>3745.6</v>
      </c>
      <c r="V311" s="49">
        <f>V312</f>
        <v>3745.6</v>
      </c>
      <c r="X311" s="49">
        <f>X312</f>
        <v>3783.2999999999997</v>
      </c>
    </row>
    <row r="312" spans="1:24" ht="16.5" customHeight="1" x14ac:dyDescent="0.25">
      <c r="A312" s="19" t="s">
        <v>363</v>
      </c>
      <c r="B312" s="36"/>
      <c r="C312" s="41" t="s">
        <v>68</v>
      </c>
      <c r="D312" s="41" t="s">
        <v>17</v>
      </c>
      <c r="E312" s="41" t="s">
        <v>421</v>
      </c>
      <c r="F312" s="41"/>
      <c r="G312" s="30">
        <f>G313</f>
        <v>0</v>
      </c>
      <c r="I312" s="48">
        <f>I313</f>
        <v>3745.6</v>
      </c>
      <c r="K312" s="48">
        <f>K313</f>
        <v>3745.6</v>
      </c>
      <c r="M312" s="48">
        <f>M313</f>
        <v>3745.6</v>
      </c>
      <c r="O312" s="48">
        <f>O313</f>
        <v>3745.6</v>
      </c>
      <c r="P312" s="31"/>
      <c r="Q312" s="48">
        <f>Q313</f>
        <v>3745.6</v>
      </c>
      <c r="S312" s="48">
        <f>S313</f>
        <v>3745.6</v>
      </c>
      <c r="V312" s="48">
        <f>V313</f>
        <v>3745.6</v>
      </c>
      <c r="X312" s="48">
        <f>X313</f>
        <v>3783.2999999999997</v>
      </c>
    </row>
    <row r="313" spans="1:24" ht="30.75" customHeight="1" x14ac:dyDescent="0.25">
      <c r="A313" s="19" t="s">
        <v>264</v>
      </c>
      <c r="B313" s="36"/>
      <c r="C313" s="41" t="s">
        <v>68</v>
      </c>
      <c r="D313" s="41" t="s">
        <v>17</v>
      </c>
      <c r="E313" s="41" t="s">
        <v>421</v>
      </c>
      <c r="F313" s="41" t="s">
        <v>265</v>
      </c>
      <c r="G313" s="30"/>
      <c r="H313" s="53">
        <v>3745.6</v>
      </c>
      <c r="I313" s="48">
        <f t="shared" ref="I313:K313" si="314">G313+H313</f>
        <v>3745.6</v>
      </c>
      <c r="K313" s="48">
        <f t="shared" si="314"/>
        <v>3745.6</v>
      </c>
      <c r="M313" s="48">
        <f t="shared" ref="M313" si="315">K313+L313</f>
        <v>3745.6</v>
      </c>
      <c r="O313" s="48">
        <f t="shared" ref="O313" si="316">M313+N313</f>
        <v>3745.6</v>
      </c>
      <c r="P313" s="31"/>
      <c r="Q313" s="48">
        <f t="shared" ref="Q313" si="317">O313+P313</f>
        <v>3745.6</v>
      </c>
      <c r="S313" s="48">
        <f t="shared" ref="S313" si="318">Q313+R313</f>
        <v>3745.6</v>
      </c>
      <c r="V313" s="48">
        <f>S313+U313</f>
        <v>3745.6</v>
      </c>
      <c r="W313" s="31">
        <v>37.700000000000003</v>
      </c>
      <c r="X313" s="48">
        <f>V313+W313</f>
        <v>3783.2999999999997</v>
      </c>
    </row>
    <row r="314" spans="1:24" x14ac:dyDescent="0.25">
      <c r="A314" s="35" t="s">
        <v>252</v>
      </c>
      <c r="B314" s="36"/>
      <c r="C314" s="36" t="s">
        <v>109</v>
      </c>
      <c r="D314" s="36"/>
      <c r="E314" s="36"/>
      <c r="F314" s="36"/>
      <c r="G314" s="37">
        <f>G315</f>
        <v>3500</v>
      </c>
      <c r="I314" s="49">
        <f>I315</f>
        <v>3500</v>
      </c>
      <c r="K314" s="49">
        <f>K315</f>
        <v>3500</v>
      </c>
      <c r="M314" s="49">
        <f>M315</f>
        <v>3500</v>
      </c>
      <c r="O314" s="49">
        <f>O315</f>
        <v>3500</v>
      </c>
      <c r="P314" s="31"/>
      <c r="Q314" s="49">
        <f>Q315</f>
        <v>3500</v>
      </c>
      <c r="S314" s="49">
        <f>S315</f>
        <v>3500</v>
      </c>
      <c r="V314" s="49">
        <f>V315</f>
        <v>3500</v>
      </c>
      <c r="X314" s="49">
        <f>X315+X320</f>
        <v>3650</v>
      </c>
    </row>
    <row r="315" spans="1:24" x14ac:dyDescent="0.25">
      <c r="A315" s="35" t="s">
        <v>208</v>
      </c>
      <c r="B315" s="36"/>
      <c r="C315" s="36" t="s">
        <v>109</v>
      </c>
      <c r="D315" s="36" t="s">
        <v>15</v>
      </c>
      <c r="E315" s="36"/>
      <c r="F315" s="36"/>
      <c r="G315" s="37">
        <f>G316</f>
        <v>3500</v>
      </c>
      <c r="I315" s="49">
        <f>I316</f>
        <v>3500</v>
      </c>
      <c r="K315" s="49">
        <f>K316</f>
        <v>3500</v>
      </c>
      <c r="M315" s="49">
        <f>M316</f>
        <v>3500</v>
      </c>
      <c r="O315" s="49">
        <f>O316</f>
        <v>3500</v>
      </c>
      <c r="P315" s="31"/>
      <c r="Q315" s="49">
        <f>Q316</f>
        <v>3500</v>
      </c>
      <c r="S315" s="49">
        <f>S316</f>
        <v>3500</v>
      </c>
      <c r="V315" s="49">
        <f>V316</f>
        <v>3500</v>
      </c>
      <c r="X315" s="49">
        <f>X316</f>
        <v>3500</v>
      </c>
    </row>
    <row r="316" spans="1:24" x14ac:dyDescent="0.25">
      <c r="A316" s="42" t="s">
        <v>52</v>
      </c>
      <c r="B316" s="41"/>
      <c r="C316" s="41" t="s">
        <v>109</v>
      </c>
      <c r="D316" s="41" t="s">
        <v>15</v>
      </c>
      <c r="E316" s="41" t="s">
        <v>285</v>
      </c>
      <c r="F316" s="41"/>
      <c r="G316" s="30">
        <f>G317</f>
        <v>3500</v>
      </c>
      <c r="I316" s="48">
        <f>I317</f>
        <v>3500</v>
      </c>
      <c r="K316" s="48">
        <f>K317</f>
        <v>3500</v>
      </c>
      <c r="M316" s="48">
        <f>M317</f>
        <v>3500</v>
      </c>
      <c r="O316" s="48">
        <f>O317</f>
        <v>3500</v>
      </c>
      <c r="P316" s="31"/>
      <c r="Q316" s="48">
        <f>Q317</f>
        <v>3500</v>
      </c>
      <c r="S316" s="48">
        <f>S317</f>
        <v>3500</v>
      </c>
      <c r="V316" s="48">
        <f>V317</f>
        <v>3500</v>
      </c>
      <c r="X316" s="48">
        <f>X317</f>
        <v>3500</v>
      </c>
    </row>
    <row r="317" spans="1:24" x14ac:dyDescent="0.25">
      <c r="A317" s="44" t="s">
        <v>274</v>
      </c>
      <c r="B317" s="41"/>
      <c r="C317" s="41" t="s">
        <v>109</v>
      </c>
      <c r="D317" s="41" t="s">
        <v>15</v>
      </c>
      <c r="E317" s="41" t="s">
        <v>285</v>
      </c>
      <c r="F317" s="41" t="s">
        <v>276</v>
      </c>
      <c r="G317" s="30">
        <f>G318+G319</f>
        <v>3500</v>
      </c>
      <c r="I317" s="48">
        <f>I318+I319</f>
        <v>3500</v>
      </c>
      <c r="K317" s="48">
        <f>K318+K319</f>
        <v>3500</v>
      </c>
      <c r="M317" s="48">
        <f>M318+M319</f>
        <v>3500</v>
      </c>
      <c r="O317" s="48">
        <f>O318+O319</f>
        <v>3500</v>
      </c>
      <c r="P317" s="31"/>
      <c r="Q317" s="48">
        <f>Q318+Q319</f>
        <v>3500</v>
      </c>
      <c r="S317" s="48">
        <f>S318+S319</f>
        <v>3500</v>
      </c>
      <c r="V317" s="48">
        <f>V318+V319</f>
        <v>3500</v>
      </c>
      <c r="X317" s="48">
        <f>X318+X319</f>
        <v>3500</v>
      </c>
    </row>
    <row r="318" spans="1:24" ht="30" customHeight="1" x14ac:dyDescent="0.25">
      <c r="A318" s="19" t="s">
        <v>268</v>
      </c>
      <c r="B318" s="41"/>
      <c r="C318" s="41" t="s">
        <v>109</v>
      </c>
      <c r="D318" s="41" t="s">
        <v>15</v>
      </c>
      <c r="E318" s="41" t="s">
        <v>285</v>
      </c>
      <c r="F318" s="41" t="s">
        <v>269</v>
      </c>
      <c r="G318" s="30">
        <v>3500</v>
      </c>
      <c r="I318" s="48">
        <f t="shared" ref="I318:K319" si="319">G318+H318</f>
        <v>3500</v>
      </c>
      <c r="K318" s="48">
        <f t="shared" si="319"/>
        <v>3500</v>
      </c>
      <c r="M318" s="48">
        <f t="shared" ref="M318:M319" si="320">K318+L318</f>
        <v>3500</v>
      </c>
      <c r="O318" s="48">
        <f t="shared" ref="O318:O319" si="321">M318+N318</f>
        <v>3500</v>
      </c>
      <c r="P318" s="31"/>
      <c r="Q318" s="48">
        <f t="shared" ref="Q318:Q319" si="322">O318+P318</f>
        <v>3500</v>
      </c>
      <c r="S318" s="48">
        <f t="shared" ref="S318:S319" si="323">Q318+R318</f>
        <v>3500</v>
      </c>
      <c r="V318" s="48">
        <f>S318+U318</f>
        <v>3500</v>
      </c>
      <c r="X318" s="48">
        <f>V318+W318</f>
        <v>3500</v>
      </c>
    </row>
    <row r="319" spans="1:24" hidden="1" x14ac:dyDescent="0.25">
      <c r="A319" s="19" t="s">
        <v>271</v>
      </c>
      <c r="B319" s="41"/>
      <c r="C319" s="41" t="s">
        <v>109</v>
      </c>
      <c r="D319" s="41" t="s">
        <v>15</v>
      </c>
      <c r="E319" s="41" t="s">
        <v>285</v>
      </c>
      <c r="F319" s="41" t="s">
        <v>270</v>
      </c>
      <c r="G319" s="30"/>
      <c r="I319" s="48">
        <f t="shared" si="319"/>
        <v>0</v>
      </c>
      <c r="K319" s="48">
        <f t="shared" si="319"/>
        <v>0</v>
      </c>
      <c r="M319" s="48">
        <f t="shared" si="320"/>
        <v>0</v>
      </c>
      <c r="O319" s="48">
        <f t="shared" si="321"/>
        <v>0</v>
      </c>
      <c r="P319" s="31"/>
      <c r="Q319" s="48">
        <f t="shared" si="322"/>
        <v>0</v>
      </c>
      <c r="S319" s="48">
        <f t="shared" si="323"/>
        <v>0</v>
      </c>
      <c r="V319" s="48">
        <f>S319+U319</f>
        <v>0</v>
      </c>
      <c r="X319" s="48">
        <f>V319+W319</f>
        <v>0</v>
      </c>
    </row>
    <row r="320" spans="1:24" x14ac:dyDescent="0.25">
      <c r="A320" s="43" t="s">
        <v>653</v>
      </c>
      <c r="B320" s="36"/>
      <c r="C320" s="36" t="s">
        <v>109</v>
      </c>
      <c r="D320" s="36" t="s">
        <v>17</v>
      </c>
      <c r="E320" s="36"/>
      <c r="F320" s="36"/>
      <c r="G320" s="37"/>
      <c r="H320" s="57"/>
      <c r="I320" s="49"/>
      <c r="J320" s="58"/>
      <c r="K320" s="49"/>
      <c r="L320" s="67"/>
      <c r="M320" s="49"/>
      <c r="N320" s="67"/>
      <c r="O320" s="49"/>
      <c r="P320" s="67"/>
      <c r="Q320" s="49"/>
      <c r="R320" s="67"/>
      <c r="S320" s="49"/>
      <c r="T320" s="83"/>
      <c r="U320" s="67"/>
      <c r="V320" s="49"/>
      <c r="W320" s="67"/>
      <c r="X320" s="49">
        <f>X321</f>
        <v>150</v>
      </c>
    </row>
    <row r="321" spans="1:24" x14ac:dyDescent="0.25">
      <c r="A321" s="19" t="s">
        <v>654</v>
      </c>
      <c r="B321" s="41"/>
      <c r="C321" s="41" t="s">
        <v>109</v>
      </c>
      <c r="D321" s="41" t="s">
        <v>17</v>
      </c>
      <c r="E321" s="41" t="s">
        <v>643</v>
      </c>
      <c r="F321" s="41"/>
      <c r="G321" s="30"/>
      <c r="I321" s="48"/>
      <c r="K321" s="48"/>
      <c r="M321" s="48"/>
      <c r="O321" s="48"/>
      <c r="P321" s="31"/>
      <c r="Q321" s="48"/>
      <c r="S321" s="48"/>
      <c r="V321" s="48"/>
      <c r="X321" s="48">
        <f>X322</f>
        <v>150</v>
      </c>
    </row>
    <row r="322" spans="1:24" x14ac:dyDescent="0.25">
      <c r="A322" s="19" t="s">
        <v>267</v>
      </c>
      <c r="B322" s="41"/>
      <c r="C322" s="41" t="s">
        <v>109</v>
      </c>
      <c r="D322" s="41" t="s">
        <v>17</v>
      </c>
      <c r="E322" s="41" t="s">
        <v>643</v>
      </c>
      <c r="F322" s="41" t="s">
        <v>266</v>
      </c>
      <c r="G322" s="30"/>
      <c r="I322" s="48"/>
      <c r="K322" s="48"/>
      <c r="M322" s="48"/>
      <c r="O322" s="48"/>
      <c r="P322" s="31"/>
      <c r="Q322" s="48"/>
      <c r="S322" s="48"/>
      <c r="V322" s="48"/>
      <c r="W322" s="31">
        <v>150</v>
      </c>
      <c r="X322" s="48">
        <f>V322+W322</f>
        <v>150</v>
      </c>
    </row>
    <row r="323" spans="1:24" x14ac:dyDescent="0.25">
      <c r="A323" s="35" t="s">
        <v>202</v>
      </c>
      <c r="B323" s="36"/>
      <c r="C323" s="36" t="s">
        <v>27</v>
      </c>
      <c r="D323" s="36"/>
      <c r="E323" s="36"/>
      <c r="F323" s="36"/>
      <c r="G323" s="37">
        <f>G324</f>
        <v>640</v>
      </c>
      <c r="I323" s="49">
        <f>I324</f>
        <v>640</v>
      </c>
      <c r="K323" s="49">
        <f>K324</f>
        <v>841</v>
      </c>
      <c r="M323" s="49">
        <f>M324</f>
        <v>919.1</v>
      </c>
      <c r="O323" s="49">
        <f>O324</f>
        <v>994.1</v>
      </c>
      <c r="P323" s="31"/>
      <c r="Q323" s="49">
        <f>Q324</f>
        <v>994.1</v>
      </c>
      <c r="S323" s="49">
        <f>S324</f>
        <v>1189.3999999999999</v>
      </c>
      <c r="V323" s="49">
        <f>V324</f>
        <v>1189.3999999999999</v>
      </c>
      <c r="X323" s="49">
        <f>X324</f>
        <v>1189.3999999999999</v>
      </c>
    </row>
    <row r="324" spans="1:24" x14ac:dyDescent="0.25">
      <c r="A324" s="35" t="s">
        <v>158</v>
      </c>
      <c r="B324" s="36"/>
      <c r="C324" s="36" t="s">
        <v>27</v>
      </c>
      <c r="D324" s="36" t="s">
        <v>17</v>
      </c>
      <c r="E324" s="36"/>
      <c r="F324" s="36"/>
      <c r="G324" s="37">
        <f>G327</f>
        <v>640</v>
      </c>
      <c r="I324" s="49">
        <f>I327</f>
        <v>640</v>
      </c>
      <c r="K324" s="49">
        <f>K327</f>
        <v>841</v>
      </c>
      <c r="M324" s="49">
        <f>M327+M325</f>
        <v>919.1</v>
      </c>
      <c r="O324" s="49">
        <f>O327+O325+O329</f>
        <v>994.1</v>
      </c>
      <c r="P324" s="31"/>
      <c r="Q324" s="49">
        <f>Q327+Q325+Q329</f>
        <v>994.1</v>
      </c>
      <c r="S324" s="49">
        <f>S327+S325+S329</f>
        <v>1189.3999999999999</v>
      </c>
      <c r="V324" s="49">
        <f>V327+V325+V329</f>
        <v>1189.3999999999999</v>
      </c>
      <c r="X324" s="49">
        <f>X327+X325+X329</f>
        <v>1189.3999999999999</v>
      </c>
    </row>
    <row r="325" spans="1:24" x14ac:dyDescent="0.25">
      <c r="A325" s="42" t="s">
        <v>465</v>
      </c>
      <c r="B325" s="41"/>
      <c r="C325" s="41" t="s">
        <v>27</v>
      </c>
      <c r="D325" s="41" t="s">
        <v>17</v>
      </c>
      <c r="E325" s="41" t="s">
        <v>464</v>
      </c>
      <c r="F325" s="41"/>
      <c r="G325" s="30"/>
      <c r="I325" s="48"/>
      <c r="K325" s="48"/>
      <c r="M325" s="48">
        <f>M326</f>
        <v>78.099999999999994</v>
      </c>
      <c r="O325" s="48">
        <f>O326</f>
        <v>78.099999999999994</v>
      </c>
      <c r="P325" s="31"/>
      <c r="Q325" s="48">
        <f>Q326</f>
        <v>78.099999999999994</v>
      </c>
      <c r="S325" s="48">
        <f>S326</f>
        <v>78.099999999999994</v>
      </c>
      <c r="V325" s="48">
        <f>V326</f>
        <v>78.099999999999994</v>
      </c>
      <c r="X325" s="48">
        <f>X326</f>
        <v>78.099999999999994</v>
      </c>
    </row>
    <row r="326" spans="1:24" ht="31.5" x14ac:dyDescent="0.25">
      <c r="A326" s="19" t="s">
        <v>297</v>
      </c>
      <c r="B326" s="41"/>
      <c r="C326" s="41" t="s">
        <v>27</v>
      </c>
      <c r="D326" s="41" t="s">
        <v>17</v>
      </c>
      <c r="E326" s="41" t="s">
        <v>464</v>
      </c>
      <c r="F326" s="41" t="s">
        <v>296</v>
      </c>
      <c r="G326" s="30"/>
      <c r="I326" s="48"/>
      <c r="K326" s="48"/>
      <c r="L326" s="31">
        <v>78.099999999999994</v>
      </c>
      <c r="M326" s="48">
        <f>L326+K326</f>
        <v>78.099999999999994</v>
      </c>
      <c r="O326" s="48">
        <f>N326+M326</f>
        <v>78.099999999999994</v>
      </c>
      <c r="P326" s="31"/>
      <c r="Q326" s="48">
        <f>P326+O326</f>
        <v>78.099999999999994</v>
      </c>
      <c r="S326" s="48">
        <f>R326+Q326</f>
        <v>78.099999999999994</v>
      </c>
      <c r="V326" s="48">
        <f>U326+S326</f>
        <v>78.099999999999994</v>
      </c>
      <c r="X326" s="48">
        <f>W326+V326</f>
        <v>78.099999999999994</v>
      </c>
    </row>
    <row r="327" spans="1:24" x14ac:dyDescent="0.25">
      <c r="A327" s="46" t="s">
        <v>286</v>
      </c>
      <c r="B327" s="41"/>
      <c r="C327" s="41" t="s">
        <v>27</v>
      </c>
      <c r="D327" s="41" t="s">
        <v>17</v>
      </c>
      <c r="E327" s="41" t="s">
        <v>287</v>
      </c>
      <c r="F327" s="41"/>
      <c r="G327" s="30">
        <f>G328</f>
        <v>640</v>
      </c>
      <c r="I327" s="48">
        <f>I328</f>
        <v>640</v>
      </c>
      <c r="K327" s="48">
        <f>K328</f>
        <v>841</v>
      </c>
      <c r="M327" s="48">
        <f>M328</f>
        <v>841</v>
      </c>
      <c r="O327" s="48">
        <f>O328</f>
        <v>866</v>
      </c>
      <c r="P327" s="31"/>
      <c r="Q327" s="48">
        <f>Q328</f>
        <v>866</v>
      </c>
      <c r="S327" s="48">
        <f>S328</f>
        <v>1061.3</v>
      </c>
      <c r="V327" s="48">
        <f>V328</f>
        <v>1061.3</v>
      </c>
      <c r="X327" s="48">
        <f>X328</f>
        <v>1061.3</v>
      </c>
    </row>
    <row r="328" spans="1:24" ht="29.25" customHeight="1" x14ac:dyDescent="0.25">
      <c r="A328" s="19" t="s">
        <v>297</v>
      </c>
      <c r="B328" s="41"/>
      <c r="C328" s="41" t="s">
        <v>27</v>
      </c>
      <c r="D328" s="41" t="s">
        <v>17</v>
      </c>
      <c r="E328" s="41" t="s">
        <v>287</v>
      </c>
      <c r="F328" s="41" t="s">
        <v>296</v>
      </c>
      <c r="G328" s="30">
        <v>640</v>
      </c>
      <c r="I328" s="48">
        <f t="shared" ref="I328:K328" si="324">G328+H328</f>
        <v>640</v>
      </c>
      <c r="J328" s="29">
        <f>106+95</f>
        <v>201</v>
      </c>
      <c r="K328" s="48">
        <f t="shared" si="324"/>
        <v>841</v>
      </c>
      <c r="M328" s="48">
        <f t="shared" ref="M328" si="325">K328+L328</f>
        <v>841</v>
      </c>
      <c r="N328" s="31">
        <v>25</v>
      </c>
      <c r="O328" s="48">
        <f t="shared" ref="O328:O330" si="326">M328+N328</f>
        <v>866</v>
      </c>
      <c r="P328" s="31"/>
      <c r="Q328" s="48">
        <f t="shared" ref="Q328" si="327">O328+P328</f>
        <v>866</v>
      </c>
      <c r="R328" s="31">
        <v>195.3</v>
      </c>
      <c r="S328" s="48">
        <f t="shared" ref="S328" si="328">Q328+R328</f>
        <v>1061.3</v>
      </c>
      <c r="T328" s="71">
        <v>195.3</v>
      </c>
      <c r="V328" s="48">
        <f>S328+U328</f>
        <v>1061.3</v>
      </c>
      <c r="X328" s="48">
        <f>V328+W328</f>
        <v>1061.3</v>
      </c>
    </row>
    <row r="329" spans="1:24" ht="29.25" customHeight="1" x14ac:dyDescent="0.25">
      <c r="A329" s="19" t="s">
        <v>533</v>
      </c>
      <c r="B329" s="41"/>
      <c r="C329" s="41" t="s">
        <v>27</v>
      </c>
      <c r="D329" s="41" t="s">
        <v>17</v>
      </c>
      <c r="E329" s="41" t="s">
        <v>532</v>
      </c>
      <c r="F329" s="41"/>
      <c r="G329" s="30"/>
      <c r="I329" s="48"/>
      <c r="K329" s="48"/>
      <c r="M329" s="48"/>
      <c r="O329" s="48">
        <f>O330</f>
        <v>50</v>
      </c>
      <c r="P329" s="31"/>
      <c r="Q329" s="48">
        <f>Q330</f>
        <v>50</v>
      </c>
      <c r="S329" s="48">
        <f>S330</f>
        <v>50</v>
      </c>
      <c r="V329" s="48">
        <f>V330</f>
        <v>50</v>
      </c>
      <c r="X329" s="48">
        <f>X330</f>
        <v>50</v>
      </c>
    </row>
    <row r="330" spans="1:24" ht="29.25" customHeight="1" x14ac:dyDescent="0.25">
      <c r="A330" s="19" t="s">
        <v>297</v>
      </c>
      <c r="B330" s="41"/>
      <c r="C330" s="41" t="s">
        <v>27</v>
      </c>
      <c r="D330" s="41" t="s">
        <v>17</v>
      </c>
      <c r="E330" s="41" t="s">
        <v>532</v>
      </c>
      <c r="F330" s="41" t="s">
        <v>296</v>
      </c>
      <c r="G330" s="30"/>
      <c r="I330" s="48"/>
      <c r="K330" s="48"/>
      <c r="M330" s="48"/>
      <c r="N330" s="31">
        <v>50</v>
      </c>
      <c r="O330" s="48">
        <f t="shared" si="326"/>
        <v>50</v>
      </c>
      <c r="P330" s="31"/>
      <c r="Q330" s="48">
        <f t="shared" ref="Q330" si="329">O330+P330</f>
        <v>50</v>
      </c>
      <c r="S330" s="48">
        <f t="shared" ref="S330" si="330">Q330+R330</f>
        <v>50</v>
      </c>
      <c r="V330" s="48">
        <f>S330+U330</f>
        <v>50</v>
      </c>
      <c r="X330" s="48">
        <f>V330+W330</f>
        <v>50</v>
      </c>
    </row>
    <row r="331" spans="1:24" ht="15.75" customHeight="1" x14ac:dyDescent="0.25">
      <c r="A331" s="50" t="s">
        <v>197</v>
      </c>
      <c r="B331" s="36"/>
      <c r="C331" s="36" t="s">
        <v>196</v>
      </c>
      <c r="D331" s="36"/>
      <c r="E331" s="36"/>
      <c r="F331" s="36"/>
      <c r="G331" s="37">
        <f>G332</f>
        <v>4008</v>
      </c>
      <c r="I331" s="49">
        <f>I332</f>
        <v>4008</v>
      </c>
      <c r="K331" s="49">
        <f>K332</f>
        <v>4008</v>
      </c>
      <c r="M331" s="49">
        <f>M332</f>
        <v>3629.8</v>
      </c>
      <c r="O331" s="49">
        <f>O332</f>
        <v>3348.2200000000003</v>
      </c>
      <c r="P331" s="31"/>
      <c r="Q331" s="49">
        <f>Q332</f>
        <v>3348.2200000000003</v>
      </c>
      <c r="S331" s="49">
        <f>S332</f>
        <v>1558.2200000000003</v>
      </c>
      <c r="V331" s="49">
        <f>V332</f>
        <v>1558.2200000000003</v>
      </c>
      <c r="X331" s="49">
        <f>X332</f>
        <v>1558.2200000000003</v>
      </c>
    </row>
    <row r="332" spans="1:24" ht="14.25" customHeight="1" x14ac:dyDescent="0.25">
      <c r="A332" s="43" t="s">
        <v>289</v>
      </c>
      <c r="B332" s="36"/>
      <c r="C332" s="36" t="s">
        <v>196</v>
      </c>
      <c r="D332" s="36" t="s">
        <v>15</v>
      </c>
      <c r="E332" s="36"/>
      <c r="F332" s="36"/>
      <c r="G332" s="37">
        <f>G333</f>
        <v>4008</v>
      </c>
      <c r="H332" s="59"/>
      <c r="I332" s="49">
        <f>I333</f>
        <v>4008</v>
      </c>
      <c r="J332" s="31"/>
      <c r="K332" s="49">
        <f>K333</f>
        <v>4008</v>
      </c>
      <c r="M332" s="49">
        <f>M333</f>
        <v>3629.8</v>
      </c>
      <c r="O332" s="49">
        <f>O333</f>
        <v>3348.2200000000003</v>
      </c>
      <c r="P332" s="31"/>
      <c r="Q332" s="49">
        <f>Q333</f>
        <v>3348.2200000000003</v>
      </c>
      <c r="S332" s="49">
        <f>S333</f>
        <v>1558.2200000000003</v>
      </c>
      <c r="V332" s="49">
        <f>V333</f>
        <v>1558.2200000000003</v>
      </c>
      <c r="X332" s="49">
        <f>X333</f>
        <v>1558.2200000000003</v>
      </c>
    </row>
    <row r="333" spans="1:24" x14ac:dyDescent="0.25">
      <c r="A333" s="42" t="s">
        <v>111</v>
      </c>
      <c r="B333" s="41"/>
      <c r="C333" s="41" t="s">
        <v>196</v>
      </c>
      <c r="D333" s="41" t="s">
        <v>15</v>
      </c>
      <c r="E333" s="41" t="s">
        <v>288</v>
      </c>
      <c r="F333" s="41"/>
      <c r="G333" s="30">
        <f>G334</f>
        <v>4008</v>
      </c>
      <c r="H333" s="59"/>
      <c r="I333" s="48">
        <f>I334</f>
        <v>4008</v>
      </c>
      <c r="J333" s="31"/>
      <c r="K333" s="48">
        <f>K334</f>
        <v>4008</v>
      </c>
      <c r="M333" s="48">
        <f>M334</f>
        <v>3629.8</v>
      </c>
      <c r="O333" s="48">
        <f>O334</f>
        <v>3348.2200000000003</v>
      </c>
      <c r="P333" s="31"/>
      <c r="Q333" s="48">
        <f>Q334</f>
        <v>3348.2200000000003</v>
      </c>
      <c r="S333" s="48">
        <f>S334</f>
        <v>1558.2200000000003</v>
      </c>
      <c r="V333" s="48">
        <f>V334</f>
        <v>1558.2200000000003</v>
      </c>
      <c r="X333" s="48">
        <f>X334</f>
        <v>1558.2200000000003</v>
      </c>
    </row>
    <row r="334" spans="1:24" x14ac:dyDescent="0.25">
      <c r="A334" s="42" t="s">
        <v>290</v>
      </c>
      <c r="B334" s="41"/>
      <c r="C334" s="41" t="s">
        <v>196</v>
      </c>
      <c r="D334" s="41" t="s">
        <v>15</v>
      </c>
      <c r="E334" s="41" t="s">
        <v>288</v>
      </c>
      <c r="F334" s="41" t="s">
        <v>291</v>
      </c>
      <c r="G334" s="30">
        <v>4008</v>
      </c>
      <c r="H334" s="59"/>
      <c r="I334" s="48">
        <f t="shared" ref="I334:K334" si="331">G334+H334</f>
        <v>4008</v>
      </c>
      <c r="J334" s="31"/>
      <c r="K334" s="48">
        <f t="shared" si="331"/>
        <v>4008</v>
      </c>
      <c r="L334" s="31">
        <v>-378.2</v>
      </c>
      <c r="M334" s="48">
        <f t="shared" ref="M334" si="332">K334+L334</f>
        <v>3629.8</v>
      </c>
      <c r="N334" s="31">
        <f>-180-132.66-215.19+26.19+220.08</f>
        <v>-281.57999999999993</v>
      </c>
      <c r="O334" s="48">
        <f t="shared" ref="O334" si="333">M334+N334</f>
        <v>3348.2200000000003</v>
      </c>
      <c r="P334" s="31"/>
      <c r="Q334" s="48">
        <f t="shared" ref="Q334" si="334">O334+P334</f>
        <v>3348.2200000000003</v>
      </c>
      <c r="R334" s="31">
        <v>-1790</v>
      </c>
      <c r="S334" s="48">
        <f t="shared" ref="S334" si="335">Q334+R334</f>
        <v>1558.2200000000003</v>
      </c>
      <c r="T334" s="71">
        <v>-1790</v>
      </c>
      <c r="V334" s="48">
        <f>S334+U334</f>
        <v>1558.2200000000003</v>
      </c>
      <c r="X334" s="48">
        <f>V334+W334</f>
        <v>1558.2200000000003</v>
      </c>
    </row>
    <row r="335" spans="1:24" ht="31.5" customHeight="1" x14ac:dyDescent="0.25">
      <c r="A335" s="50" t="s">
        <v>199</v>
      </c>
      <c r="B335" s="36"/>
      <c r="C335" s="36" t="s">
        <v>30</v>
      </c>
      <c r="D335" s="36"/>
      <c r="E335" s="36"/>
      <c r="F335" s="36"/>
      <c r="G335" s="37">
        <f>G336</f>
        <v>17324.3</v>
      </c>
      <c r="I335" s="49">
        <f>I336+I339</f>
        <v>18061.099999999999</v>
      </c>
      <c r="K335" s="49">
        <f>K336+K339+K341</f>
        <v>18437.099999999999</v>
      </c>
      <c r="M335" s="49">
        <f>M336+M339+M341</f>
        <v>18815.3</v>
      </c>
      <c r="O335" s="49">
        <f>O336+O339+O341</f>
        <v>20136</v>
      </c>
      <c r="P335" s="31"/>
      <c r="Q335" s="49">
        <f>Q336+Q339+Q341</f>
        <v>20136</v>
      </c>
      <c r="S335" s="49">
        <f>S336+S339+S341</f>
        <v>20136</v>
      </c>
      <c r="V335" s="49">
        <f>V336+V339+V341</f>
        <v>22536</v>
      </c>
      <c r="X335" s="49">
        <f>X336+X339+X341</f>
        <v>23187.199999999997</v>
      </c>
    </row>
    <row r="336" spans="1:24" ht="30" customHeight="1" x14ac:dyDescent="0.25">
      <c r="A336" s="19" t="s">
        <v>200</v>
      </c>
      <c r="B336" s="41"/>
      <c r="C336" s="41" t="s">
        <v>30</v>
      </c>
      <c r="D336" s="41" t="s">
        <v>15</v>
      </c>
      <c r="E336" s="41"/>
      <c r="F336" s="41"/>
      <c r="G336" s="30">
        <f>G337</f>
        <v>17324.3</v>
      </c>
      <c r="I336" s="48">
        <f>I337</f>
        <v>16461.099999999999</v>
      </c>
      <c r="K336" s="48">
        <f>K337</f>
        <v>16461.099999999999</v>
      </c>
      <c r="M336" s="48">
        <f>M337</f>
        <v>16461.099999999999</v>
      </c>
      <c r="O336" s="48">
        <f>O337</f>
        <v>16461.099999999999</v>
      </c>
      <c r="P336" s="31"/>
      <c r="Q336" s="48">
        <f>Q337</f>
        <v>16461.099999999999</v>
      </c>
      <c r="S336" s="48">
        <f>S337</f>
        <v>16461.099999999999</v>
      </c>
      <c r="V336" s="48">
        <f>V337</f>
        <v>16461.099999999999</v>
      </c>
      <c r="X336" s="48">
        <f>X337</f>
        <v>16461.099999999999</v>
      </c>
    </row>
    <row r="337" spans="1:24" ht="15.75" customHeight="1" x14ac:dyDescent="0.25">
      <c r="A337" s="19" t="s">
        <v>293</v>
      </c>
      <c r="B337" s="41"/>
      <c r="C337" s="41" t="s">
        <v>30</v>
      </c>
      <c r="D337" s="41" t="s">
        <v>15</v>
      </c>
      <c r="E337" s="41" t="s">
        <v>292</v>
      </c>
      <c r="F337" s="41"/>
      <c r="G337" s="30">
        <f>G338</f>
        <v>17324.3</v>
      </c>
      <c r="I337" s="48">
        <f>I338</f>
        <v>16461.099999999999</v>
      </c>
      <c r="K337" s="48">
        <f>K338</f>
        <v>16461.099999999999</v>
      </c>
      <c r="M337" s="48">
        <f>M338</f>
        <v>16461.099999999999</v>
      </c>
      <c r="O337" s="48">
        <f>O338</f>
        <v>16461.099999999999</v>
      </c>
      <c r="P337" s="31"/>
      <c r="Q337" s="48">
        <f>Q338</f>
        <v>16461.099999999999</v>
      </c>
      <c r="S337" s="48">
        <f>S338</f>
        <v>16461.099999999999</v>
      </c>
      <c r="V337" s="48">
        <f>V338</f>
        <v>16461.099999999999</v>
      </c>
      <c r="X337" s="48">
        <f>X338</f>
        <v>16461.099999999999</v>
      </c>
    </row>
    <row r="338" spans="1:24" x14ac:dyDescent="0.25">
      <c r="A338" s="42" t="s">
        <v>295</v>
      </c>
      <c r="B338" s="41"/>
      <c r="C338" s="41" t="s">
        <v>30</v>
      </c>
      <c r="D338" s="41" t="s">
        <v>15</v>
      </c>
      <c r="E338" s="41" t="s">
        <v>292</v>
      </c>
      <c r="F338" s="41" t="s">
        <v>294</v>
      </c>
      <c r="G338" s="30">
        <v>17324.3</v>
      </c>
      <c r="H338" s="53">
        <v>-863.2</v>
      </c>
      <c r="I338" s="48">
        <f t="shared" ref="I338:K340" si="336">G338+H338</f>
        <v>16461.099999999999</v>
      </c>
      <c r="K338" s="48">
        <f t="shared" si="336"/>
        <v>16461.099999999999</v>
      </c>
      <c r="M338" s="48">
        <f t="shared" ref="M338" si="337">K338+L338</f>
        <v>16461.099999999999</v>
      </c>
      <c r="O338" s="48">
        <f t="shared" ref="O338" si="338">M338+N338</f>
        <v>16461.099999999999</v>
      </c>
      <c r="P338" s="31"/>
      <c r="Q338" s="48">
        <f t="shared" ref="Q338" si="339">O338+P338</f>
        <v>16461.099999999999</v>
      </c>
      <c r="S338" s="48">
        <f t="shared" ref="S338" si="340">Q338+R338</f>
        <v>16461.099999999999</v>
      </c>
      <c r="V338" s="48">
        <f>S338+U338</f>
        <v>16461.099999999999</v>
      </c>
      <c r="X338" s="48">
        <f>V338+W338</f>
        <v>16461.099999999999</v>
      </c>
    </row>
    <row r="339" spans="1:24" x14ac:dyDescent="0.25">
      <c r="A339" s="42" t="s">
        <v>201</v>
      </c>
      <c r="B339" s="41"/>
      <c r="C339" s="41" t="s">
        <v>30</v>
      </c>
      <c r="D339" s="41" t="s">
        <v>17</v>
      </c>
      <c r="E339" s="41"/>
      <c r="F339" s="41"/>
      <c r="G339" s="30"/>
      <c r="I339" s="48">
        <f>I340</f>
        <v>1600</v>
      </c>
      <c r="K339" s="48">
        <f>K340</f>
        <v>1600</v>
      </c>
      <c r="M339" s="48">
        <f>M340</f>
        <v>1600</v>
      </c>
      <c r="O339" s="48">
        <f>O340</f>
        <v>1600</v>
      </c>
      <c r="P339" s="31"/>
      <c r="Q339" s="48">
        <f>Q340</f>
        <v>1600</v>
      </c>
      <c r="S339" s="48">
        <f>S340</f>
        <v>1600</v>
      </c>
      <c r="V339" s="48">
        <f>V340</f>
        <v>1600</v>
      </c>
      <c r="X339" s="48">
        <f>X340</f>
        <v>1600</v>
      </c>
    </row>
    <row r="340" spans="1:24" x14ac:dyDescent="0.25">
      <c r="A340" s="42" t="s">
        <v>382</v>
      </c>
      <c r="B340" s="41"/>
      <c r="C340" s="41" t="s">
        <v>30</v>
      </c>
      <c r="D340" s="41" t="s">
        <v>17</v>
      </c>
      <c r="E340" s="41" t="s">
        <v>383</v>
      </c>
      <c r="F340" s="41" t="s">
        <v>384</v>
      </c>
      <c r="G340" s="30"/>
      <c r="H340" s="53">
        <v>1600</v>
      </c>
      <c r="I340" s="48">
        <f t="shared" si="336"/>
        <v>1600</v>
      </c>
      <c r="K340" s="48">
        <f t="shared" si="336"/>
        <v>1600</v>
      </c>
      <c r="M340" s="48">
        <f t="shared" ref="M340" si="341">K340+L340</f>
        <v>1600</v>
      </c>
      <c r="O340" s="48">
        <f t="shared" ref="O340" si="342">M340+N340</f>
        <v>1600</v>
      </c>
      <c r="P340" s="31"/>
      <c r="Q340" s="48">
        <f t="shared" ref="Q340" si="343">O340+P340</f>
        <v>1600</v>
      </c>
      <c r="S340" s="48">
        <f t="shared" ref="S340" si="344">Q340+R340</f>
        <v>1600</v>
      </c>
      <c r="V340" s="48">
        <f>S340+U340</f>
        <v>1600</v>
      </c>
      <c r="X340" s="48">
        <f>V340+W340</f>
        <v>1600</v>
      </c>
    </row>
    <row r="341" spans="1:24" x14ac:dyDescent="0.25">
      <c r="A341" s="42" t="s">
        <v>422</v>
      </c>
      <c r="B341" s="41"/>
      <c r="C341" s="41" t="s">
        <v>30</v>
      </c>
      <c r="D341" s="41" t="s">
        <v>20</v>
      </c>
      <c r="E341" s="41"/>
      <c r="F341" s="41"/>
      <c r="G341" s="30"/>
      <c r="I341" s="48"/>
      <c r="K341" s="48">
        <f>K344</f>
        <v>376</v>
      </c>
      <c r="M341" s="48">
        <f>M344+M346</f>
        <v>754.2</v>
      </c>
      <c r="O341" s="48">
        <f>O344+O346+O342</f>
        <v>2074.9</v>
      </c>
      <c r="P341" s="31"/>
      <c r="Q341" s="48">
        <f>Q344+Q346+Q342</f>
        <v>2074.9</v>
      </c>
      <c r="S341" s="48">
        <f>S344+S346+S342</f>
        <v>2074.9</v>
      </c>
      <c r="V341" s="48">
        <f>V344+V346+V342</f>
        <v>4474.8999999999996</v>
      </c>
      <c r="X341" s="48">
        <f>X344+X346+X342</f>
        <v>5126.1000000000004</v>
      </c>
    </row>
    <row r="342" spans="1:24" ht="31.5" x14ac:dyDescent="0.25">
      <c r="A342" s="19" t="s">
        <v>533</v>
      </c>
      <c r="B342" s="41"/>
      <c r="C342" s="41" t="s">
        <v>30</v>
      </c>
      <c r="D342" s="41" t="s">
        <v>20</v>
      </c>
      <c r="E342" s="41" t="s">
        <v>532</v>
      </c>
      <c r="F342" s="41"/>
      <c r="G342" s="30"/>
      <c r="I342" s="48"/>
      <c r="K342" s="48"/>
      <c r="M342" s="48"/>
      <c r="O342" s="48">
        <f>O343</f>
        <v>921</v>
      </c>
      <c r="P342" s="31"/>
      <c r="Q342" s="48">
        <f>Q343</f>
        <v>921</v>
      </c>
      <c r="S342" s="48">
        <f>S343</f>
        <v>921</v>
      </c>
      <c r="V342" s="48">
        <f>V343</f>
        <v>921</v>
      </c>
      <c r="X342" s="48">
        <f>X343</f>
        <v>921</v>
      </c>
    </row>
    <row r="343" spans="1:24" x14ac:dyDescent="0.25">
      <c r="A343" s="42" t="s">
        <v>426</v>
      </c>
      <c r="B343" s="41"/>
      <c r="C343" s="41" t="s">
        <v>30</v>
      </c>
      <c r="D343" s="41" t="s">
        <v>20</v>
      </c>
      <c r="E343" s="41" t="s">
        <v>532</v>
      </c>
      <c r="F343" s="41" t="s">
        <v>424</v>
      </c>
      <c r="G343" s="30"/>
      <c r="I343" s="48"/>
      <c r="K343" s="48"/>
      <c r="M343" s="48"/>
      <c r="N343" s="31">
        <v>921</v>
      </c>
      <c r="O343" s="48">
        <f t="shared" ref="O343" si="345">M343+N343</f>
        <v>921</v>
      </c>
      <c r="P343" s="31"/>
      <c r="Q343" s="48">
        <f t="shared" ref="Q343" si="346">O343+P343</f>
        <v>921</v>
      </c>
      <c r="S343" s="48">
        <f t="shared" ref="S343" si="347">Q343+R343</f>
        <v>921</v>
      </c>
      <c r="V343" s="48">
        <f>S343+U343</f>
        <v>921</v>
      </c>
      <c r="X343" s="48">
        <f>V343+W343</f>
        <v>921</v>
      </c>
    </row>
    <row r="344" spans="1:24" ht="31.5" x14ac:dyDescent="0.25">
      <c r="A344" s="46" t="s">
        <v>425</v>
      </c>
      <c r="B344" s="41"/>
      <c r="C344" s="41" t="s">
        <v>30</v>
      </c>
      <c r="D344" s="41" t="s">
        <v>20</v>
      </c>
      <c r="E344" s="41" t="s">
        <v>423</v>
      </c>
      <c r="F344" s="41"/>
      <c r="G344" s="30"/>
      <c r="I344" s="48"/>
      <c r="K344" s="48">
        <f>K345</f>
        <v>376</v>
      </c>
      <c r="M344" s="48">
        <f>M345</f>
        <v>376</v>
      </c>
      <c r="O344" s="48">
        <f>O345</f>
        <v>376</v>
      </c>
      <c r="P344" s="31"/>
      <c r="Q344" s="48">
        <f>Q345</f>
        <v>376</v>
      </c>
      <c r="S344" s="48">
        <f>S345</f>
        <v>376</v>
      </c>
      <c r="V344" s="48">
        <f>V345</f>
        <v>376</v>
      </c>
      <c r="X344" s="48">
        <f>X345</f>
        <v>376</v>
      </c>
    </row>
    <row r="345" spans="1:24" x14ac:dyDescent="0.25">
      <c r="A345" s="42" t="s">
        <v>426</v>
      </c>
      <c r="B345" s="41"/>
      <c r="C345" s="41" t="s">
        <v>30</v>
      </c>
      <c r="D345" s="41" t="s">
        <v>20</v>
      </c>
      <c r="E345" s="41" t="s">
        <v>423</v>
      </c>
      <c r="F345" s="41" t="s">
        <v>424</v>
      </c>
      <c r="G345" s="30"/>
      <c r="I345" s="48"/>
      <c r="J345" s="29">
        <v>376</v>
      </c>
      <c r="K345" s="48">
        <f t="shared" ref="K345" si="348">I345+J345</f>
        <v>376</v>
      </c>
      <c r="M345" s="48">
        <f t="shared" ref="M345:M347" si="349">K345+L345</f>
        <v>376</v>
      </c>
      <c r="O345" s="48">
        <f t="shared" ref="O345" si="350">M345+N345</f>
        <v>376</v>
      </c>
      <c r="P345" s="31"/>
      <c r="Q345" s="48">
        <f t="shared" ref="Q345" si="351">O345+P345</f>
        <v>376</v>
      </c>
      <c r="S345" s="48">
        <f t="shared" ref="S345" si="352">Q345+R345</f>
        <v>376</v>
      </c>
      <c r="V345" s="48">
        <f>S345+U345</f>
        <v>376</v>
      </c>
      <c r="X345" s="48">
        <f>V345+W345</f>
        <v>376</v>
      </c>
    </row>
    <row r="346" spans="1:24" ht="27.75" customHeight="1" x14ac:dyDescent="0.25">
      <c r="A346" s="46" t="s">
        <v>636</v>
      </c>
      <c r="B346" s="41"/>
      <c r="C346" s="41" t="s">
        <v>30</v>
      </c>
      <c r="D346" s="41" t="s">
        <v>20</v>
      </c>
      <c r="E346" s="41" t="s">
        <v>528</v>
      </c>
      <c r="F346" s="41"/>
      <c r="G346" s="30"/>
      <c r="I346" s="48"/>
      <c r="K346" s="48"/>
      <c r="M346" s="48">
        <f>M347</f>
        <v>378.2</v>
      </c>
      <c r="O346" s="48">
        <f>O347</f>
        <v>777.9</v>
      </c>
      <c r="P346" s="31"/>
      <c r="Q346" s="48">
        <f>Q347</f>
        <v>777.9</v>
      </c>
      <c r="S346" s="48">
        <f>S347</f>
        <v>777.9</v>
      </c>
      <c r="V346" s="48">
        <f>V347</f>
        <v>3177.9</v>
      </c>
      <c r="X346" s="48">
        <f>X347</f>
        <v>3829.1000000000004</v>
      </c>
    </row>
    <row r="347" spans="1:24" x14ac:dyDescent="0.25">
      <c r="A347" s="42" t="s">
        <v>426</v>
      </c>
      <c r="B347" s="41"/>
      <c r="C347" s="41" t="s">
        <v>30</v>
      </c>
      <c r="D347" s="41" t="s">
        <v>20</v>
      </c>
      <c r="E347" s="41" t="s">
        <v>528</v>
      </c>
      <c r="F347" s="41" t="s">
        <v>424</v>
      </c>
      <c r="G347" s="30"/>
      <c r="I347" s="48"/>
      <c r="K347" s="48"/>
      <c r="L347" s="31">
        <v>378.2</v>
      </c>
      <c r="M347" s="48">
        <f t="shared" si="349"/>
        <v>378.2</v>
      </c>
      <c r="N347" s="31">
        <v>399.7</v>
      </c>
      <c r="O347" s="48">
        <f t="shared" ref="O347" si="353">M347+N347</f>
        <v>777.9</v>
      </c>
      <c r="P347" s="31"/>
      <c r="Q347" s="48">
        <f t="shared" ref="Q347" si="354">O347+P347</f>
        <v>777.9</v>
      </c>
      <c r="S347" s="48">
        <f t="shared" ref="S347" si="355">Q347+R347</f>
        <v>777.9</v>
      </c>
      <c r="U347" s="31">
        <v>2400</v>
      </c>
      <c r="V347" s="48">
        <f>S347+U347</f>
        <v>3177.9</v>
      </c>
      <c r="W347" s="31">
        <f>51.2+600</f>
        <v>651.20000000000005</v>
      </c>
      <c r="X347" s="48">
        <f>V347+W347</f>
        <v>3829.1000000000004</v>
      </c>
    </row>
    <row r="348" spans="1:24" ht="30.75" customHeight="1" x14ac:dyDescent="0.25">
      <c r="A348" s="38" t="s">
        <v>564</v>
      </c>
      <c r="B348" s="36" t="s">
        <v>101</v>
      </c>
      <c r="C348" s="36"/>
      <c r="D348" s="36"/>
      <c r="E348" s="36"/>
      <c r="F348" s="36"/>
      <c r="G348" s="37">
        <f>G360+G364+G349</f>
        <v>13030.6</v>
      </c>
      <c r="I348" s="49">
        <f>I360+I364+I349</f>
        <v>9642.4</v>
      </c>
      <c r="K348" s="49">
        <f>K360+K364+K349</f>
        <v>10038.98</v>
      </c>
      <c r="M348" s="49">
        <f>M360+M364+M349</f>
        <v>10482.540000000001</v>
      </c>
      <c r="O348" s="49">
        <f>O360+O364+O349+O353</f>
        <v>10223.309999999998</v>
      </c>
      <c r="P348" s="31"/>
      <c r="Q348" s="49">
        <f>Q360+Q364+Q349+Q353</f>
        <v>10223.309999999998</v>
      </c>
      <c r="S348" s="49">
        <f>S360+S364+S349+S353</f>
        <v>11459.629999999997</v>
      </c>
      <c r="V348" s="49">
        <f>V360+V364+V349+V353</f>
        <v>11459.629999999997</v>
      </c>
      <c r="X348" s="49">
        <f>X360+X364+X349+X353</f>
        <v>11477.259999999998</v>
      </c>
    </row>
    <row r="349" spans="1:24" x14ac:dyDescent="0.25">
      <c r="A349" s="40" t="s">
        <v>42</v>
      </c>
      <c r="B349" s="36"/>
      <c r="C349" s="36" t="s">
        <v>24</v>
      </c>
      <c r="D349" s="36"/>
      <c r="E349" s="36"/>
      <c r="F349" s="36"/>
      <c r="G349" s="37">
        <f>G350</f>
        <v>120</v>
      </c>
      <c r="I349" s="49">
        <f>I350</f>
        <v>120</v>
      </c>
      <c r="K349" s="49">
        <f>K350</f>
        <v>120</v>
      </c>
      <c r="M349" s="49">
        <f>M350</f>
        <v>120</v>
      </c>
      <c r="O349" s="49">
        <f>O350</f>
        <v>120</v>
      </c>
      <c r="P349" s="31"/>
      <c r="Q349" s="49">
        <f>Q350</f>
        <v>120</v>
      </c>
      <c r="S349" s="49">
        <f>S350</f>
        <v>120</v>
      </c>
      <c r="V349" s="49">
        <f>V350</f>
        <v>120</v>
      </c>
      <c r="X349" s="49">
        <f>X350</f>
        <v>120</v>
      </c>
    </row>
    <row r="350" spans="1:24" x14ac:dyDescent="0.25">
      <c r="A350" s="47" t="s">
        <v>308</v>
      </c>
      <c r="B350" s="36"/>
      <c r="C350" s="36" t="s">
        <v>24</v>
      </c>
      <c r="D350" s="36" t="s">
        <v>15</v>
      </c>
      <c r="E350" s="36"/>
      <c r="F350" s="36"/>
      <c r="G350" s="37">
        <f>G351</f>
        <v>120</v>
      </c>
      <c r="I350" s="49">
        <f>I351</f>
        <v>120</v>
      </c>
      <c r="K350" s="49">
        <f>K351</f>
        <v>120</v>
      </c>
      <c r="M350" s="49">
        <f>M351</f>
        <v>120</v>
      </c>
      <c r="O350" s="49">
        <f>O351</f>
        <v>120</v>
      </c>
      <c r="P350" s="31"/>
      <c r="Q350" s="49">
        <f>Q351</f>
        <v>120</v>
      </c>
      <c r="S350" s="49">
        <f>S351</f>
        <v>120</v>
      </c>
      <c r="V350" s="49">
        <f>V351</f>
        <v>120</v>
      </c>
      <c r="X350" s="49">
        <f>X351</f>
        <v>120</v>
      </c>
    </row>
    <row r="351" spans="1:24" ht="31.5" x14ac:dyDescent="0.25">
      <c r="A351" s="46" t="s">
        <v>309</v>
      </c>
      <c r="B351" s="41"/>
      <c r="C351" s="41" t="s">
        <v>24</v>
      </c>
      <c r="D351" s="41" t="s">
        <v>15</v>
      </c>
      <c r="E351" s="41" t="s">
        <v>310</v>
      </c>
      <c r="F351" s="41"/>
      <c r="G351" s="30">
        <f>G352</f>
        <v>120</v>
      </c>
      <c r="I351" s="48">
        <f>I352</f>
        <v>120</v>
      </c>
      <c r="K351" s="48">
        <f>K352</f>
        <v>120</v>
      </c>
      <c r="M351" s="48">
        <f>M352</f>
        <v>120</v>
      </c>
      <c r="O351" s="48">
        <f>O352</f>
        <v>120</v>
      </c>
      <c r="P351" s="31"/>
      <c r="Q351" s="48">
        <f>Q352</f>
        <v>120</v>
      </c>
      <c r="S351" s="48">
        <f>S352</f>
        <v>120</v>
      </c>
      <c r="V351" s="48">
        <f>V352</f>
        <v>120</v>
      </c>
      <c r="X351" s="48">
        <f>X352</f>
        <v>120</v>
      </c>
    </row>
    <row r="352" spans="1:24" x14ac:dyDescent="0.25">
      <c r="A352" s="44" t="s">
        <v>245</v>
      </c>
      <c r="B352" s="41"/>
      <c r="C352" s="41" t="s">
        <v>24</v>
      </c>
      <c r="D352" s="41" t="s">
        <v>15</v>
      </c>
      <c r="E352" s="41" t="s">
        <v>310</v>
      </c>
      <c r="F352" s="41" t="s">
        <v>226</v>
      </c>
      <c r="G352" s="30">
        <v>120</v>
      </c>
      <c r="I352" s="48">
        <f t="shared" ref="I352:K352" si="356">G352+H352</f>
        <v>120</v>
      </c>
      <c r="K352" s="48">
        <f t="shared" si="356"/>
        <v>120</v>
      </c>
      <c r="M352" s="48">
        <f t="shared" ref="M352" si="357">K352+L352</f>
        <v>120</v>
      </c>
      <c r="O352" s="48">
        <f t="shared" ref="O352" si="358">M352+N352</f>
        <v>120</v>
      </c>
      <c r="P352" s="31"/>
      <c r="Q352" s="48">
        <f t="shared" ref="Q352" si="359">O352+P352</f>
        <v>120</v>
      </c>
      <c r="S352" s="48">
        <f t="shared" ref="S352" si="360">Q352+R352</f>
        <v>120</v>
      </c>
      <c r="V352" s="48">
        <f>S352+U352</f>
        <v>120</v>
      </c>
      <c r="X352" s="48">
        <f>V352+W352</f>
        <v>120</v>
      </c>
    </row>
    <row r="353" spans="1:24" x14ac:dyDescent="0.25">
      <c r="A353" s="43" t="s">
        <v>281</v>
      </c>
      <c r="B353" s="36"/>
      <c r="C353" s="36" t="s">
        <v>56</v>
      </c>
      <c r="D353" s="36" t="s">
        <v>56</v>
      </c>
      <c r="E353" s="36"/>
      <c r="F353" s="36"/>
      <c r="G353" s="30"/>
      <c r="I353" s="48"/>
      <c r="K353" s="48"/>
      <c r="M353" s="48"/>
      <c r="O353" s="48">
        <f>O354+O356+O358</f>
        <v>411.57</v>
      </c>
      <c r="P353" s="31"/>
      <c r="Q353" s="48">
        <f>Q354+Q356+Q358</f>
        <v>411.57</v>
      </c>
      <c r="S353" s="48">
        <f>S354+S356+S358</f>
        <v>445.32</v>
      </c>
      <c r="V353" s="48">
        <f>V354+V356+V358</f>
        <v>445.32</v>
      </c>
      <c r="X353" s="48">
        <f>X354+X356+X358</f>
        <v>445.32</v>
      </c>
    </row>
    <row r="354" spans="1:24" x14ac:dyDescent="0.25">
      <c r="A354" s="19" t="s">
        <v>536</v>
      </c>
      <c r="B354" s="41"/>
      <c r="C354" s="41" t="s">
        <v>56</v>
      </c>
      <c r="D354" s="41" t="s">
        <v>56</v>
      </c>
      <c r="E354" s="41" t="s">
        <v>280</v>
      </c>
      <c r="F354" s="41"/>
      <c r="G354" s="30"/>
      <c r="I354" s="48"/>
      <c r="K354" s="48"/>
      <c r="M354" s="48"/>
      <c r="O354" s="48">
        <f>O355</f>
        <v>6.7</v>
      </c>
      <c r="P354" s="31"/>
      <c r="Q354" s="48">
        <f>Q355</f>
        <v>6.7</v>
      </c>
      <c r="S354" s="48">
        <f>S355</f>
        <v>6.7</v>
      </c>
      <c r="V354" s="48">
        <f>V355</f>
        <v>6.7</v>
      </c>
      <c r="X354" s="48">
        <f>X355</f>
        <v>6.7</v>
      </c>
    </row>
    <row r="355" spans="1:24" x14ac:dyDescent="0.25">
      <c r="A355" s="44" t="s">
        <v>537</v>
      </c>
      <c r="B355" s="41"/>
      <c r="C355" s="41" t="s">
        <v>56</v>
      </c>
      <c r="D355" s="41" t="s">
        <v>56</v>
      </c>
      <c r="E355" s="41" t="s">
        <v>280</v>
      </c>
      <c r="F355" s="41" t="s">
        <v>300</v>
      </c>
      <c r="G355" s="30"/>
      <c r="I355" s="48"/>
      <c r="K355" s="48"/>
      <c r="M355" s="48"/>
      <c r="N355" s="31">
        <v>6.7</v>
      </c>
      <c r="O355" s="48">
        <f t="shared" ref="O355:O359" si="361">M355+N355</f>
        <v>6.7</v>
      </c>
      <c r="P355" s="31"/>
      <c r="Q355" s="48">
        <f t="shared" ref="Q355" si="362">O355+P355</f>
        <v>6.7</v>
      </c>
      <c r="S355" s="48">
        <f t="shared" ref="S355" si="363">Q355+R355</f>
        <v>6.7</v>
      </c>
      <c r="V355" s="48">
        <f>S355+U355</f>
        <v>6.7</v>
      </c>
      <c r="X355" s="48">
        <f>V355+W355</f>
        <v>6.7</v>
      </c>
    </row>
    <row r="356" spans="1:24" x14ac:dyDescent="0.25">
      <c r="A356" s="19" t="s">
        <v>102</v>
      </c>
      <c r="B356" s="41"/>
      <c r="C356" s="41" t="s">
        <v>56</v>
      </c>
      <c r="D356" s="41" t="s">
        <v>56</v>
      </c>
      <c r="E356" s="41" t="s">
        <v>534</v>
      </c>
      <c r="F356" s="41"/>
      <c r="G356" s="30"/>
      <c r="I356" s="48"/>
      <c r="K356" s="48"/>
      <c r="M356" s="48"/>
      <c r="O356" s="48">
        <f>O357</f>
        <v>299.5</v>
      </c>
      <c r="P356" s="31"/>
      <c r="Q356" s="48">
        <f>Q357</f>
        <v>299.5</v>
      </c>
      <c r="S356" s="48">
        <f>S357</f>
        <v>299.5</v>
      </c>
      <c r="V356" s="48">
        <f>V357</f>
        <v>299.5</v>
      </c>
      <c r="X356" s="48">
        <f>X357</f>
        <v>299.5</v>
      </c>
    </row>
    <row r="357" spans="1:24" x14ac:dyDescent="0.25">
      <c r="A357" s="44" t="s">
        <v>537</v>
      </c>
      <c r="B357" s="41"/>
      <c r="C357" s="41" t="s">
        <v>56</v>
      </c>
      <c r="D357" s="41" t="s">
        <v>56</v>
      </c>
      <c r="E357" s="41" t="s">
        <v>534</v>
      </c>
      <c r="F357" s="41" t="s">
        <v>300</v>
      </c>
      <c r="G357" s="30"/>
      <c r="I357" s="48"/>
      <c r="K357" s="48"/>
      <c r="M357" s="48"/>
      <c r="N357" s="31">
        <v>299.5</v>
      </c>
      <c r="O357" s="48">
        <f t="shared" si="361"/>
        <v>299.5</v>
      </c>
      <c r="P357" s="31"/>
      <c r="Q357" s="48">
        <f t="shared" ref="Q357" si="364">O357+P357</f>
        <v>299.5</v>
      </c>
      <c r="S357" s="48">
        <f t="shared" ref="S357" si="365">Q357+R357</f>
        <v>299.5</v>
      </c>
      <c r="V357" s="48">
        <f>S357+U357</f>
        <v>299.5</v>
      </c>
      <c r="X357" s="48">
        <f>V357+W357</f>
        <v>299.5</v>
      </c>
    </row>
    <row r="358" spans="1:24" x14ac:dyDescent="0.25">
      <c r="A358" s="19" t="s">
        <v>538</v>
      </c>
      <c r="B358" s="41"/>
      <c r="C358" s="41" t="s">
        <v>56</v>
      </c>
      <c r="D358" s="41" t="s">
        <v>56</v>
      </c>
      <c r="E358" s="41" t="s">
        <v>535</v>
      </c>
      <c r="F358" s="41"/>
      <c r="G358" s="30"/>
      <c r="I358" s="48"/>
      <c r="K358" s="48"/>
      <c r="M358" s="48"/>
      <c r="O358" s="48">
        <f>O359</f>
        <v>105.37</v>
      </c>
      <c r="P358" s="31"/>
      <c r="Q358" s="48">
        <f>Q359</f>
        <v>105.37</v>
      </c>
      <c r="S358" s="48">
        <f>S359</f>
        <v>139.12</v>
      </c>
      <c r="V358" s="48">
        <f>V359</f>
        <v>139.12</v>
      </c>
      <c r="X358" s="48">
        <f>X359</f>
        <v>139.12</v>
      </c>
    </row>
    <row r="359" spans="1:24" x14ac:dyDescent="0.25">
      <c r="A359" s="44" t="s">
        <v>537</v>
      </c>
      <c r="B359" s="41"/>
      <c r="C359" s="41" t="s">
        <v>56</v>
      </c>
      <c r="D359" s="41" t="s">
        <v>56</v>
      </c>
      <c r="E359" s="41" t="s">
        <v>535</v>
      </c>
      <c r="F359" s="41" t="s">
        <v>300</v>
      </c>
      <c r="G359" s="30"/>
      <c r="I359" s="48"/>
      <c r="K359" s="48"/>
      <c r="M359" s="48"/>
      <c r="N359" s="31">
        <v>105.37</v>
      </c>
      <c r="O359" s="48">
        <f t="shared" si="361"/>
        <v>105.37</v>
      </c>
      <c r="P359" s="31"/>
      <c r="Q359" s="48">
        <f t="shared" ref="Q359" si="366">O359+P359</f>
        <v>105.37</v>
      </c>
      <c r="R359" s="31">
        <v>33.75</v>
      </c>
      <c r="S359" s="48">
        <f t="shared" ref="S359" si="367">Q359+R359</f>
        <v>139.12</v>
      </c>
      <c r="V359" s="48">
        <f>S359+U359</f>
        <v>139.12</v>
      </c>
      <c r="X359" s="48">
        <f>V359+W359</f>
        <v>139.12</v>
      </c>
    </row>
    <row r="360" spans="1:24" x14ac:dyDescent="0.25">
      <c r="A360" s="40" t="s">
        <v>304</v>
      </c>
      <c r="B360" s="36"/>
      <c r="C360" s="36" t="s">
        <v>63</v>
      </c>
      <c r="D360" s="36"/>
      <c r="E360" s="36"/>
      <c r="F360" s="36"/>
      <c r="G360" s="37">
        <f>G361</f>
        <v>40</v>
      </c>
      <c r="I360" s="49">
        <f>I361</f>
        <v>40</v>
      </c>
      <c r="K360" s="49">
        <f>K361</f>
        <v>40</v>
      </c>
      <c r="M360" s="49">
        <f>M361</f>
        <v>40</v>
      </c>
      <c r="O360" s="49">
        <f>O361</f>
        <v>40</v>
      </c>
      <c r="P360" s="31"/>
      <c r="Q360" s="49">
        <f>Q361</f>
        <v>40</v>
      </c>
      <c r="S360" s="49">
        <f>S361</f>
        <v>40</v>
      </c>
      <c r="V360" s="49">
        <f>V361</f>
        <v>40</v>
      </c>
      <c r="X360" s="49">
        <f>X361</f>
        <v>40</v>
      </c>
    </row>
    <row r="361" spans="1:24" x14ac:dyDescent="0.25">
      <c r="A361" s="40" t="s">
        <v>209</v>
      </c>
      <c r="B361" s="36"/>
      <c r="C361" s="36" t="s">
        <v>63</v>
      </c>
      <c r="D361" s="36" t="s">
        <v>63</v>
      </c>
      <c r="E361" s="36"/>
      <c r="F361" s="36"/>
      <c r="G361" s="37">
        <f>G362</f>
        <v>40</v>
      </c>
      <c r="I361" s="49">
        <f>I362</f>
        <v>40</v>
      </c>
      <c r="K361" s="49">
        <f>K362</f>
        <v>40</v>
      </c>
      <c r="M361" s="49">
        <f>M362</f>
        <v>40</v>
      </c>
      <c r="O361" s="49">
        <f>O362</f>
        <v>40</v>
      </c>
      <c r="P361" s="31"/>
      <c r="Q361" s="49">
        <f>Q362</f>
        <v>40</v>
      </c>
      <c r="S361" s="49">
        <f>S362</f>
        <v>40</v>
      </c>
      <c r="V361" s="49">
        <f>V362</f>
        <v>40</v>
      </c>
      <c r="X361" s="49">
        <f>X362</f>
        <v>40</v>
      </c>
    </row>
    <row r="362" spans="1:24" ht="17.25" customHeight="1" x14ac:dyDescent="0.25">
      <c r="A362" s="46" t="s">
        <v>376</v>
      </c>
      <c r="B362" s="41"/>
      <c r="C362" s="41" t="s">
        <v>63</v>
      </c>
      <c r="D362" s="41" t="s">
        <v>63</v>
      </c>
      <c r="E362" s="41" t="s">
        <v>305</v>
      </c>
      <c r="F362" s="41"/>
      <c r="G362" s="30">
        <f>G363</f>
        <v>40</v>
      </c>
      <c r="I362" s="48">
        <f>I363</f>
        <v>40</v>
      </c>
      <c r="K362" s="48">
        <f>K363</f>
        <v>40</v>
      </c>
      <c r="M362" s="48">
        <f>M363</f>
        <v>40</v>
      </c>
      <c r="O362" s="48">
        <f>O363</f>
        <v>40</v>
      </c>
      <c r="P362" s="31"/>
      <c r="Q362" s="48">
        <f>Q363</f>
        <v>40</v>
      </c>
      <c r="S362" s="48">
        <f>S363</f>
        <v>40</v>
      </c>
      <c r="V362" s="48">
        <f>V363</f>
        <v>40</v>
      </c>
      <c r="X362" s="48">
        <f>X363</f>
        <v>40</v>
      </c>
    </row>
    <row r="363" spans="1:24" x14ac:dyDescent="0.25">
      <c r="A363" s="44" t="s">
        <v>245</v>
      </c>
      <c r="B363" s="41"/>
      <c r="C363" s="41" t="s">
        <v>63</v>
      </c>
      <c r="D363" s="41" t="s">
        <v>63</v>
      </c>
      <c r="E363" s="41" t="s">
        <v>305</v>
      </c>
      <c r="F363" s="41" t="s">
        <v>226</v>
      </c>
      <c r="G363" s="30">
        <v>40</v>
      </c>
      <c r="I363" s="48">
        <f t="shared" ref="I363:K363" si="368">G363+H363</f>
        <v>40</v>
      </c>
      <c r="K363" s="48">
        <f t="shared" si="368"/>
        <v>40</v>
      </c>
      <c r="M363" s="48">
        <f t="shared" ref="M363" si="369">K363+L363</f>
        <v>40</v>
      </c>
      <c r="O363" s="48">
        <f t="shared" ref="O363" si="370">M363+N363</f>
        <v>40</v>
      </c>
      <c r="P363" s="31"/>
      <c r="Q363" s="48">
        <f t="shared" ref="Q363" si="371">O363+P363</f>
        <v>40</v>
      </c>
      <c r="S363" s="48">
        <f t="shared" ref="S363" si="372">Q363+R363</f>
        <v>40</v>
      </c>
      <c r="V363" s="48">
        <f>S363+U363</f>
        <v>40</v>
      </c>
      <c r="X363" s="48">
        <f>V363+W363</f>
        <v>40</v>
      </c>
    </row>
    <row r="364" spans="1:24" x14ac:dyDescent="0.25">
      <c r="A364" s="35" t="s">
        <v>67</v>
      </c>
      <c r="B364" s="36"/>
      <c r="C364" s="36" t="s">
        <v>68</v>
      </c>
      <c r="D364" s="36"/>
      <c r="E364" s="36"/>
      <c r="F364" s="36"/>
      <c r="G364" s="37">
        <f>G371+G391+G365</f>
        <v>12870.6</v>
      </c>
      <c r="I364" s="49">
        <f>I371+I391+I365</f>
        <v>9482.4</v>
      </c>
      <c r="K364" s="49">
        <f>K371+K391+K365+K388</f>
        <v>9878.98</v>
      </c>
      <c r="M364" s="49">
        <f>M371+M391+M365+M388</f>
        <v>10322.540000000001</v>
      </c>
      <c r="O364" s="49">
        <f>O371+O391+O365+O388+O368</f>
        <v>9651.739999999998</v>
      </c>
      <c r="P364" s="31"/>
      <c r="Q364" s="49">
        <f>Q371+Q391+Q365+Q388+Q368</f>
        <v>9651.739999999998</v>
      </c>
      <c r="S364" s="49">
        <f>S371+S391+S365+S388+S368</f>
        <v>10854.309999999998</v>
      </c>
      <c r="V364" s="49">
        <f>V371+V391+V365+V388+V368</f>
        <v>10854.309999999998</v>
      </c>
      <c r="X364" s="49">
        <f>X371+X391+X365+X388+X368</f>
        <v>10871.939999999999</v>
      </c>
    </row>
    <row r="365" spans="1:24" hidden="1" x14ac:dyDescent="0.25">
      <c r="A365" s="35" t="s">
        <v>90</v>
      </c>
      <c r="B365" s="36"/>
      <c r="C365" s="36" t="s">
        <v>68</v>
      </c>
      <c r="D365" s="36" t="s">
        <v>17</v>
      </c>
      <c r="E365" s="36"/>
      <c r="F365" s="36"/>
      <c r="G365" s="37">
        <f>G366</f>
        <v>3745.6</v>
      </c>
      <c r="I365" s="49">
        <f>I366</f>
        <v>0</v>
      </c>
      <c r="K365" s="49">
        <f>K366</f>
        <v>0</v>
      </c>
      <c r="M365" s="49">
        <f>M366</f>
        <v>0</v>
      </c>
      <c r="O365" s="49">
        <f>O366</f>
        <v>0</v>
      </c>
      <c r="P365" s="31"/>
      <c r="Q365" s="49">
        <f>Q366</f>
        <v>0</v>
      </c>
      <c r="S365" s="49">
        <f>S366</f>
        <v>0</v>
      </c>
      <c r="V365" s="49">
        <f>V366</f>
        <v>0</v>
      </c>
      <c r="X365" s="49">
        <f>X366</f>
        <v>0</v>
      </c>
    </row>
    <row r="366" spans="1:24" ht="13.5" hidden="1" customHeight="1" x14ac:dyDescent="0.25">
      <c r="A366" s="19" t="s">
        <v>363</v>
      </c>
      <c r="B366" s="36"/>
      <c r="C366" s="41" t="s">
        <v>68</v>
      </c>
      <c r="D366" s="41" t="s">
        <v>17</v>
      </c>
      <c r="E366" s="41" t="s">
        <v>362</v>
      </c>
      <c r="F366" s="41"/>
      <c r="G366" s="30">
        <f>G367</f>
        <v>3745.6</v>
      </c>
      <c r="I366" s="48">
        <f>I367</f>
        <v>0</v>
      </c>
      <c r="K366" s="48">
        <f>K367</f>
        <v>0</v>
      </c>
      <c r="M366" s="48">
        <f>M367</f>
        <v>0</v>
      </c>
      <c r="O366" s="48">
        <f>O367</f>
        <v>0</v>
      </c>
      <c r="P366" s="31"/>
      <c r="Q366" s="48">
        <f>Q367</f>
        <v>0</v>
      </c>
      <c r="S366" s="48">
        <f>S367</f>
        <v>0</v>
      </c>
      <c r="V366" s="48">
        <f>V367</f>
        <v>0</v>
      </c>
      <c r="X366" s="48">
        <f>X367</f>
        <v>0</v>
      </c>
    </row>
    <row r="367" spans="1:24" ht="30" hidden="1" customHeight="1" x14ac:dyDescent="0.25">
      <c r="A367" s="19" t="s">
        <v>264</v>
      </c>
      <c r="B367" s="36"/>
      <c r="C367" s="41" t="s">
        <v>68</v>
      </c>
      <c r="D367" s="41" t="s">
        <v>17</v>
      </c>
      <c r="E367" s="41" t="s">
        <v>362</v>
      </c>
      <c r="F367" s="41" t="s">
        <v>265</v>
      </c>
      <c r="G367" s="30">
        <v>3745.6</v>
      </c>
      <c r="H367" s="53">
        <v>-3745.6</v>
      </c>
      <c r="I367" s="48">
        <f t="shared" ref="I367:K367" si="373">G367+H367</f>
        <v>0</v>
      </c>
      <c r="K367" s="48">
        <f t="shared" si="373"/>
        <v>0</v>
      </c>
      <c r="M367" s="48">
        <f t="shared" ref="M367" si="374">K367+L367</f>
        <v>0</v>
      </c>
      <c r="O367" s="48">
        <f t="shared" ref="O367" si="375">M367+N367</f>
        <v>0</v>
      </c>
      <c r="P367" s="31"/>
      <c r="Q367" s="48">
        <f t="shared" ref="Q367" si="376">O367+P367</f>
        <v>0</v>
      </c>
      <c r="S367" s="48">
        <f t="shared" ref="S367" si="377">Q367+R367</f>
        <v>0</v>
      </c>
      <c r="V367" s="48">
        <f>S367+U367</f>
        <v>0</v>
      </c>
      <c r="X367" s="48">
        <f>V367+W367</f>
        <v>0</v>
      </c>
    </row>
    <row r="368" spans="1:24" ht="12.75" hidden="1" customHeight="1" x14ac:dyDescent="0.25">
      <c r="A368" s="43" t="s">
        <v>546</v>
      </c>
      <c r="B368" s="36"/>
      <c r="C368" s="36" t="s">
        <v>68</v>
      </c>
      <c r="D368" s="36" t="s">
        <v>15</v>
      </c>
      <c r="E368" s="36"/>
      <c r="F368" s="36"/>
      <c r="G368" s="37"/>
      <c r="H368" s="70"/>
      <c r="I368" s="49"/>
      <c r="J368" s="67"/>
      <c r="K368" s="49"/>
      <c r="L368" s="67"/>
      <c r="M368" s="49"/>
      <c r="N368" s="67"/>
      <c r="O368" s="49">
        <f>O369</f>
        <v>0</v>
      </c>
      <c r="P368" s="67"/>
      <c r="Q368" s="49">
        <f>Q369</f>
        <v>0</v>
      </c>
      <c r="R368" s="67"/>
      <c r="S368" s="49">
        <f>S369</f>
        <v>0</v>
      </c>
      <c r="U368" s="67"/>
      <c r="V368" s="49">
        <f>V369</f>
        <v>0</v>
      </c>
      <c r="W368" s="67"/>
      <c r="X368" s="49">
        <f>X369</f>
        <v>0</v>
      </c>
    </row>
    <row r="369" spans="1:24" ht="30" hidden="1" customHeight="1" x14ac:dyDescent="0.25">
      <c r="A369" s="19" t="s">
        <v>545</v>
      </c>
      <c r="B369" s="36"/>
      <c r="C369" s="41" t="s">
        <v>68</v>
      </c>
      <c r="D369" s="41" t="s">
        <v>15</v>
      </c>
      <c r="E369" s="41" t="s">
        <v>543</v>
      </c>
      <c r="F369" s="41"/>
      <c r="G369" s="30"/>
      <c r="H369" s="59"/>
      <c r="I369" s="48"/>
      <c r="J369" s="31"/>
      <c r="K369" s="48"/>
      <c r="M369" s="48"/>
      <c r="O369" s="48">
        <f>O370</f>
        <v>0</v>
      </c>
      <c r="P369" s="31"/>
      <c r="Q369" s="48">
        <f>Q370</f>
        <v>0</v>
      </c>
      <c r="S369" s="48">
        <f>S370</f>
        <v>0</v>
      </c>
      <c r="V369" s="48">
        <f>V370</f>
        <v>0</v>
      </c>
      <c r="X369" s="48">
        <f>X370</f>
        <v>0</v>
      </c>
    </row>
    <row r="370" spans="1:24" ht="14.25" hidden="1" customHeight="1" x14ac:dyDescent="0.25">
      <c r="A370" s="19" t="s">
        <v>565</v>
      </c>
      <c r="B370" s="36"/>
      <c r="C370" s="41" t="s">
        <v>68</v>
      </c>
      <c r="D370" s="41" t="s">
        <v>15</v>
      </c>
      <c r="E370" s="41" t="s">
        <v>543</v>
      </c>
      <c r="F370" s="41" t="s">
        <v>544</v>
      </c>
      <c r="G370" s="30"/>
      <c r="H370" s="59"/>
      <c r="I370" s="48"/>
      <c r="J370" s="31"/>
      <c r="K370" s="48"/>
      <c r="M370" s="48"/>
      <c r="N370" s="31">
        <f>220.08-220.08</f>
        <v>0</v>
      </c>
      <c r="O370" s="48">
        <f t="shared" ref="O370" si="378">M370+N370</f>
        <v>0</v>
      </c>
      <c r="P370" s="31"/>
      <c r="Q370" s="48">
        <f t="shared" ref="Q370" si="379">O370+P370</f>
        <v>0</v>
      </c>
      <c r="S370" s="48">
        <f t="shared" ref="S370" si="380">Q370+R370</f>
        <v>0</v>
      </c>
      <c r="V370" s="48">
        <f>S370+U370</f>
        <v>0</v>
      </c>
      <c r="X370" s="48">
        <f>V370+W370</f>
        <v>0</v>
      </c>
    </row>
    <row r="371" spans="1:24" x14ac:dyDescent="0.25">
      <c r="A371" s="35" t="s">
        <v>69</v>
      </c>
      <c r="B371" s="36"/>
      <c r="C371" s="36" t="s">
        <v>68</v>
      </c>
      <c r="D371" s="36" t="s">
        <v>20</v>
      </c>
      <c r="E371" s="36"/>
      <c r="F371" s="36"/>
      <c r="G371" s="37">
        <f>G372+G376+G386</f>
        <v>3637.2999999999997</v>
      </c>
      <c r="I371" s="49">
        <f>I372+I376+I386</f>
        <v>3837.2999999999997</v>
      </c>
      <c r="K371" s="49">
        <f>K372+K376+K386+K384</f>
        <v>3870.18</v>
      </c>
      <c r="M371" s="49">
        <f>M372+M376+M386+M384+M382</f>
        <v>4335.9799999999996</v>
      </c>
      <c r="O371" s="49">
        <f>O372+O376+O386+O384+O382</f>
        <v>4335.9799999999996</v>
      </c>
      <c r="P371" s="31"/>
      <c r="Q371" s="49">
        <f>Q372+Q376+Q386+Q384+Q382</f>
        <v>4335.9799999999996</v>
      </c>
      <c r="S371" s="49">
        <f>S372+S376+S386+S384+S382+S380+S374+S378</f>
        <v>5538.5499999999993</v>
      </c>
      <c r="V371" s="49">
        <f>V372+V376+V386+V384+V382+V380+V374+V378</f>
        <v>5538.5499999999993</v>
      </c>
      <c r="X371" s="49">
        <f>X372+X376+X386+X384+X382+X380+X374+X378</f>
        <v>5538.5499999999993</v>
      </c>
    </row>
    <row r="372" spans="1:24" x14ac:dyDescent="0.25">
      <c r="A372" s="42" t="s">
        <v>104</v>
      </c>
      <c r="B372" s="41"/>
      <c r="C372" s="41" t="s">
        <v>68</v>
      </c>
      <c r="D372" s="41" t="s">
        <v>20</v>
      </c>
      <c r="E372" s="41" t="s">
        <v>298</v>
      </c>
      <c r="F372" s="41"/>
      <c r="G372" s="30">
        <f>G373</f>
        <v>1258.4000000000001</v>
      </c>
      <c r="I372" s="48">
        <f>I373</f>
        <v>1258.4000000000001</v>
      </c>
      <c r="K372" s="48">
        <f>K373</f>
        <v>1258.4000000000001</v>
      </c>
      <c r="M372" s="48">
        <f>M373</f>
        <v>1128.4000000000001</v>
      </c>
      <c r="O372" s="48">
        <f>O373</f>
        <v>1128.4000000000001</v>
      </c>
      <c r="P372" s="31"/>
      <c r="Q372" s="48">
        <f>Q373</f>
        <v>1128.4000000000001</v>
      </c>
      <c r="S372" s="48">
        <f>S373</f>
        <v>1013.6700000000001</v>
      </c>
      <c r="V372" s="48">
        <f>V373</f>
        <v>1013.6700000000001</v>
      </c>
      <c r="X372" s="48">
        <f>X373</f>
        <v>1013.6700000000001</v>
      </c>
    </row>
    <row r="373" spans="1:24" x14ac:dyDescent="0.25">
      <c r="A373" s="42" t="s">
        <v>299</v>
      </c>
      <c r="B373" s="41"/>
      <c r="C373" s="41" t="s">
        <v>68</v>
      </c>
      <c r="D373" s="41" t="s">
        <v>20</v>
      </c>
      <c r="E373" s="41" t="s">
        <v>298</v>
      </c>
      <c r="F373" s="41" t="s">
        <v>300</v>
      </c>
      <c r="G373" s="30">
        <f>1128.4+130</f>
        <v>1258.4000000000001</v>
      </c>
      <c r="I373" s="48">
        <f t="shared" ref="I373:K387" si="381">G373+H373</f>
        <v>1258.4000000000001</v>
      </c>
      <c r="K373" s="48">
        <f t="shared" si="381"/>
        <v>1258.4000000000001</v>
      </c>
      <c r="L373" s="31">
        <v>-130</v>
      </c>
      <c r="M373" s="48">
        <f t="shared" ref="M373" si="382">K373+L373</f>
        <v>1128.4000000000001</v>
      </c>
      <c r="O373" s="48">
        <f t="shared" ref="O373" si="383">M373+N373</f>
        <v>1128.4000000000001</v>
      </c>
      <c r="P373" s="31"/>
      <c r="Q373" s="48">
        <f t="shared" ref="Q373" si="384">O373+P373</f>
        <v>1128.4000000000001</v>
      </c>
      <c r="R373" s="31">
        <v>-114.73</v>
      </c>
      <c r="S373" s="48">
        <f t="shared" ref="S373:S375" si="385">Q373+R373</f>
        <v>1013.6700000000001</v>
      </c>
      <c r="T373" s="71">
        <v>-114.73</v>
      </c>
      <c r="V373" s="48">
        <f>S373+U373</f>
        <v>1013.6700000000001</v>
      </c>
      <c r="X373" s="48">
        <f>V373+W373</f>
        <v>1013.6700000000001</v>
      </c>
    </row>
    <row r="374" spans="1:24" ht="31.5" x14ac:dyDescent="0.25">
      <c r="A374" s="46" t="s">
        <v>600</v>
      </c>
      <c r="B374" s="41"/>
      <c r="C374" s="41" t="s">
        <v>68</v>
      </c>
      <c r="D374" s="41" t="s">
        <v>20</v>
      </c>
      <c r="E374" s="41" t="s">
        <v>599</v>
      </c>
      <c r="F374" s="41"/>
      <c r="G374" s="30"/>
      <c r="I374" s="48"/>
      <c r="K374" s="48"/>
      <c r="M374" s="48"/>
      <c r="O374" s="48"/>
      <c r="P374" s="31"/>
      <c r="Q374" s="48"/>
      <c r="S374" s="48">
        <f>S375</f>
        <v>78.91</v>
      </c>
      <c r="V374" s="48">
        <f>V375</f>
        <v>78.91</v>
      </c>
      <c r="X374" s="48">
        <f>X375</f>
        <v>78.91</v>
      </c>
    </row>
    <row r="375" spans="1:24" x14ac:dyDescent="0.25">
      <c r="A375" s="42" t="s">
        <v>299</v>
      </c>
      <c r="B375" s="41"/>
      <c r="C375" s="41" t="s">
        <v>68</v>
      </c>
      <c r="D375" s="41" t="s">
        <v>20</v>
      </c>
      <c r="E375" s="41" t="s">
        <v>599</v>
      </c>
      <c r="F375" s="41" t="s">
        <v>300</v>
      </c>
      <c r="G375" s="30"/>
      <c r="I375" s="48"/>
      <c r="K375" s="48"/>
      <c r="M375" s="48"/>
      <c r="O375" s="48"/>
      <c r="P375" s="31"/>
      <c r="Q375" s="48"/>
      <c r="R375" s="31">
        <v>78.91</v>
      </c>
      <c r="S375" s="48">
        <f t="shared" si="385"/>
        <v>78.91</v>
      </c>
      <c r="V375" s="48">
        <f>S375+U375</f>
        <v>78.91</v>
      </c>
      <c r="X375" s="48">
        <f>V375+W375</f>
        <v>78.91</v>
      </c>
    </row>
    <row r="376" spans="1:24" x14ac:dyDescent="0.25">
      <c r="A376" s="42" t="s">
        <v>72</v>
      </c>
      <c r="B376" s="41"/>
      <c r="C376" s="41" t="s">
        <v>68</v>
      </c>
      <c r="D376" s="41" t="s">
        <v>20</v>
      </c>
      <c r="E376" s="41" t="s">
        <v>250</v>
      </c>
      <c r="F376" s="41"/>
      <c r="G376" s="30">
        <f>G377</f>
        <v>953.3</v>
      </c>
      <c r="I376" s="48">
        <f>I377</f>
        <v>1153.3</v>
      </c>
      <c r="K376" s="48">
        <f>K377</f>
        <v>823.3</v>
      </c>
      <c r="M376" s="48">
        <f>M377</f>
        <v>1003.3</v>
      </c>
      <c r="O376" s="48">
        <f>O377</f>
        <v>1003.3</v>
      </c>
      <c r="P376" s="31"/>
      <c r="Q376" s="48">
        <f>Q377</f>
        <v>1003.3</v>
      </c>
      <c r="S376" s="48">
        <f>S377</f>
        <v>1003.3</v>
      </c>
      <c r="V376" s="48">
        <f>V377</f>
        <v>1003.3</v>
      </c>
      <c r="X376" s="48">
        <f>X377</f>
        <v>1003.3</v>
      </c>
    </row>
    <row r="377" spans="1:24" x14ac:dyDescent="0.25">
      <c r="A377" s="44" t="s">
        <v>245</v>
      </c>
      <c r="B377" s="41"/>
      <c r="C377" s="41" t="s">
        <v>68</v>
      </c>
      <c r="D377" s="41" t="s">
        <v>20</v>
      </c>
      <c r="E377" s="41" t="s">
        <v>250</v>
      </c>
      <c r="F377" s="41" t="s">
        <v>226</v>
      </c>
      <c r="G377" s="30">
        <f>671.5+281.8</f>
        <v>953.3</v>
      </c>
      <c r="I377" s="48">
        <f>G377+H377+200</f>
        <v>1153.3</v>
      </c>
      <c r="J377" s="29">
        <f>-200-130</f>
        <v>-330</v>
      </c>
      <c r="K377" s="48">
        <f>I377+J377</f>
        <v>823.3</v>
      </c>
      <c r="L377" s="31">
        <f>130+50</f>
        <v>180</v>
      </c>
      <c r="M377" s="48">
        <f>K377+L377</f>
        <v>1003.3</v>
      </c>
      <c r="O377" s="48">
        <f>M377+N377</f>
        <v>1003.3</v>
      </c>
      <c r="P377" s="31"/>
      <c r="Q377" s="48">
        <f>O377+P377</f>
        <v>1003.3</v>
      </c>
      <c r="S377" s="48">
        <f>Q377+R377</f>
        <v>1003.3</v>
      </c>
      <c r="V377" s="48">
        <f>S377+U377</f>
        <v>1003.3</v>
      </c>
      <c r="X377" s="48">
        <f>V377+W377</f>
        <v>1003.3</v>
      </c>
    </row>
    <row r="378" spans="1:24" x14ac:dyDescent="0.25">
      <c r="A378" s="46" t="s">
        <v>598</v>
      </c>
      <c r="B378" s="41"/>
      <c r="C378" s="41" t="s">
        <v>68</v>
      </c>
      <c r="D378" s="41" t="s">
        <v>20</v>
      </c>
      <c r="E378" s="41" t="s">
        <v>601</v>
      </c>
      <c r="F378" s="41"/>
      <c r="G378" s="30"/>
      <c r="I378" s="48"/>
      <c r="K378" s="48"/>
      <c r="M378" s="48"/>
      <c r="O378" s="48"/>
      <c r="P378" s="31"/>
      <c r="Q378" s="48"/>
      <c r="S378" s="48">
        <f>S379</f>
        <v>91.5</v>
      </c>
      <c r="V378" s="48">
        <f>V379</f>
        <v>91.5</v>
      </c>
      <c r="X378" s="48">
        <f>X379</f>
        <v>91.5</v>
      </c>
    </row>
    <row r="379" spans="1:24" x14ac:dyDescent="0.25">
      <c r="A379" s="44" t="s">
        <v>245</v>
      </c>
      <c r="B379" s="41"/>
      <c r="C379" s="41" t="s">
        <v>68</v>
      </c>
      <c r="D379" s="41" t="s">
        <v>20</v>
      </c>
      <c r="E379" s="41" t="s">
        <v>601</v>
      </c>
      <c r="F379" s="41" t="s">
        <v>226</v>
      </c>
      <c r="G379" s="30"/>
      <c r="I379" s="48"/>
      <c r="K379" s="48"/>
      <c r="M379" s="48"/>
      <c r="O379" s="48"/>
      <c r="P379" s="31"/>
      <c r="Q379" s="48"/>
      <c r="R379" s="31">
        <v>91.5</v>
      </c>
      <c r="S379" s="48">
        <f>Q379+R379</f>
        <v>91.5</v>
      </c>
      <c r="V379" s="48">
        <f>S379+U379</f>
        <v>91.5</v>
      </c>
      <c r="X379" s="48">
        <f>V379+W379</f>
        <v>91.5</v>
      </c>
    </row>
    <row r="380" spans="1:24" x14ac:dyDescent="0.25">
      <c r="A380" s="44" t="s">
        <v>597</v>
      </c>
      <c r="B380" s="41"/>
      <c r="C380" s="41" t="s">
        <v>68</v>
      </c>
      <c r="D380" s="41" t="s">
        <v>20</v>
      </c>
      <c r="E380" s="41" t="s">
        <v>492</v>
      </c>
      <c r="F380" s="41"/>
      <c r="G380" s="30"/>
      <c r="I380" s="48"/>
      <c r="K380" s="48"/>
      <c r="M380" s="48"/>
      <c r="O380" s="48"/>
      <c r="P380" s="31"/>
      <c r="Q380" s="48"/>
      <c r="S380" s="48">
        <f>S381</f>
        <v>483.48</v>
      </c>
      <c r="V380" s="48">
        <f>V381</f>
        <v>483.48</v>
      </c>
      <c r="X380" s="48">
        <f>X381</f>
        <v>483.48</v>
      </c>
    </row>
    <row r="381" spans="1:24" x14ac:dyDescent="0.25">
      <c r="A381" s="42" t="s">
        <v>299</v>
      </c>
      <c r="B381" s="41"/>
      <c r="C381" s="41" t="s">
        <v>68</v>
      </c>
      <c r="D381" s="41" t="s">
        <v>20</v>
      </c>
      <c r="E381" s="41" t="s">
        <v>492</v>
      </c>
      <c r="F381" s="41" t="s">
        <v>300</v>
      </c>
      <c r="G381" s="30"/>
      <c r="I381" s="48"/>
      <c r="K381" s="48"/>
      <c r="M381" s="48"/>
      <c r="O381" s="48"/>
      <c r="P381" s="31"/>
      <c r="Q381" s="48"/>
      <c r="R381" s="31">
        <v>483.48</v>
      </c>
      <c r="S381" s="48">
        <f>Q381+R381</f>
        <v>483.48</v>
      </c>
      <c r="V381" s="48">
        <f>S381+U381</f>
        <v>483.48</v>
      </c>
      <c r="X381" s="48">
        <f>V381+W381</f>
        <v>483.48</v>
      </c>
    </row>
    <row r="382" spans="1:24" ht="45" x14ac:dyDescent="0.25">
      <c r="A382" s="44" t="s">
        <v>527</v>
      </c>
      <c r="B382" s="41"/>
      <c r="C382" s="41" t="s">
        <v>68</v>
      </c>
      <c r="D382" s="41" t="s">
        <v>20</v>
      </c>
      <c r="E382" s="41" t="s">
        <v>596</v>
      </c>
      <c r="F382" s="41"/>
      <c r="G382" s="30"/>
      <c r="I382" s="48"/>
      <c r="K382" s="48"/>
      <c r="M382" s="48">
        <f>M383</f>
        <v>415.8</v>
      </c>
      <c r="O382" s="48">
        <f>O383</f>
        <v>415.8</v>
      </c>
      <c r="P382" s="31"/>
      <c r="Q382" s="48">
        <f>Q383</f>
        <v>415.8</v>
      </c>
      <c r="S382" s="48">
        <f>S383</f>
        <v>415.8</v>
      </c>
      <c r="V382" s="48">
        <f>V383</f>
        <v>415.8</v>
      </c>
      <c r="X382" s="48">
        <f>X383</f>
        <v>415.8</v>
      </c>
    </row>
    <row r="383" spans="1:24" x14ac:dyDescent="0.25">
      <c r="A383" s="42" t="s">
        <v>299</v>
      </c>
      <c r="B383" s="41"/>
      <c r="C383" s="41" t="s">
        <v>68</v>
      </c>
      <c r="D383" s="41" t="s">
        <v>20</v>
      </c>
      <c r="E383" s="41" t="s">
        <v>596</v>
      </c>
      <c r="F383" s="41" t="s">
        <v>300</v>
      </c>
      <c r="G383" s="30"/>
      <c r="I383" s="48"/>
      <c r="K383" s="48"/>
      <c r="L383" s="31">
        <v>415.8</v>
      </c>
      <c r="M383" s="48">
        <f>K383+L383</f>
        <v>415.8</v>
      </c>
      <c r="O383" s="48">
        <f>M383+N383</f>
        <v>415.8</v>
      </c>
      <c r="P383" s="31"/>
      <c r="Q383" s="48">
        <f>O383+P383</f>
        <v>415.8</v>
      </c>
      <c r="S383" s="48">
        <f>Q383+R383</f>
        <v>415.8</v>
      </c>
      <c r="V383" s="48">
        <f>S383+U383</f>
        <v>415.8</v>
      </c>
      <c r="X383" s="48">
        <f>V383+W383</f>
        <v>415.8</v>
      </c>
    </row>
    <row r="384" spans="1:24" ht="31.5" customHeight="1" x14ac:dyDescent="0.25">
      <c r="A384" s="44" t="s">
        <v>440</v>
      </c>
      <c r="B384" s="41"/>
      <c r="C384" s="41" t="s">
        <v>68</v>
      </c>
      <c r="D384" s="41" t="s">
        <v>20</v>
      </c>
      <c r="E384" s="41" t="s">
        <v>439</v>
      </c>
      <c r="F384" s="41"/>
      <c r="G384" s="30"/>
      <c r="I384" s="48"/>
      <c r="K384" s="48">
        <f>K385</f>
        <v>362.88</v>
      </c>
      <c r="M384" s="48">
        <f>M385</f>
        <v>362.88</v>
      </c>
      <c r="O384" s="48">
        <f>O385</f>
        <v>362.88</v>
      </c>
      <c r="P384" s="31"/>
      <c r="Q384" s="48">
        <f>Q385</f>
        <v>362.88</v>
      </c>
      <c r="S384" s="48">
        <f>S385</f>
        <v>1026.29</v>
      </c>
      <c r="V384" s="48">
        <f>V385</f>
        <v>1026.29</v>
      </c>
      <c r="X384" s="48">
        <f>X385</f>
        <v>1026.29</v>
      </c>
    </row>
    <row r="385" spans="1:24" x14ac:dyDescent="0.25">
      <c r="A385" s="42" t="s">
        <v>299</v>
      </c>
      <c r="B385" s="41"/>
      <c r="C385" s="41" t="s">
        <v>68</v>
      </c>
      <c r="D385" s="41" t="s">
        <v>20</v>
      </c>
      <c r="E385" s="41" t="s">
        <v>439</v>
      </c>
      <c r="F385" s="41" t="s">
        <v>300</v>
      </c>
      <c r="G385" s="30"/>
      <c r="I385" s="48"/>
      <c r="J385" s="29">
        <v>362.88</v>
      </c>
      <c r="K385" s="48">
        <f>I385+J385</f>
        <v>362.88</v>
      </c>
      <c r="M385" s="48">
        <f>K385+L385</f>
        <v>362.88</v>
      </c>
      <c r="O385" s="48">
        <f>M385+N385</f>
        <v>362.88</v>
      </c>
      <c r="P385" s="31"/>
      <c r="Q385" s="48">
        <f>O385+P385</f>
        <v>362.88</v>
      </c>
      <c r="R385" s="31">
        <v>663.41</v>
      </c>
      <c r="S385" s="48">
        <f>Q385+R385</f>
        <v>1026.29</v>
      </c>
      <c r="V385" s="48">
        <f>S385+U385</f>
        <v>1026.29</v>
      </c>
      <c r="X385" s="48">
        <f>V385+W385</f>
        <v>1026.29</v>
      </c>
    </row>
    <row r="386" spans="1:24" ht="13.5" customHeight="1" x14ac:dyDescent="0.25">
      <c r="A386" s="19" t="s">
        <v>403</v>
      </c>
      <c r="B386" s="41"/>
      <c r="C386" s="41" t="s">
        <v>68</v>
      </c>
      <c r="D386" s="41" t="s">
        <v>20</v>
      </c>
      <c r="E386" s="41" t="s">
        <v>301</v>
      </c>
      <c r="F386" s="41"/>
      <c r="G386" s="30">
        <f>G387</f>
        <v>1425.6</v>
      </c>
      <c r="I386" s="48">
        <f>I387</f>
        <v>1425.6</v>
      </c>
      <c r="K386" s="48">
        <f>K387</f>
        <v>1425.6</v>
      </c>
      <c r="M386" s="48">
        <f>M387</f>
        <v>1425.6</v>
      </c>
      <c r="O386" s="48">
        <f>O387</f>
        <v>1425.6</v>
      </c>
      <c r="P386" s="31"/>
      <c r="Q386" s="48">
        <f>Q387</f>
        <v>1425.6</v>
      </c>
      <c r="S386" s="48">
        <f>S387</f>
        <v>1425.6</v>
      </c>
      <c r="V386" s="48">
        <f>V387</f>
        <v>1425.6</v>
      </c>
      <c r="X386" s="48">
        <f>X387</f>
        <v>1425.6</v>
      </c>
    </row>
    <row r="387" spans="1:24" x14ac:dyDescent="0.25">
      <c r="A387" s="42" t="s">
        <v>303</v>
      </c>
      <c r="B387" s="41"/>
      <c r="C387" s="41" t="s">
        <v>68</v>
      </c>
      <c r="D387" s="41" t="s">
        <v>20</v>
      </c>
      <c r="E387" s="41" t="s">
        <v>301</v>
      </c>
      <c r="F387" s="41" t="s">
        <v>302</v>
      </c>
      <c r="G387" s="30">
        <v>1425.6</v>
      </c>
      <c r="I387" s="48">
        <f t="shared" si="381"/>
        <v>1425.6</v>
      </c>
      <c r="K387" s="48">
        <f t="shared" si="381"/>
        <v>1425.6</v>
      </c>
      <c r="M387" s="48">
        <f t="shared" ref="M387" si="386">K387+L387</f>
        <v>1425.6</v>
      </c>
      <c r="O387" s="48">
        <f t="shared" ref="O387" si="387">M387+N387</f>
        <v>1425.6</v>
      </c>
      <c r="P387" s="31"/>
      <c r="Q387" s="48">
        <f t="shared" ref="Q387" si="388">O387+P387</f>
        <v>1425.6</v>
      </c>
      <c r="S387" s="48">
        <f t="shared" ref="S387" si="389">Q387+R387</f>
        <v>1425.6</v>
      </c>
      <c r="V387" s="48">
        <f>S387+U387</f>
        <v>1425.6</v>
      </c>
      <c r="X387" s="48">
        <f>V387+W387</f>
        <v>1425.6</v>
      </c>
    </row>
    <row r="388" spans="1:24" x14ac:dyDescent="0.25">
      <c r="A388" s="43" t="s">
        <v>74</v>
      </c>
      <c r="B388" s="41"/>
      <c r="C388" s="41" t="s">
        <v>68</v>
      </c>
      <c r="D388" s="41" t="s">
        <v>24</v>
      </c>
      <c r="E388" s="41"/>
      <c r="F388" s="41"/>
      <c r="G388" s="30"/>
      <c r="I388" s="48"/>
      <c r="K388" s="48">
        <f>K389</f>
        <v>487</v>
      </c>
      <c r="M388" s="48">
        <f>M389</f>
        <v>487</v>
      </c>
      <c r="O388" s="48">
        <f>O389</f>
        <v>487</v>
      </c>
      <c r="P388" s="31"/>
      <c r="Q388" s="48">
        <f>Q389</f>
        <v>487</v>
      </c>
      <c r="S388" s="48">
        <f>S389</f>
        <v>487</v>
      </c>
      <c r="V388" s="48">
        <f>V389</f>
        <v>487</v>
      </c>
      <c r="X388" s="48">
        <f>X389</f>
        <v>487</v>
      </c>
    </row>
    <row r="389" spans="1:24" ht="31.5" x14ac:dyDescent="0.25">
      <c r="A389" s="19" t="s">
        <v>433</v>
      </c>
      <c r="B389" s="41"/>
      <c r="C389" s="41" t="s">
        <v>68</v>
      </c>
      <c r="D389" s="41" t="s">
        <v>24</v>
      </c>
      <c r="E389" s="41" t="s">
        <v>432</v>
      </c>
      <c r="F389" s="41"/>
      <c r="G389" s="30"/>
      <c r="I389" s="48"/>
      <c r="K389" s="48">
        <f>K390</f>
        <v>487</v>
      </c>
      <c r="M389" s="48">
        <f>M390</f>
        <v>487</v>
      </c>
      <c r="O389" s="48">
        <f>O390</f>
        <v>487</v>
      </c>
      <c r="P389" s="31"/>
      <c r="Q389" s="48">
        <f>Q390</f>
        <v>487</v>
      </c>
      <c r="S389" s="48">
        <f>S390</f>
        <v>487</v>
      </c>
      <c r="V389" s="48">
        <f>V390</f>
        <v>487</v>
      </c>
      <c r="X389" s="48">
        <f>X390</f>
        <v>487</v>
      </c>
    </row>
    <row r="390" spans="1:24" ht="15.75" customHeight="1" x14ac:dyDescent="0.25">
      <c r="A390" s="19" t="s">
        <v>330</v>
      </c>
      <c r="B390" s="41"/>
      <c r="C390" s="41" t="s">
        <v>68</v>
      </c>
      <c r="D390" s="41" t="s">
        <v>24</v>
      </c>
      <c r="E390" s="41" t="s">
        <v>432</v>
      </c>
      <c r="F390" s="41" t="s">
        <v>326</v>
      </c>
      <c r="G390" s="30"/>
      <c r="I390" s="48"/>
      <c r="J390" s="29">
        <v>487</v>
      </c>
      <c r="K390" s="48">
        <f t="shared" ref="K390" si="390">I390+J390</f>
        <v>487</v>
      </c>
      <c r="M390" s="48">
        <f t="shared" ref="M390" si="391">K390+L390</f>
        <v>487</v>
      </c>
      <c r="O390" s="48">
        <f t="shared" ref="O390" si="392">M390+N390</f>
        <v>487</v>
      </c>
      <c r="P390" s="31"/>
      <c r="Q390" s="48">
        <f t="shared" ref="Q390" si="393">O390+P390</f>
        <v>487</v>
      </c>
      <c r="S390" s="48">
        <f t="shared" ref="S390" si="394">Q390+R390</f>
        <v>487</v>
      </c>
      <c r="V390" s="48">
        <f>S390+U390</f>
        <v>487</v>
      </c>
      <c r="X390" s="48">
        <f>V390+W390</f>
        <v>487</v>
      </c>
    </row>
    <row r="391" spans="1:24" x14ac:dyDescent="0.25">
      <c r="A391" s="35" t="s">
        <v>105</v>
      </c>
      <c r="B391" s="36"/>
      <c r="C391" s="36" t="s">
        <v>68</v>
      </c>
      <c r="D391" s="36" t="s">
        <v>98</v>
      </c>
      <c r="E391" s="36"/>
      <c r="F391" s="36"/>
      <c r="G391" s="37">
        <f>G392+G401+G397+G405</f>
        <v>5487.7</v>
      </c>
      <c r="I391" s="49">
        <f>I392+I401+I397+I405</f>
        <v>5645.0999999999995</v>
      </c>
      <c r="K391" s="49">
        <f>K392+K401+K397+K405</f>
        <v>5521.8</v>
      </c>
      <c r="M391" s="49">
        <f>M392+M401+M397+M405</f>
        <v>5499.56</v>
      </c>
      <c r="O391" s="49">
        <f>O392+O401+O397+O405</f>
        <v>4828.7599999999993</v>
      </c>
      <c r="P391" s="31"/>
      <c r="Q391" s="49">
        <f>Q392+Q401+Q397+Q405</f>
        <v>4828.7599999999993</v>
      </c>
      <c r="S391" s="49">
        <f>S392+S401+S397+S405</f>
        <v>4828.7599999999993</v>
      </c>
      <c r="V391" s="49">
        <f>V392+V401+V397+V405</f>
        <v>4828.7599999999993</v>
      </c>
      <c r="X391" s="49">
        <f>X392+X401+X397+X405</f>
        <v>4846.3900000000003</v>
      </c>
    </row>
    <row r="392" spans="1:24" x14ac:dyDescent="0.25">
      <c r="A392" s="42" t="s">
        <v>254</v>
      </c>
      <c r="B392" s="41"/>
      <c r="C392" s="41" t="s">
        <v>68</v>
      </c>
      <c r="D392" s="41" t="s">
        <v>98</v>
      </c>
      <c r="E392" s="41" t="s">
        <v>23</v>
      </c>
      <c r="F392" s="41"/>
      <c r="G392" s="30">
        <f>G393+G394+G395</f>
        <v>3430</v>
      </c>
      <c r="I392" s="48">
        <f>I393+I394+I395</f>
        <v>3587.4</v>
      </c>
      <c r="K392" s="48">
        <f>K393+K394+K395+K396</f>
        <v>3464.1</v>
      </c>
      <c r="M392" s="48">
        <f>M393+M394+M395+M396</f>
        <v>3441.86</v>
      </c>
      <c r="O392" s="48">
        <f>O393+O394+O395+O396</f>
        <v>3271.06</v>
      </c>
      <c r="P392" s="31"/>
      <c r="Q392" s="48">
        <f>Q393+Q394+Q395+Q396</f>
        <v>3271.06</v>
      </c>
      <c r="S392" s="48">
        <f>S393+S394+S395+S396</f>
        <v>3271.06</v>
      </c>
      <c r="V392" s="48">
        <f>V393+V394+V395+V396</f>
        <v>3271.06</v>
      </c>
      <c r="X392" s="48">
        <f>X393+X394+X395+X396</f>
        <v>3271.06</v>
      </c>
    </row>
    <row r="393" spans="1:24" x14ac:dyDescent="0.25">
      <c r="A393" s="19" t="s">
        <v>218</v>
      </c>
      <c r="B393" s="41"/>
      <c r="C393" s="41" t="s">
        <v>68</v>
      </c>
      <c r="D393" s="41" t="s">
        <v>98</v>
      </c>
      <c r="E393" s="41" t="s">
        <v>23</v>
      </c>
      <c r="F393" s="41" t="s">
        <v>219</v>
      </c>
      <c r="G393" s="30">
        <f>2225.5+761.1+209.4</f>
        <v>3196</v>
      </c>
      <c r="H393" s="53">
        <v>157.4</v>
      </c>
      <c r="I393" s="48">
        <f t="shared" ref="I393:K406" si="395">G393+H393</f>
        <v>3353.4</v>
      </c>
      <c r="J393" s="31">
        <v>-123.3</v>
      </c>
      <c r="K393" s="48">
        <f t="shared" si="395"/>
        <v>3230.1</v>
      </c>
      <c r="L393" s="31">
        <v>-31.73</v>
      </c>
      <c r="M393" s="48">
        <f t="shared" ref="M393:M396" si="396">K393+L393</f>
        <v>3198.37</v>
      </c>
      <c r="N393" s="31">
        <v>-170.8</v>
      </c>
      <c r="O393" s="48">
        <f t="shared" ref="O393:O396" si="397">M393+N393</f>
        <v>3027.5699999999997</v>
      </c>
      <c r="P393" s="31"/>
      <c r="Q393" s="48">
        <f t="shared" ref="Q393:Q396" si="398">O393+P393</f>
        <v>3027.5699999999997</v>
      </c>
      <c r="S393" s="48">
        <f t="shared" ref="S393:S396" si="399">Q393+R393</f>
        <v>3027.5699999999997</v>
      </c>
      <c r="V393" s="48">
        <f>S393+U393</f>
        <v>3027.5699999999997</v>
      </c>
      <c r="X393" s="48">
        <f>V393+W393</f>
        <v>3027.5699999999997</v>
      </c>
    </row>
    <row r="394" spans="1:24" ht="15.75" customHeight="1" x14ac:dyDescent="0.25">
      <c r="A394" s="19" t="s">
        <v>224</v>
      </c>
      <c r="B394" s="41"/>
      <c r="C394" s="41" t="s">
        <v>68</v>
      </c>
      <c r="D394" s="41" t="s">
        <v>98</v>
      </c>
      <c r="E394" s="41" t="s">
        <v>23</v>
      </c>
      <c r="F394" s="41" t="s">
        <v>225</v>
      </c>
      <c r="G394" s="30">
        <f>6+30+15+0.4</f>
        <v>51.4</v>
      </c>
      <c r="I394" s="48">
        <f t="shared" si="395"/>
        <v>51.4</v>
      </c>
      <c r="K394" s="48">
        <f t="shared" si="395"/>
        <v>51.4</v>
      </c>
      <c r="M394" s="48">
        <f t="shared" si="396"/>
        <v>51.4</v>
      </c>
      <c r="O394" s="48">
        <f t="shared" si="397"/>
        <v>51.4</v>
      </c>
      <c r="P394" s="31"/>
      <c r="Q394" s="48">
        <f t="shared" si="398"/>
        <v>51.4</v>
      </c>
      <c r="S394" s="48">
        <f t="shared" si="399"/>
        <v>51.4</v>
      </c>
      <c r="V394" s="48">
        <f>S394+U394</f>
        <v>51.4</v>
      </c>
      <c r="X394" s="48">
        <f>V394+W394</f>
        <v>51.4</v>
      </c>
    </row>
    <row r="395" spans="1:24" x14ac:dyDescent="0.25">
      <c r="A395" s="44" t="s">
        <v>245</v>
      </c>
      <c r="B395" s="41"/>
      <c r="C395" s="41" t="s">
        <v>68</v>
      </c>
      <c r="D395" s="41" t="s">
        <v>98</v>
      </c>
      <c r="E395" s="41" t="s">
        <v>23</v>
      </c>
      <c r="F395" s="41" t="s">
        <v>226</v>
      </c>
      <c r="G395" s="30">
        <f>1+8.4+19.6+153.6</f>
        <v>182.6</v>
      </c>
      <c r="I395" s="48">
        <f t="shared" si="395"/>
        <v>182.6</v>
      </c>
      <c r="J395" s="29">
        <v>-16</v>
      </c>
      <c r="K395" s="48">
        <f t="shared" si="395"/>
        <v>166.6</v>
      </c>
      <c r="L395" s="31">
        <v>9.49</v>
      </c>
      <c r="M395" s="48">
        <f t="shared" si="396"/>
        <v>176.09</v>
      </c>
      <c r="O395" s="48">
        <f t="shared" si="397"/>
        <v>176.09</v>
      </c>
      <c r="P395" s="31"/>
      <c r="Q395" s="48">
        <f t="shared" si="398"/>
        <v>176.09</v>
      </c>
      <c r="S395" s="48">
        <f t="shared" si="399"/>
        <v>176.09</v>
      </c>
      <c r="V395" s="48">
        <f>S395+U395</f>
        <v>176.09</v>
      </c>
      <c r="X395" s="48">
        <f>V395+W395</f>
        <v>176.09</v>
      </c>
    </row>
    <row r="396" spans="1:24" ht="12.75" customHeight="1" x14ac:dyDescent="0.25">
      <c r="A396" s="19" t="s">
        <v>330</v>
      </c>
      <c r="B396" s="41"/>
      <c r="C396" s="41" t="s">
        <v>68</v>
      </c>
      <c r="D396" s="41" t="s">
        <v>98</v>
      </c>
      <c r="E396" s="41" t="s">
        <v>23</v>
      </c>
      <c r="F396" s="41" t="s">
        <v>326</v>
      </c>
      <c r="G396" s="30"/>
      <c r="I396" s="48"/>
      <c r="J396" s="29">
        <v>16</v>
      </c>
      <c r="K396" s="48">
        <f t="shared" si="395"/>
        <v>16</v>
      </c>
      <c r="M396" s="48">
        <f t="shared" si="396"/>
        <v>16</v>
      </c>
      <c r="O396" s="48">
        <f t="shared" si="397"/>
        <v>16</v>
      </c>
      <c r="P396" s="31"/>
      <c r="Q396" s="48">
        <f t="shared" si="398"/>
        <v>16</v>
      </c>
      <c r="S396" s="48">
        <f t="shared" si="399"/>
        <v>16</v>
      </c>
      <c r="V396" s="48">
        <f>S396+U396</f>
        <v>16</v>
      </c>
      <c r="X396" s="48">
        <f>V396+W396</f>
        <v>16</v>
      </c>
    </row>
    <row r="397" spans="1:24" ht="30.75" customHeight="1" x14ac:dyDescent="0.25">
      <c r="A397" s="19" t="s">
        <v>307</v>
      </c>
      <c r="B397" s="41"/>
      <c r="C397" s="41" t="s">
        <v>68</v>
      </c>
      <c r="D397" s="41" t="s">
        <v>98</v>
      </c>
      <c r="E397" s="41" t="s">
        <v>354</v>
      </c>
      <c r="F397" s="41"/>
      <c r="G397" s="30">
        <f>G398+G400+G399</f>
        <v>864</v>
      </c>
      <c r="I397" s="48">
        <f>I398+I400+I399</f>
        <v>864</v>
      </c>
      <c r="K397" s="48">
        <f>K398+K400+K399</f>
        <v>864</v>
      </c>
      <c r="M397" s="48">
        <f>M398+M400+M399</f>
        <v>864</v>
      </c>
      <c r="O397" s="48">
        <f>O398+O400+O399</f>
        <v>864</v>
      </c>
      <c r="P397" s="31"/>
      <c r="Q397" s="48">
        <f>Q398+Q400+Q399</f>
        <v>864</v>
      </c>
      <c r="S397" s="48">
        <f>S398+S400+S399</f>
        <v>864</v>
      </c>
      <c r="V397" s="48">
        <f>V398+V400+V399</f>
        <v>864</v>
      </c>
      <c r="X397" s="48">
        <f>X398+X400+X399</f>
        <v>864</v>
      </c>
    </row>
    <row r="398" spans="1:24" x14ac:dyDescent="0.25">
      <c r="A398" s="19" t="s">
        <v>218</v>
      </c>
      <c r="B398" s="41"/>
      <c r="C398" s="41" t="s">
        <v>68</v>
      </c>
      <c r="D398" s="41" t="s">
        <v>98</v>
      </c>
      <c r="E398" s="41" t="s">
        <v>354</v>
      </c>
      <c r="F398" s="41" t="s">
        <v>219</v>
      </c>
      <c r="G398" s="30">
        <v>805.2</v>
      </c>
      <c r="I398" s="48">
        <f t="shared" si="395"/>
        <v>805.2</v>
      </c>
      <c r="K398" s="48">
        <f t="shared" si="395"/>
        <v>805.2</v>
      </c>
      <c r="M398" s="48">
        <f t="shared" ref="M398:M400" si="400">K398+L398</f>
        <v>805.2</v>
      </c>
      <c r="O398" s="48">
        <f t="shared" ref="O398:O400" si="401">M398+N398</f>
        <v>805.2</v>
      </c>
      <c r="P398" s="31"/>
      <c r="Q398" s="48">
        <f t="shared" ref="Q398:Q400" si="402">O398+P398</f>
        <v>805.2</v>
      </c>
      <c r="S398" s="48">
        <f t="shared" ref="S398:S400" si="403">Q398+R398</f>
        <v>805.2</v>
      </c>
      <c r="V398" s="48">
        <f>S398+U398</f>
        <v>805.2</v>
      </c>
      <c r="X398" s="48">
        <f>V398+W398</f>
        <v>805.2</v>
      </c>
    </row>
    <row r="399" spans="1:24" ht="15" customHeight="1" x14ac:dyDescent="0.25">
      <c r="A399" s="19" t="s">
        <v>224</v>
      </c>
      <c r="B399" s="41"/>
      <c r="C399" s="41" t="s">
        <v>68</v>
      </c>
      <c r="D399" s="41" t="s">
        <v>98</v>
      </c>
      <c r="E399" s="41" t="s">
        <v>354</v>
      </c>
      <c r="F399" s="41" t="s">
        <v>225</v>
      </c>
      <c r="G399" s="30">
        <v>19</v>
      </c>
      <c r="I399" s="48">
        <f t="shared" si="395"/>
        <v>19</v>
      </c>
      <c r="K399" s="48">
        <f t="shared" si="395"/>
        <v>19</v>
      </c>
      <c r="M399" s="48">
        <f t="shared" si="400"/>
        <v>19</v>
      </c>
      <c r="O399" s="48">
        <f t="shared" si="401"/>
        <v>19</v>
      </c>
      <c r="P399" s="31"/>
      <c r="Q399" s="48">
        <f t="shared" si="402"/>
        <v>19</v>
      </c>
      <c r="S399" s="48">
        <f t="shared" si="403"/>
        <v>19</v>
      </c>
      <c r="V399" s="48">
        <f>S399+U399</f>
        <v>19</v>
      </c>
      <c r="X399" s="48">
        <f>V399+W399</f>
        <v>19</v>
      </c>
    </row>
    <row r="400" spans="1:24" x14ac:dyDescent="0.25">
      <c r="A400" s="44" t="s">
        <v>245</v>
      </c>
      <c r="B400" s="41"/>
      <c r="C400" s="41" t="s">
        <v>68</v>
      </c>
      <c r="D400" s="41" t="s">
        <v>98</v>
      </c>
      <c r="E400" s="41" t="s">
        <v>355</v>
      </c>
      <c r="F400" s="41" t="s">
        <v>226</v>
      </c>
      <c r="G400" s="30">
        <v>39.799999999999997</v>
      </c>
      <c r="I400" s="48">
        <f t="shared" si="395"/>
        <v>39.799999999999997</v>
      </c>
      <c r="K400" s="48">
        <f t="shared" si="395"/>
        <v>39.799999999999997</v>
      </c>
      <c r="M400" s="48">
        <f t="shared" si="400"/>
        <v>39.799999999999997</v>
      </c>
      <c r="O400" s="48">
        <f t="shared" si="401"/>
        <v>39.799999999999997</v>
      </c>
      <c r="P400" s="31"/>
      <c r="Q400" s="48">
        <f t="shared" si="402"/>
        <v>39.799999999999997</v>
      </c>
      <c r="S400" s="48">
        <f t="shared" si="403"/>
        <v>39.799999999999997</v>
      </c>
      <c r="V400" s="48">
        <f>S400+U400</f>
        <v>39.799999999999997</v>
      </c>
      <c r="X400" s="48">
        <f>V400+W400</f>
        <v>39.799999999999997</v>
      </c>
    </row>
    <row r="401" spans="1:24" ht="27.75" customHeight="1" x14ac:dyDescent="0.25">
      <c r="A401" s="19" t="s">
        <v>306</v>
      </c>
      <c r="B401" s="41"/>
      <c r="C401" s="41" t="s">
        <v>68</v>
      </c>
      <c r="D401" s="41" t="s">
        <v>98</v>
      </c>
      <c r="E401" s="41" t="s">
        <v>353</v>
      </c>
      <c r="F401" s="41"/>
      <c r="G401" s="30">
        <f>G402+G404+G403</f>
        <v>92</v>
      </c>
      <c r="I401" s="48">
        <f>I402+I404+I403</f>
        <v>92</v>
      </c>
      <c r="K401" s="48">
        <f>K402+K404+K403</f>
        <v>92</v>
      </c>
      <c r="M401" s="48">
        <f>M402+M404+M403</f>
        <v>92</v>
      </c>
      <c r="O401" s="48">
        <f>O402+O404+O403</f>
        <v>92</v>
      </c>
      <c r="P401" s="31"/>
      <c r="Q401" s="48">
        <f>Q402+Q404+Q403</f>
        <v>92</v>
      </c>
      <c r="S401" s="48">
        <f>S402+S404+S403</f>
        <v>92</v>
      </c>
      <c r="V401" s="48">
        <f>V402+V404+V403</f>
        <v>92</v>
      </c>
      <c r="X401" s="48">
        <f>X402+X404+X403</f>
        <v>109.63</v>
      </c>
    </row>
    <row r="402" spans="1:24" x14ac:dyDescent="0.25">
      <c r="A402" s="19" t="s">
        <v>218</v>
      </c>
      <c r="B402" s="41"/>
      <c r="C402" s="41" t="s">
        <v>68</v>
      </c>
      <c r="D402" s="41" t="s">
        <v>98</v>
      </c>
      <c r="E402" s="41" t="s">
        <v>353</v>
      </c>
      <c r="F402" s="41" t="s">
        <v>219</v>
      </c>
      <c r="G402" s="30">
        <v>77</v>
      </c>
      <c r="I402" s="48">
        <f t="shared" si="395"/>
        <v>77</v>
      </c>
      <c r="K402" s="48">
        <f t="shared" si="395"/>
        <v>77</v>
      </c>
      <c r="M402" s="48">
        <f t="shared" ref="M402:M404" si="404">K402+L402</f>
        <v>77</v>
      </c>
      <c r="O402" s="48">
        <f t="shared" ref="O402:O404" si="405">M402+N402</f>
        <v>77</v>
      </c>
      <c r="P402" s="31"/>
      <c r="Q402" s="48">
        <f t="shared" ref="Q402:Q404" si="406">O402+P402</f>
        <v>77</v>
      </c>
      <c r="S402" s="48">
        <f t="shared" ref="S402:S404" si="407">Q402+R402</f>
        <v>77</v>
      </c>
      <c r="V402" s="48">
        <f>S402+U402</f>
        <v>77</v>
      </c>
      <c r="W402" s="31">
        <v>17.63</v>
      </c>
      <c r="X402" s="48">
        <f>V402+W402</f>
        <v>94.63</v>
      </c>
    </row>
    <row r="403" spans="1:24" ht="18" customHeight="1" x14ac:dyDescent="0.25">
      <c r="A403" s="19" t="s">
        <v>224</v>
      </c>
      <c r="B403" s="41"/>
      <c r="C403" s="41" t="s">
        <v>68</v>
      </c>
      <c r="D403" s="41" t="s">
        <v>98</v>
      </c>
      <c r="E403" s="41" t="s">
        <v>353</v>
      </c>
      <c r="F403" s="41" t="s">
        <v>225</v>
      </c>
      <c r="G403" s="30">
        <v>4</v>
      </c>
      <c r="I403" s="48">
        <f t="shared" si="395"/>
        <v>4</v>
      </c>
      <c r="K403" s="48">
        <f t="shared" si="395"/>
        <v>4</v>
      </c>
      <c r="M403" s="48">
        <f t="shared" si="404"/>
        <v>4</v>
      </c>
      <c r="O403" s="48">
        <f t="shared" si="405"/>
        <v>4</v>
      </c>
      <c r="P403" s="31"/>
      <c r="Q403" s="48">
        <f t="shared" si="406"/>
        <v>4</v>
      </c>
      <c r="S403" s="48">
        <f t="shared" si="407"/>
        <v>4</v>
      </c>
      <c r="V403" s="48">
        <f>S403+U403</f>
        <v>4</v>
      </c>
      <c r="X403" s="48">
        <f>V403+W403</f>
        <v>4</v>
      </c>
    </row>
    <row r="404" spans="1:24" x14ac:dyDescent="0.25">
      <c r="A404" s="44" t="s">
        <v>245</v>
      </c>
      <c r="B404" s="41"/>
      <c r="C404" s="41" t="s">
        <v>68</v>
      </c>
      <c r="D404" s="41" t="s">
        <v>98</v>
      </c>
      <c r="E404" s="41" t="s">
        <v>353</v>
      </c>
      <c r="F404" s="41" t="s">
        <v>226</v>
      </c>
      <c r="G404" s="30">
        <v>11</v>
      </c>
      <c r="I404" s="48">
        <f t="shared" si="395"/>
        <v>11</v>
      </c>
      <c r="K404" s="48">
        <f t="shared" si="395"/>
        <v>11</v>
      </c>
      <c r="M404" s="48">
        <f t="shared" si="404"/>
        <v>11</v>
      </c>
      <c r="O404" s="48">
        <f t="shared" si="405"/>
        <v>11</v>
      </c>
      <c r="P404" s="31"/>
      <c r="Q404" s="48">
        <f t="shared" si="406"/>
        <v>11</v>
      </c>
      <c r="S404" s="48">
        <f t="shared" si="407"/>
        <v>11</v>
      </c>
      <c r="V404" s="48">
        <f>S404+U404</f>
        <v>11</v>
      </c>
      <c r="X404" s="48">
        <f>V404+W404</f>
        <v>11</v>
      </c>
    </row>
    <row r="405" spans="1:24" ht="30" customHeight="1" x14ac:dyDescent="0.25">
      <c r="A405" s="19" t="s">
        <v>402</v>
      </c>
      <c r="B405" s="41"/>
      <c r="C405" s="41" t="s">
        <v>68</v>
      </c>
      <c r="D405" s="41" t="s">
        <v>98</v>
      </c>
      <c r="E405" s="41" t="s">
        <v>313</v>
      </c>
      <c r="F405" s="41"/>
      <c r="G405" s="30">
        <f>G406</f>
        <v>1101.7</v>
      </c>
      <c r="I405" s="48">
        <f>I406</f>
        <v>1101.7</v>
      </c>
      <c r="K405" s="48">
        <f>K406</f>
        <v>1101.7</v>
      </c>
      <c r="M405" s="48">
        <f>M406</f>
        <v>1101.7</v>
      </c>
      <c r="O405" s="48">
        <f>O406</f>
        <v>601.70000000000005</v>
      </c>
      <c r="P405" s="31"/>
      <c r="Q405" s="48">
        <f>Q406</f>
        <v>601.70000000000005</v>
      </c>
      <c r="S405" s="48">
        <f>S406</f>
        <v>601.70000000000005</v>
      </c>
      <c r="V405" s="48">
        <f>V406</f>
        <v>601.70000000000005</v>
      </c>
      <c r="X405" s="48">
        <f>X406</f>
        <v>601.70000000000005</v>
      </c>
    </row>
    <row r="406" spans="1:24" x14ac:dyDescent="0.25">
      <c r="A406" s="44" t="s">
        <v>245</v>
      </c>
      <c r="B406" s="41"/>
      <c r="C406" s="41" t="s">
        <v>68</v>
      </c>
      <c r="D406" s="41" t="s">
        <v>98</v>
      </c>
      <c r="E406" s="41" t="s">
        <v>313</v>
      </c>
      <c r="F406" s="41" t="s">
        <v>226</v>
      </c>
      <c r="G406" s="30">
        <v>1101.7</v>
      </c>
      <c r="I406" s="48">
        <f t="shared" si="395"/>
        <v>1101.7</v>
      </c>
      <c r="K406" s="48">
        <f t="shared" si="395"/>
        <v>1101.7</v>
      </c>
      <c r="M406" s="48">
        <f t="shared" ref="M406" si="408">K406+L406</f>
        <v>1101.7</v>
      </c>
      <c r="N406" s="31">
        <v>-500</v>
      </c>
      <c r="O406" s="48">
        <f t="shared" ref="O406" si="409">M406+N406</f>
        <v>601.70000000000005</v>
      </c>
      <c r="P406" s="31"/>
      <c r="Q406" s="48">
        <f t="shared" ref="Q406" si="410">O406+P406</f>
        <v>601.70000000000005</v>
      </c>
      <c r="S406" s="48">
        <f t="shared" ref="S406" si="411">Q406+R406</f>
        <v>601.70000000000005</v>
      </c>
      <c r="V406" s="48">
        <f>S406+U406</f>
        <v>601.70000000000005</v>
      </c>
      <c r="X406" s="48">
        <f>V406+W406</f>
        <v>601.70000000000005</v>
      </c>
    </row>
    <row r="407" spans="1:24" ht="15.75" customHeight="1" x14ac:dyDescent="0.25">
      <c r="A407" s="45" t="s">
        <v>427</v>
      </c>
      <c r="B407" s="36" t="s">
        <v>8</v>
      </c>
      <c r="C407" s="36"/>
      <c r="D407" s="36"/>
      <c r="E407" s="36"/>
      <c r="F407" s="36"/>
      <c r="G407" s="37">
        <f>G408+G420</f>
        <v>9275.1</v>
      </c>
      <c r="I407" s="49">
        <f>I408+I420</f>
        <v>10718.699999999999</v>
      </c>
      <c r="K407" s="49">
        <f>K408+K420</f>
        <v>10718.7</v>
      </c>
      <c r="M407" s="49">
        <f>M408+M420</f>
        <v>10649.18</v>
      </c>
      <c r="O407" s="49">
        <f>O408+O420</f>
        <v>10920.880000000001</v>
      </c>
      <c r="P407" s="31"/>
      <c r="Q407" s="49">
        <f>Q408+Q420</f>
        <v>10920.880000000001</v>
      </c>
      <c r="S407" s="49">
        <f>S408+S420</f>
        <v>11239.78</v>
      </c>
      <c r="V407" s="49">
        <f>V408+V420</f>
        <v>11239.78</v>
      </c>
      <c r="X407" s="49">
        <f>X408+X420+X417</f>
        <v>11781.140000000001</v>
      </c>
    </row>
    <row r="408" spans="1:24" x14ac:dyDescent="0.25">
      <c r="A408" s="43" t="s">
        <v>134</v>
      </c>
      <c r="B408" s="36"/>
      <c r="C408" s="36" t="s">
        <v>15</v>
      </c>
      <c r="D408" s="36"/>
      <c r="E408" s="41"/>
      <c r="F408" s="41"/>
      <c r="G408" s="30">
        <f>G409</f>
        <v>7600</v>
      </c>
      <c r="I408" s="48">
        <f>I409</f>
        <v>9043.5999999999985</v>
      </c>
      <c r="K408" s="48">
        <f>K409</f>
        <v>9043.6</v>
      </c>
      <c r="M408" s="48">
        <f>M409</f>
        <v>8974.08</v>
      </c>
      <c r="O408" s="48">
        <f>O409</f>
        <v>9245.7800000000007</v>
      </c>
      <c r="P408" s="31"/>
      <c r="Q408" s="48">
        <f>Q409</f>
        <v>9245.7800000000007</v>
      </c>
      <c r="S408" s="48">
        <f>S409</f>
        <v>9564.68</v>
      </c>
      <c r="V408" s="48">
        <f>V409</f>
        <v>9564.68</v>
      </c>
      <c r="X408" s="48">
        <f>X409</f>
        <v>9564.68</v>
      </c>
    </row>
    <row r="409" spans="1:24" x14ac:dyDescent="0.25">
      <c r="A409" s="43" t="s">
        <v>29</v>
      </c>
      <c r="B409" s="36"/>
      <c r="C409" s="36" t="s">
        <v>15</v>
      </c>
      <c r="D409" s="36" t="s">
        <v>196</v>
      </c>
      <c r="E409" s="41"/>
      <c r="F409" s="41"/>
      <c r="G409" s="30">
        <f>G410</f>
        <v>7600</v>
      </c>
      <c r="I409" s="48">
        <f>I410</f>
        <v>9043.5999999999985</v>
      </c>
      <c r="K409" s="48">
        <f>K410</f>
        <v>9043.6</v>
      </c>
      <c r="M409" s="48">
        <f>M410</f>
        <v>8974.08</v>
      </c>
      <c r="O409" s="48">
        <f>O410</f>
        <v>9245.7800000000007</v>
      </c>
      <c r="P409" s="31"/>
      <c r="Q409" s="48">
        <f>Q410</f>
        <v>9245.7800000000007</v>
      </c>
      <c r="S409" s="48">
        <f>S410</f>
        <v>9564.68</v>
      </c>
      <c r="V409" s="48">
        <f>V410</f>
        <v>9564.68</v>
      </c>
      <c r="X409" s="48">
        <f>X410</f>
        <v>9564.68</v>
      </c>
    </row>
    <row r="410" spans="1:24" x14ac:dyDescent="0.25">
      <c r="A410" s="42" t="s">
        <v>284</v>
      </c>
      <c r="B410" s="41"/>
      <c r="C410" s="41" t="s">
        <v>15</v>
      </c>
      <c r="D410" s="41" t="s">
        <v>196</v>
      </c>
      <c r="E410" s="41" t="s">
        <v>283</v>
      </c>
      <c r="F410" s="41"/>
      <c r="G410" s="30">
        <f>G411+G414</f>
        <v>7600</v>
      </c>
      <c r="I410" s="48">
        <f>I411+I414+I413</f>
        <v>9043.5999999999985</v>
      </c>
      <c r="K410" s="48">
        <f>K411+K414+K413+K416+K415</f>
        <v>9043.6</v>
      </c>
      <c r="M410" s="48">
        <f>M411+M414+M413+M416+M415</f>
        <v>8974.08</v>
      </c>
      <c r="O410" s="48">
        <f>O411+O414+O413+O416+O415</f>
        <v>9245.7800000000007</v>
      </c>
      <c r="P410" s="31"/>
      <c r="Q410" s="48">
        <f>Q411+Q414+Q413+Q416+Q415</f>
        <v>9245.7800000000007</v>
      </c>
      <c r="S410" s="48">
        <f>S411+S414+S413+S416+S415</f>
        <v>9564.68</v>
      </c>
      <c r="V410" s="48">
        <f>V411+V414+V413+V416+V415</f>
        <v>9564.68</v>
      </c>
      <c r="X410" s="48">
        <f>X411+X414+X413+X416+X415+X412</f>
        <v>9564.68</v>
      </c>
    </row>
    <row r="411" spans="1:24" x14ac:dyDescent="0.25">
      <c r="A411" s="19" t="s">
        <v>218</v>
      </c>
      <c r="B411" s="41"/>
      <c r="C411" s="41" t="s">
        <v>15</v>
      </c>
      <c r="D411" s="41" t="s">
        <v>196</v>
      </c>
      <c r="E411" s="41" t="s">
        <v>283</v>
      </c>
      <c r="F411" s="41" t="s">
        <v>219</v>
      </c>
      <c r="G411" s="30">
        <f>4699.2+1539</f>
        <v>6238.2</v>
      </c>
      <c r="H411" s="53">
        <f>622.2+529.9</f>
        <v>1152.0999999999999</v>
      </c>
      <c r="I411" s="48">
        <f t="shared" ref="I411:K416" si="412">G411+H411</f>
        <v>7390.2999999999993</v>
      </c>
      <c r="K411" s="48">
        <f t="shared" si="412"/>
        <v>7390.2999999999993</v>
      </c>
      <c r="L411" s="31">
        <v>-101.6</v>
      </c>
      <c r="M411" s="48">
        <f t="shared" ref="M411:M416" si="413">K411+L411</f>
        <v>7288.6999999999989</v>
      </c>
      <c r="N411" s="31">
        <v>180</v>
      </c>
      <c r="O411" s="48">
        <f t="shared" ref="O411:O416" si="414">M411+N411</f>
        <v>7468.6999999999989</v>
      </c>
      <c r="P411" s="31"/>
      <c r="Q411" s="48">
        <f t="shared" ref="Q411:Q416" si="415">O411+P411</f>
        <v>7468.6999999999989</v>
      </c>
      <c r="S411" s="48">
        <f t="shared" ref="S411:S416" si="416">Q411+R411</f>
        <v>7468.6999999999989</v>
      </c>
      <c r="V411" s="48">
        <f>S411+U411</f>
        <v>7468.6999999999989</v>
      </c>
      <c r="X411" s="48">
        <f t="shared" ref="X411:X416" si="417">V411+W411</f>
        <v>7468.6999999999989</v>
      </c>
    </row>
    <row r="412" spans="1:24" x14ac:dyDescent="0.25">
      <c r="A412" s="19" t="s">
        <v>220</v>
      </c>
      <c r="B412" s="41"/>
      <c r="C412" s="41" t="s">
        <v>15</v>
      </c>
      <c r="D412" s="41" t="s">
        <v>196</v>
      </c>
      <c r="E412" s="41" t="s">
        <v>283</v>
      </c>
      <c r="F412" s="41" t="s">
        <v>221</v>
      </c>
      <c r="G412" s="30"/>
      <c r="I412" s="48"/>
      <c r="K412" s="48"/>
      <c r="M412" s="48"/>
      <c r="O412" s="48"/>
      <c r="P412" s="31"/>
      <c r="Q412" s="48"/>
      <c r="S412" s="48"/>
      <c r="V412" s="48"/>
      <c r="W412" s="31">
        <v>3.5</v>
      </c>
      <c r="X412" s="48">
        <f t="shared" si="417"/>
        <v>3.5</v>
      </c>
    </row>
    <row r="413" spans="1:24" ht="15" customHeight="1" x14ac:dyDescent="0.25">
      <c r="A413" s="19" t="s">
        <v>224</v>
      </c>
      <c r="B413" s="41"/>
      <c r="C413" s="41" t="s">
        <v>15</v>
      </c>
      <c r="D413" s="41" t="s">
        <v>196</v>
      </c>
      <c r="E413" s="41" t="s">
        <v>283</v>
      </c>
      <c r="F413" s="41" t="s">
        <v>225</v>
      </c>
      <c r="G413" s="30"/>
      <c r="H413" s="53">
        <v>100</v>
      </c>
      <c r="I413" s="48">
        <f t="shared" si="412"/>
        <v>100</v>
      </c>
      <c r="K413" s="48">
        <f t="shared" si="412"/>
        <v>100</v>
      </c>
      <c r="M413" s="48">
        <f t="shared" si="413"/>
        <v>100</v>
      </c>
      <c r="N413" s="31">
        <v>61.7</v>
      </c>
      <c r="O413" s="48">
        <f t="shared" si="414"/>
        <v>161.69999999999999</v>
      </c>
      <c r="P413" s="31"/>
      <c r="Q413" s="48">
        <f t="shared" si="415"/>
        <v>161.69999999999999</v>
      </c>
      <c r="S413" s="48">
        <f t="shared" si="416"/>
        <v>161.69999999999999</v>
      </c>
      <c r="V413" s="48">
        <f>S413+U413</f>
        <v>161.69999999999999</v>
      </c>
      <c r="X413" s="48">
        <f t="shared" si="417"/>
        <v>161.69999999999999</v>
      </c>
    </row>
    <row r="414" spans="1:24" x14ac:dyDescent="0.25">
      <c r="A414" s="44" t="s">
        <v>245</v>
      </c>
      <c r="B414" s="41"/>
      <c r="C414" s="41" t="s">
        <v>15</v>
      </c>
      <c r="D414" s="41" t="s">
        <v>196</v>
      </c>
      <c r="E414" s="41" t="s">
        <v>283</v>
      </c>
      <c r="F414" s="41" t="s">
        <v>226</v>
      </c>
      <c r="G414" s="30">
        <v>1361.8</v>
      </c>
      <c r="H414" s="53">
        <f>145.8+45.7</f>
        <v>191.5</v>
      </c>
      <c r="I414" s="48">
        <f t="shared" si="412"/>
        <v>1553.3</v>
      </c>
      <c r="J414" s="29">
        <f>-13-145.78</f>
        <v>-158.78</v>
      </c>
      <c r="K414" s="48">
        <f t="shared" si="412"/>
        <v>1394.52</v>
      </c>
      <c r="L414" s="31">
        <v>32.08</v>
      </c>
      <c r="M414" s="48">
        <f t="shared" si="413"/>
        <v>1426.6</v>
      </c>
      <c r="N414" s="31">
        <v>30</v>
      </c>
      <c r="O414" s="48">
        <f t="shared" si="414"/>
        <v>1456.6</v>
      </c>
      <c r="P414" s="31"/>
      <c r="Q414" s="48">
        <f t="shared" si="415"/>
        <v>1456.6</v>
      </c>
      <c r="R414" s="31">
        <v>318.89999999999998</v>
      </c>
      <c r="S414" s="48">
        <f t="shared" si="416"/>
        <v>1775.5</v>
      </c>
      <c r="T414" s="71">
        <v>318.89999999999998</v>
      </c>
      <c r="V414" s="48">
        <f>S414+U414</f>
        <v>1775.5</v>
      </c>
      <c r="W414" s="31">
        <v>-3.5</v>
      </c>
      <c r="X414" s="48">
        <f t="shared" si="417"/>
        <v>1772</v>
      </c>
    </row>
    <row r="415" spans="1:24" ht="62.25" customHeight="1" x14ac:dyDescent="0.25">
      <c r="A415" s="19" t="s">
        <v>261</v>
      </c>
      <c r="B415" s="41"/>
      <c r="C415" s="41" t="s">
        <v>15</v>
      </c>
      <c r="D415" s="41" t="s">
        <v>196</v>
      </c>
      <c r="E415" s="41" t="s">
        <v>283</v>
      </c>
      <c r="F415" s="41" t="s">
        <v>260</v>
      </c>
      <c r="G415" s="30"/>
      <c r="I415" s="48"/>
      <c r="J415" s="29">
        <v>145.78</v>
      </c>
      <c r="K415" s="48">
        <f t="shared" si="412"/>
        <v>145.78</v>
      </c>
      <c r="M415" s="48">
        <f t="shared" si="413"/>
        <v>145.78</v>
      </c>
      <c r="O415" s="48">
        <f t="shared" si="414"/>
        <v>145.78</v>
      </c>
      <c r="P415" s="31"/>
      <c r="Q415" s="48">
        <f t="shared" si="415"/>
        <v>145.78</v>
      </c>
      <c r="S415" s="48">
        <f t="shared" si="416"/>
        <v>145.78</v>
      </c>
      <c r="V415" s="48">
        <f>S415+U415</f>
        <v>145.78</v>
      </c>
      <c r="X415" s="48">
        <f t="shared" si="417"/>
        <v>145.78</v>
      </c>
    </row>
    <row r="416" spans="1:24" x14ac:dyDescent="0.25">
      <c r="A416" s="44" t="s">
        <v>325</v>
      </c>
      <c r="B416" s="41"/>
      <c r="C416" s="41" t="s">
        <v>15</v>
      </c>
      <c r="D416" s="41" t="s">
        <v>196</v>
      </c>
      <c r="E416" s="41" t="s">
        <v>283</v>
      </c>
      <c r="F416" s="41" t="s">
        <v>324</v>
      </c>
      <c r="G416" s="30"/>
      <c r="I416" s="48"/>
      <c r="J416" s="29">
        <v>13</v>
      </c>
      <c r="K416" s="48">
        <f t="shared" si="412"/>
        <v>13</v>
      </c>
      <c r="M416" s="48">
        <f t="shared" si="413"/>
        <v>13</v>
      </c>
      <c r="O416" s="48">
        <f t="shared" si="414"/>
        <v>13</v>
      </c>
      <c r="P416" s="31"/>
      <c r="Q416" s="48">
        <f t="shared" si="415"/>
        <v>13</v>
      </c>
      <c r="S416" s="48">
        <f t="shared" si="416"/>
        <v>13</v>
      </c>
      <c r="V416" s="48">
        <f>S416+U416</f>
        <v>13</v>
      </c>
      <c r="X416" s="48">
        <f t="shared" si="417"/>
        <v>13</v>
      </c>
    </row>
    <row r="417" spans="1:24" x14ac:dyDescent="0.25">
      <c r="A417" s="43" t="s">
        <v>181</v>
      </c>
      <c r="B417" s="36"/>
      <c r="C417" s="36" t="s">
        <v>24</v>
      </c>
      <c r="D417" s="36" t="s">
        <v>17</v>
      </c>
      <c r="E417" s="36"/>
      <c r="F417" s="36"/>
      <c r="G417" s="37"/>
      <c r="H417" s="57"/>
      <c r="I417" s="49"/>
      <c r="J417" s="58"/>
      <c r="K417" s="49"/>
      <c r="L417" s="67"/>
      <c r="M417" s="49"/>
      <c r="N417" s="67"/>
      <c r="O417" s="49"/>
      <c r="P417" s="67"/>
      <c r="Q417" s="49"/>
      <c r="R417" s="67"/>
      <c r="S417" s="49"/>
      <c r="T417" s="83"/>
      <c r="U417" s="67"/>
      <c r="V417" s="49"/>
      <c r="W417" s="67"/>
      <c r="X417" s="49">
        <f>X418</f>
        <v>80.7</v>
      </c>
    </row>
    <row r="418" spans="1:24" ht="30.75" customHeight="1" x14ac:dyDescent="0.25">
      <c r="A418" s="19" t="s">
        <v>339</v>
      </c>
      <c r="B418" s="41"/>
      <c r="C418" s="41" t="s">
        <v>24</v>
      </c>
      <c r="D418" s="41" t="s">
        <v>17</v>
      </c>
      <c r="E418" s="41" t="s">
        <v>340</v>
      </c>
      <c r="F418" s="41"/>
      <c r="G418" s="30"/>
      <c r="I418" s="48"/>
      <c r="K418" s="48"/>
      <c r="M418" s="48"/>
      <c r="O418" s="48"/>
      <c r="P418" s="31"/>
      <c r="Q418" s="48"/>
      <c r="S418" s="48"/>
      <c r="V418" s="48"/>
      <c r="X418" s="48">
        <f>X419</f>
        <v>80.7</v>
      </c>
    </row>
    <row r="419" spans="1:24" x14ac:dyDescent="0.25">
      <c r="A419" s="44" t="s">
        <v>245</v>
      </c>
      <c r="B419" s="41"/>
      <c r="C419" s="41" t="s">
        <v>24</v>
      </c>
      <c r="D419" s="41" t="s">
        <v>17</v>
      </c>
      <c r="E419" s="41" t="s">
        <v>340</v>
      </c>
      <c r="F419" s="41" t="s">
        <v>226</v>
      </c>
      <c r="G419" s="30"/>
      <c r="I419" s="48"/>
      <c r="K419" s="48"/>
      <c r="M419" s="48"/>
      <c r="O419" s="48"/>
      <c r="P419" s="31"/>
      <c r="Q419" s="48"/>
      <c r="S419" s="48"/>
      <c r="V419" s="48"/>
      <c r="W419" s="31">
        <v>80.7</v>
      </c>
      <c r="X419" s="48">
        <f>V419+W419</f>
        <v>80.7</v>
      </c>
    </row>
    <row r="420" spans="1:24" x14ac:dyDescent="0.25">
      <c r="A420" s="35" t="s">
        <v>67</v>
      </c>
      <c r="B420" s="36"/>
      <c r="C420" s="36" t="s">
        <v>68</v>
      </c>
      <c r="D420" s="36"/>
      <c r="E420" s="36"/>
      <c r="F420" s="36"/>
      <c r="G420" s="37">
        <f>G421</f>
        <v>1675.1</v>
      </c>
      <c r="I420" s="49">
        <f>I421</f>
        <v>1675.1</v>
      </c>
      <c r="K420" s="49">
        <f>K421</f>
        <v>1675.1</v>
      </c>
      <c r="M420" s="49">
        <f>M421</f>
        <v>1675.1</v>
      </c>
      <c r="O420" s="49">
        <f>O421</f>
        <v>1675.1</v>
      </c>
      <c r="P420" s="31"/>
      <c r="Q420" s="49">
        <f>Q421</f>
        <v>1675.1</v>
      </c>
      <c r="S420" s="49">
        <f>S421</f>
        <v>1675.1</v>
      </c>
      <c r="V420" s="49">
        <f>V421</f>
        <v>1675.1</v>
      </c>
      <c r="X420" s="49">
        <f>X421</f>
        <v>2135.7599999999998</v>
      </c>
    </row>
    <row r="421" spans="1:24" x14ac:dyDescent="0.25">
      <c r="A421" s="35" t="s">
        <v>74</v>
      </c>
      <c r="B421" s="36"/>
      <c r="C421" s="36" t="s">
        <v>68</v>
      </c>
      <c r="D421" s="36" t="s">
        <v>24</v>
      </c>
      <c r="E421" s="36"/>
      <c r="F421" s="36"/>
      <c r="G421" s="37">
        <f>G422</f>
        <v>1675.1</v>
      </c>
      <c r="I421" s="49">
        <f>I422</f>
        <v>1675.1</v>
      </c>
      <c r="K421" s="49">
        <f>K422</f>
        <v>1675.1</v>
      </c>
      <c r="M421" s="49">
        <f>M422</f>
        <v>1675.1</v>
      </c>
      <c r="O421" s="49">
        <f>O422</f>
        <v>1675.1</v>
      </c>
      <c r="P421" s="31"/>
      <c r="Q421" s="49">
        <f>Q422</f>
        <v>1675.1</v>
      </c>
      <c r="S421" s="49">
        <f>S422</f>
        <v>1675.1</v>
      </c>
      <c r="V421" s="49">
        <f>V422</f>
        <v>1675.1</v>
      </c>
      <c r="X421" s="49">
        <f>X422</f>
        <v>2135.7599999999998</v>
      </c>
    </row>
    <row r="422" spans="1:24" ht="44.25" customHeight="1" x14ac:dyDescent="0.25">
      <c r="A422" s="19" t="s">
        <v>315</v>
      </c>
      <c r="B422" s="41"/>
      <c r="C422" s="41" t="s">
        <v>68</v>
      </c>
      <c r="D422" s="41" t="s">
        <v>24</v>
      </c>
      <c r="E422" s="41" t="s">
        <v>316</v>
      </c>
      <c r="F422" s="41"/>
      <c r="G422" s="30">
        <f>G423</f>
        <v>1675.1</v>
      </c>
      <c r="I422" s="48">
        <f>I423</f>
        <v>1675.1</v>
      </c>
      <c r="K422" s="48">
        <f>K423</f>
        <v>1675.1</v>
      </c>
      <c r="M422" s="48">
        <f>M423</f>
        <v>1675.1</v>
      </c>
      <c r="O422" s="48">
        <f>O423</f>
        <v>1675.1</v>
      </c>
      <c r="P422" s="31"/>
      <c r="Q422" s="48">
        <f>Q423</f>
        <v>1675.1</v>
      </c>
      <c r="S422" s="48">
        <f>S423</f>
        <v>1675.1</v>
      </c>
      <c r="V422" s="48">
        <f>V423</f>
        <v>1675.1</v>
      </c>
      <c r="X422" s="48">
        <f>X423</f>
        <v>2135.7599999999998</v>
      </c>
    </row>
    <row r="423" spans="1:24" ht="31.5" x14ac:dyDescent="0.25">
      <c r="A423" s="19" t="s">
        <v>312</v>
      </c>
      <c r="B423" s="41"/>
      <c r="C423" s="41" t="s">
        <v>68</v>
      </c>
      <c r="D423" s="41" t="s">
        <v>24</v>
      </c>
      <c r="E423" s="41" t="s">
        <v>316</v>
      </c>
      <c r="F423" s="41" t="s">
        <v>311</v>
      </c>
      <c r="G423" s="30">
        <v>1675.1</v>
      </c>
      <c r="I423" s="48">
        <f t="shared" ref="I423:K423" si="418">G423+H423</f>
        <v>1675.1</v>
      </c>
      <c r="K423" s="48">
        <f t="shared" si="418"/>
        <v>1675.1</v>
      </c>
      <c r="M423" s="48">
        <f t="shared" ref="M423" si="419">K423+L423</f>
        <v>1675.1</v>
      </c>
      <c r="O423" s="48">
        <f t="shared" ref="O423" si="420">M423+N423</f>
        <v>1675.1</v>
      </c>
      <c r="P423" s="31"/>
      <c r="Q423" s="48">
        <f t="shared" ref="Q423" si="421">O423+P423</f>
        <v>1675.1</v>
      </c>
      <c r="S423" s="48">
        <f t="shared" ref="S423" si="422">Q423+R423</f>
        <v>1675.1</v>
      </c>
      <c r="V423" s="48">
        <f>S423+U423</f>
        <v>1675.1</v>
      </c>
      <c r="W423" s="31">
        <v>460.66</v>
      </c>
      <c r="X423" s="48">
        <f>V423+W423</f>
        <v>2135.7599999999998</v>
      </c>
    </row>
    <row r="424" spans="1:24" ht="31.5" x14ac:dyDescent="0.25">
      <c r="A424" s="45" t="s">
        <v>430</v>
      </c>
      <c r="B424" s="36" t="s">
        <v>118</v>
      </c>
      <c r="C424" s="36"/>
      <c r="D424" s="36"/>
      <c r="E424" s="36"/>
      <c r="F424" s="36"/>
      <c r="G424" s="37">
        <f>G428</f>
        <v>3575.1000000000004</v>
      </c>
      <c r="I424" s="49">
        <f>I428</f>
        <v>3611.3</v>
      </c>
      <c r="K424" s="49">
        <f>K428</f>
        <v>3611.3</v>
      </c>
      <c r="M424" s="49">
        <f>M428</f>
        <v>3775.76</v>
      </c>
      <c r="O424" s="49">
        <f>O428</f>
        <v>3775.76</v>
      </c>
      <c r="P424" s="31"/>
      <c r="Q424" s="49">
        <f>Q428</f>
        <v>3775.76</v>
      </c>
      <c r="S424" s="49">
        <f>S428</f>
        <v>3835.36</v>
      </c>
      <c r="V424" s="49">
        <f>V428</f>
        <v>3835.36</v>
      </c>
      <c r="X424" s="49">
        <f>X428+X425</f>
        <v>4133.46</v>
      </c>
    </row>
    <row r="425" spans="1:24" x14ac:dyDescent="0.25">
      <c r="A425" s="43" t="s">
        <v>181</v>
      </c>
      <c r="B425" s="36"/>
      <c r="C425" s="36" t="s">
        <v>24</v>
      </c>
      <c r="D425" s="36" t="s">
        <v>17</v>
      </c>
      <c r="E425" s="36"/>
      <c r="F425" s="36"/>
      <c r="G425" s="37"/>
      <c r="I425" s="49"/>
      <c r="K425" s="49"/>
      <c r="M425" s="49"/>
      <c r="O425" s="49"/>
      <c r="P425" s="31"/>
      <c r="Q425" s="49"/>
      <c r="S425" s="49"/>
      <c r="V425" s="49"/>
      <c r="X425" s="49">
        <f>X426</f>
        <v>16.600000000000001</v>
      </c>
    </row>
    <row r="426" spans="1:24" ht="30.75" customHeight="1" x14ac:dyDescent="0.25">
      <c r="A426" s="19" t="s">
        <v>339</v>
      </c>
      <c r="B426" s="41"/>
      <c r="C426" s="41" t="s">
        <v>24</v>
      </c>
      <c r="D426" s="41" t="s">
        <v>17</v>
      </c>
      <c r="E426" s="41" t="s">
        <v>340</v>
      </c>
      <c r="F426" s="41"/>
      <c r="G426" s="37"/>
      <c r="I426" s="49"/>
      <c r="K426" s="49"/>
      <c r="M426" s="49"/>
      <c r="O426" s="49"/>
      <c r="P426" s="31"/>
      <c r="Q426" s="49"/>
      <c r="S426" s="49"/>
      <c r="V426" s="49"/>
      <c r="X426" s="48">
        <f>X427</f>
        <v>16.600000000000001</v>
      </c>
    </row>
    <row r="427" spans="1:24" x14ac:dyDescent="0.25">
      <c r="A427" s="44" t="s">
        <v>245</v>
      </c>
      <c r="B427" s="41"/>
      <c r="C427" s="41" t="s">
        <v>24</v>
      </c>
      <c r="D427" s="41" t="s">
        <v>17</v>
      </c>
      <c r="E427" s="41" t="s">
        <v>340</v>
      </c>
      <c r="F427" s="41" t="s">
        <v>226</v>
      </c>
      <c r="G427" s="37"/>
      <c r="I427" s="49"/>
      <c r="K427" s="49"/>
      <c r="M427" s="49"/>
      <c r="O427" s="49"/>
      <c r="P427" s="31"/>
      <c r="Q427" s="49"/>
      <c r="S427" s="49"/>
      <c r="V427" s="49"/>
      <c r="W427" s="31">
        <v>16.600000000000001</v>
      </c>
      <c r="X427" s="48">
        <v>16.600000000000001</v>
      </c>
    </row>
    <row r="428" spans="1:24" x14ac:dyDescent="0.25">
      <c r="A428" s="35" t="s">
        <v>248</v>
      </c>
      <c r="B428" s="36"/>
      <c r="C428" s="36" t="s">
        <v>43</v>
      </c>
      <c r="D428" s="36"/>
      <c r="E428" s="36"/>
      <c r="F428" s="36"/>
      <c r="G428" s="37">
        <f>G429</f>
        <v>3575.1000000000004</v>
      </c>
      <c r="I428" s="49">
        <f>I429</f>
        <v>3611.3</v>
      </c>
      <c r="K428" s="49">
        <f>K429</f>
        <v>3611.3</v>
      </c>
      <c r="M428" s="49">
        <f>M429</f>
        <v>3775.76</v>
      </c>
      <c r="O428" s="49">
        <f>O429</f>
        <v>3775.76</v>
      </c>
      <c r="P428" s="31"/>
      <c r="Q428" s="49">
        <f>Q429</f>
        <v>3775.76</v>
      </c>
      <c r="S428" s="49">
        <f>S429</f>
        <v>3835.36</v>
      </c>
      <c r="V428" s="49">
        <f>V429</f>
        <v>3835.36</v>
      </c>
      <c r="X428" s="49">
        <f>X429</f>
        <v>4116.8599999999997</v>
      </c>
    </row>
    <row r="429" spans="1:24" x14ac:dyDescent="0.25">
      <c r="A429" s="35" t="s">
        <v>154</v>
      </c>
      <c r="B429" s="36"/>
      <c r="C429" s="36" t="s">
        <v>43</v>
      </c>
      <c r="D429" s="36" t="s">
        <v>15</v>
      </c>
      <c r="E429" s="36"/>
      <c r="F429" s="36"/>
      <c r="G429" s="37">
        <f>G438</f>
        <v>3575.1000000000004</v>
      </c>
      <c r="I429" s="49">
        <f>I438</f>
        <v>3611.3</v>
      </c>
      <c r="K429" s="49">
        <f>K438</f>
        <v>3611.3</v>
      </c>
      <c r="M429" s="49">
        <f>M438+M436</f>
        <v>3775.76</v>
      </c>
      <c r="O429" s="49">
        <f>O438+O436</f>
        <v>3775.76</v>
      </c>
      <c r="P429" s="31"/>
      <c r="Q429" s="49">
        <f>Q438+Q436</f>
        <v>3775.76</v>
      </c>
      <c r="S429" s="49">
        <f>S438+S436+S430+S432</f>
        <v>3835.36</v>
      </c>
      <c r="V429" s="49">
        <f>V438+V436+V430+V432</f>
        <v>3835.36</v>
      </c>
      <c r="X429" s="49">
        <f>X438+X436+X430+X432+X434+X445</f>
        <v>4116.8599999999997</v>
      </c>
    </row>
    <row r="430" spans="1:24" ht="31.5" x14ac:dyDescent="0.25">
      <c r="A430" s="46" t="s">
        <v>602</v>
      </c>
      <c r="B430" s="36"/>
      <c r="C430" s="41" t="s">
        <v>43</v>
      </c>
      <c r="D430" s="41" t="s">
        <v>15</v>
      </c>
      <c r="E430" s="41" t="s">
        <v>432</v>
      </c>
      <c r="F430" s="41"/>
      <c r="G430" s="30"/>
      <c r="I430" s="48"/>
      <c r="K430" s="48"/>
      <c r="M430" s="48"/>
      <c r="O430" s="48"/>
      <c r="P430" s="31"/>
      <c r="Q430" s="48"/>
      <c r="S430" s="48">
        <f>S431</f>
        <v>25</v>
      </c>
      <c r="V430" s="48">
        <f>V431</f>
        <v>25</v>
      </c>
      <c r="X430" s="48">
        <f>X431</f>
        <v>25</v>
      </c>
    </row>
    <row r="431" spans="1:24" ht="16.5" customHeight="1" x14ac:dyDescent="0.25">
      <c r="A431" s="19" t="s">
        <v>224</v>
      </c>
      <c r="B431" s="36"/>
      <c r="C431" s="41" t="s">
        <v>43</v>
      </c>
      <c r="D431" s="41" t="s">
        <v>15</v>
      </c>
      <c r="E431" s="41" t="s">
        <v>432</v>
      </c>
      <c r="F431" s="41" t="s">
        <v>225</v>
      </c>
      <c r="G431" s="30"/>
      <c r="I431" s="48"/>
      <c r="K431" s="48"/>
      <c r="M431" s="48"/>
      <c r="O431" s="48"/>
      <c r="P431" s="31"/>
      <c r="Q431" s="48"/>
      <c r="R431" s="31">
        <v>25</v>
      </c>
      <c r="S431" s="48">
        <f t="shared" ref="S431:S437" si="423">Q431+R431</f>
        <v>25</v>
      </c>
      <c r="V431" s="48">
        <f>S431+U431</f>
        <v>25</v>
      </c>
      <c r="X431" s="48">
        <f>V431+W431</f>
        <v>25</v>
      </c>
    </row>
    <row r="432" spans="1:24" x14ac:dyDescent="0.25">
      <c r="A432" s="19" t="s">
        <v>603</v>
      </c>
      <c r="B432" s="36"/>
      <c r="C432" s="41" t="s">
        <v>43</v>
      </c>
      <c r="D432" s="41" t="s">
        <v>15</v>
      </c>
      <c r="E432" s="41" t="s">
        <v>604</v>
      </c>
      <c r="F432" s="41"/>
      <c r="G432" s="30"/>
      <c r="I432" s="48"/>
      <c r="K432" s="48"/>
      <c r="M432" s="48"/>
      <c r="O432" s="48"/>
      <c r="P432" s="31"/>
      <c r="Q432" s="48"/>
      <c r="S432" s="48">
        <f>S433</f>
        <v>34.6</v>
      </c>
      <c r="V432" s="48">
        <f>V433</f>
        <v>34.6</v>
      </c>
      <c r="X432" s="48">
        <f>X433</f>
        <v>34.6</v>
      </c>
    </row>
    <row r="433" spans="1:24" x14ac:dyDescent="0.25">
      <c r="A433" s="44" t="s">
        <v>245</v>
      </c>
      <c r="B433" s="36"/>
      <c r="C433" s="41" t="s">
        <v>43</v>
      </c>
      <c r="D433" s="41" t="s">
        <v>15</v>
      </c>
      <c r="E433" s="41" t="s">
        <v>604</v>
      </c>
      <c r="F433" s="41" t="s">
        <v>226</v>
      </c>
      <c r="G433" s="30"/>
      <c r="I433" s="48"/>
      <c r="K433" s="48"/>
      <c r="M433" s="48"/>
      <c r="O433" s="48"/>
      <c r="P433" s="31"/>
      <c r="Q433" s="48"/>
      <c r="R433" s="31">
        <v>34.6</v>
      </c>
      <c r="S433" s="48">
        <f t="shared" si="423"/>
        <v>34.6</v>
      </c>
      <c r="V433" s="48">
        <f>S433+U433</f>
        <v>34.6</v>
      </c>
      <c r="X433" s="48">
        <f>V433+W433</f>
        <v>34.6</v>
      </c>
    </row>
    <row r="434" spans="1:24" ht="45" x14ac:dyDescent="0.25">
      <c r="A434" s="44" t="s">
        <v>655</v>
      </c>
      <c r="B434" s="36"/>
      <c r="C434" s="41" t="s">
        <v>43</v>
      </c>
      <c r="D434" s="41" t="s">
        <v>15</v>
      </c>
      <c r="E434" s="41" t="s">
        <v>656</v>
      </c>
      <c r="F434" s="41"/>
      <c r="G434" s="30"/>
      <c r="I434" s="48"/>
      <c r="K434" s="48"/>
      <c r="M434" s="48"/>
      <c r="O434" s="48"/>
      <c r="P434" s="31"/>
      <c r="Q434" s="48"/>
      <c r="S434" s="48"/>
      <c r="V434" s="48"/>
      <c r="X434" s="48">
        <f>X435</f>
        <v>1.5</v>
      </c>
    </row>
    <row r="435" spans="1:24" ht="15" customHeight="1" x14ac:dyDescent="0.25">
      <c r="A435" s="19" t="s">
        <v>224</v>
      </c>
      <c r="B435" s="36"/>
      <c r="C435" s="41" t="s">
        <v>43</v>
      </c>
      <c r="D435" s="41" t="s">
        <v>15</v>
      </c>
      <c r="E435" s="41" t="s">
        <v>656</v>
      </c>
      <c r="F435" s="41" t="s">
        <v>225</v>
      </c>
      <c r="G435" s="30"/>
      <c r="I435" s="48"/>
      <c r="K435" s="48"/>
      <c r="M435" s="48"/>
      <c r="O435" s="48"/>
      <c r="P435" s="31"/>
      <c r="Q435" s="48"/>
      <c r="S435" s="48"/>
      <c r="V435" s="48"/>
      <c r="W435" s="31">
        <v>1.5</v>
      </c>
      <c r="X435" s="48">
        <f>V435+W435</f>
        <v>1.5</v>
      </c>
    </row>
    <row r="436" spans="1:24" ht="31.5" x14ac:dyDescent="0.25">
      <c r="A436" s="19" t="s">
        <v>467</v>
      </c>
      <c r="B436" s="41"/>
      <c r="C436" s="41" t="s">
        <v>43</v>
      </c>
      <c r="D436" s="41" t="s">
        <v>15</v>
      </c>
      <c r="E436" s="41" t="s">
        <v>466</v>
      </c>
      <c r="F436" s="41"/>
      <c r="G436" s="30"/>
      <c r="I436" s="48"/>
      <c r="K436" s="48"/>
      <c r="M436" s="48">
        <f>M437</f>
        <v>71.2</v>
      </c>
      <c r="O436" s="48">
        <f>O437</f>
        <v>71.2</v>
      </c>
      <c r="P436" s="31"/>
      <c r="Q436" s="48">
        <f>Q437</f>
        <v>71.2</v>
      </c>
      <c r="S436" s="48">
        <f>S437</f>
        <v>71.2</v>
      </c>
      <c r="V436" s="48">
        <f>V437</f>
        <v>71.2</v>
      </c>
      <c r="X436" s="48">
        <f>X437</f>
        <v>71.2</v>
      </c>
    </row>
    <row r="437" spans="1:24" x14ac:dyDescent="0.25">
      <c r="A437" s="19" t="s">
        <v>218</v>
      </c>
      <c r="B437" s="41"/>
      <c r="C437" s="41" t="s">
        <v>43</v>
      </c>
      <c r="D437" s="41" t="s">
        <v>15</v>
      </c>
      <c r="E437" s="41" t="s">
        <v>466</v>
      </c>
      <c r="F437" s="41" t="s">
        <v>219</v>
      </c>
      <c r="G437" s="30"/>
      <c r="I437" s="48"/>
      <c r="K437" s="48"/>
      <c r="L437" s="31">
        <v>71.2</v>
      </c>
      <c r="M437" s="48">
        <f t="shared" ref="M437" si="424">K437+L437</f>
        <v>71.2</v>
      </c>
      <c r="O437" s="48">
        <f t="shared" ref="O437" si="425">M437+N437</f>
        <v>71.2</v>
      </c>
      <c r="P437" s="31"/>
      <c r="Q437" s="48">
        <f t="shared" ref="Q437" si="426">O437+P437</f>
        <v>71.2</v>
      </c>
      <c r="S437" s="48">
        <f t="shared" si="423"/>
        <v>71.2</v>
      </c>
      <c r="V437" s="48">
        <f>S437+U437</f>
        <v>71.2</v>
      </c>
      <c r="X437" s="48">
        <f>V437+W437</f>
        <v>71.2</v>
      </c>
    </row>
    <row r="438" spans="1:24" x14ac:dyDescent="0.25">
      <c r="A438" s="42" t="s">
        <v>119</v>
      </c>
      <c r="B438" s="41"/>
      <c r="C438" s="41" t="s">
        <v>43</v>
      </c>
      <c r="D438" s="41" t="s">
        <v>15</v>
      </c>
      <c r="E438" s="41" t="s">
        <v>321</v>
      </c>
      <c r="F438" s="41"/>
      <c r="G438" s="30">
        <f>G439</f>
        <v>3575.1000000000004</v>
      </c>
      <c r="I438" s="48">
        <f>I439</f>
        <v>3611.3</v>
      </c>
      <c r="K438" s="48">
        <f>K439</f>
        <v>3611.3</v>
      </c>
      <c r="M438" s="48">
        <f>M439</f>
        <v>3704.5600000000004</v>
      </c>
      <c r="O438" s="48">
        <f>O439</f>
        <v>3704.5600000000004</v>
      </c>
      <c r="P438" s="31"/>
      <c r="Q438" s="48">
        <f>Q439</f>
        <v>3704.5600000000004</v>
      </c>
      <c r="S438" s="48">
        <f>S439</f>
        <v>3704.5600000000004</v>
      </c>
      <c r="V438" s="48">
        <f>V439</f>
        <v>3704.5600000000004</v>
      </c>
      <c r="X438" s="48">
        <f>X439</f>
        <v>3954.56</v>
      </c>
    </row>
    <row r="439" spans="1:24" x14ac:dyDescent="0.25">
      <c r="A439" s="42" t="s">
        <v>52</v>
      </c>
      <c r="B439" s="41"/>
      <c r="C439" s="41" t="s">
        <v>43</v>
      </c>
      <c r="D439" s="41" t="s">
        <v>15</v>
      </c>
      <c r="E439" s="41" t="s">
        <v>317</v>
      </c>
      <c r="F439" s="41"/>
      <c r="G439" s="30">
        <f>G440+G441+G442</f>
        <v>3575.1000000000004</v>
      </c>
      <c r="I439" s="48">
        <f>I440+I441+I442</f>
        <v>3611.3</v>
      </c>
      <c r="K439" s="48">
        <f>K440+K441+K442</f>
        <v>3611.3</v>
      </c>
      <c r="M439" s="48">
        <f>M440+M441+M442</f>
        <v>3704.5600000000004</v>
      </c>
      <c r="O439" s="48">
        <f>O440+O441+O442</f>
        <v>3704.5600000000004</v>
      </c>
      <c r="P439" s="31"/>
      <c r="Q439" s="48">
        <f>Q440+Q441+Q442</f>
        <v>3704.5600000000004</v>
      </c>
      <c r="S439" s="48">
        <f>S440+S441+S442</f>
        <v>3704.5600000000004</v>
      </c>
      <c r="V439" s="48">
        <f>V440+V441+V442</f>
        <v>3704.5600000000004</v>
      </c>
      <c r="X439" s="48">
        <f>X440+X441+X442+X443+X444</f>
        <v>3954.56</v>
      </c>
    </row>
    <row r="440" spans="1:24" x14ac:dyDescent="0.25">
      <c r="A440" s="19" t="s">
        <v>218</v>
      </c>
      <c r="B440" s="41"/>
      <c r="C440" s="41" t="s">
        <v>43</v>
      </c>
      <c r="D440" s="41" t="s">
        <v>15</v>
      </c>
      <c r="E440" s="41" t="s">
        <v>317</v>
      </c>
      <c r="F440" s="41" t="s">
        <v>219</v>
      </c>
      <c r="G440" s="30">
        <f>1713+586+111.3+117+38+40</f>
        <v>2605.3000000000002</v>
      </c>
      <c r="H440" s="53">
        <v>31.7</v>
      </c>
      <c r="I440" s="48">
        <f t="shared" ref="I440:K442" si="427">G440+H440</f>
        <v>2637</v>
      </c>
      <c r="K440" s="48">
        <f t="shared" si="427"/>
        <v>2637</v>
      </c>
      <c r="L440" s="31">
        <v>93.26</v>
      </c>
      <c r="M440" s="48">
        <f t="shared" ref="M440:M442" si="428">K440+L440</f>
        <v>2730.26</v>
      </c>
      <c r="O440" s="48">
        <f t="shared" ref="O440:O442" si="429">M440+N440</f>
        <v>2730.26</v>
      </c>
      <c r="P440" s="31"/>
      <c r="Q440" s="48">
        <f t="shared" ref="Q440:Q442" si="430">O440+P440</f>
        <v>2730.26</v>
      </c>
      <c r="S440" s="48">
        <f t="shared" ref="S440:S442" si="431">Q440+R440</f>
        <v>2730.26</v>
      </c>
      <c r="V440" s="48">
        <f>S440+U440</f>
        <v>2730.26</v>
      </c>
      <c r="W440" s="31">
        <v>25</v>
      </c>
      <c r="X440" s="48">
        <f>V440+W440</f>
        <v>2755.26</v>
      </c>
    </row>
    <row r="441" spans="1:24" ht="13.5" customHeight="1" x14ac:dyDescent="0.25">
      <c r="A441" s="19" t="s">
        <v>224</v>
      </c>
      <c r="B441" s="41"/>
      <c r="C441" s="41" t="s">
        <v>43</v>
      </c>
      <c r="D441" s="41" t="s">
        <v>15</v>
      </c>
      <c r="E441" s="41" t="s">
        <v>317</v>
      </c>
      <c r="F441" s="41" t="s">
        <v>225</v>
      </c>
      <c r="G441" s="30">
        <v>291</v>
      </c>
      <c r="I441" s="48">
        <f t="shared" si="427"/>
        <v>291</v>
      </c>
      <c r="K441" s="48">
        <f t="shared" si="427"/>
        <v>291</v>
      </c>
      <c r="M441" s="48">
        <f t="shared" si="428"/>
        <v>291</v>
      </c>
      <c r="O441" s="48">
        <f t="shared" si="429"/>
        <v>291</v>
      </c>
      <c r="P441" s="31"/>
      <c r="Q441" s="48">
        <f t="shared" si="430"/>
        <v>291</v>
      </c>
      <c r="S441" s="48">
        <f t="shared" si="431"/>
        <v>291</v>
      </c>
      <c r="V441" s="48">
        <f>S441+U441</f>
        <v>291</v>
      </c>
      <c r="W441" s="31">
        <v>128.6</v>
      </c>
      <c r="X441" s="48">
        <f>V441+W441</f>
        <v>419.6</v>
      </c>
    </row>
    <row r="442" spans="1:24" x14ac:dyDescent="0.25">
      <c r="A442" s="44" t="s">
        <v>245</v>
      </c>
      <c r="B442" s="41"/>
      <c r="C442" s="41" t="s">
        <v>43</v>
      </c>
      <c r="D442" s="41" t="s">
        <v>15</v>
      </c>
      <c r="E442" s="41" t="s">
        <v>317</v>
      </c>
      <c r="F442" s="41" t="s">
        <v>226</v>
      </c>
      <c r="G442" s="30">
        <v>678.8</v>
      </c>
      <c r="H442" s="53">
        <v>4.5</v>
      </c>
      <c r="I442" s="48">
        <f t="shared" si="427"/>
        <v>683.3</v>
      </c>
      <c r="K442" s="48">
        <f t="shared" si="427"/>
        <v>683.3</v>
      </c>
      <c r="M442" s="48">
        <f t="shared" si="428"/>
        <v>683.3</v>
      </c>
      <c r="O442" s="48">
        <f t="shared" si="429"/>
        <v>683.3</v>
      </c>
      <c r="P442" s="31"/>
      <c r="Q442" s="48">
        <f t="shared" si="430"/>
        <v>683.3</v>
      </c>
      <c r="S442" s="48">
        <f t="shared" si="431"/>
        <v>683.3</v>
      </c>
      <c r="V442" s="48">
        <f>S442+U442</f>
        <v>683.3</v>
      </c>
      <c r="W442" s="31">
        <v>80</v>
      </c>
      <c r="X442" s="48">
        <f>V442+W442</f>
        <v>763.3</v>
      </c>
    </row>
    <row r="443" spans="1:24" x14ac:dyDescent="0.25">
      <c r="A443" s="44" t="s">
        <v>348</v>
      </c>
      <c r="B443" s="41"/>
      <c r="C443" s="41" t="s">
        <v>43</v>
      </c>
      <c r="D443" s="41" t="s">
        <v>15</v>
      </c>
      <c r="E443" s="41" t="s">
        <v>317</v>
      </c>
      <c r="F443" s="41" t="s">
        <v>347</v>
      </c>
      <c r="G443" s="30"/>
      <c r="I443" s="48"/>
      <c r="K443" s="48"/>
      <c r="M443" s="48"/>
      <c r="O443" s="48"/>
      <c r="P443" s="31"/>
      <c r="Q443" s="48"/>
      <c r="S443" s="48"/>
      <c r="V443" s="48"/>
      <c r="W443" s="31">
        <v>5.5</v>
      </c>
      <c r="X443" s="48">
        <f t="shared" ref="X443:X446" si="432">V443+W443</f>
        <v>5.5</v>
      </c>
    </row>
    <row r="444" spans="1:24" x14ac:dyDescent="0.25">
      <c r="A444" s="42" t="s">
        <v>325</v>
      </c>
      <c r="B444" s="41"/>
      <c r="C444" s="41" t="s">
        <v>43</v>
      </c>
      <c r="D444" s="41" t="s">
        <v>15</v>
      </c>
      <c r="E444" s="41" t="s">
        <v>317</v>
      </c>
      <c r="F444" s="41" t="s">
        <v>324</v>
      </c>
      <c r="G444" s="30"/>
      <c r="I444" s="48"/>
      <c r="K444" s="48"/>
      <c r="M444" s="48"/>
      <c r="O444" s="48"/>
      <c r="P444" s="31"/>
      <c r="Q444" s="48"/>
      <c r="S444" s="48"/>
      <c r="V444" s="48"/>
      <c r="W444" s="31">
        <v>10.9</v>
      </c>
      <c r="X444" s="48">
        <f t="shared" si="432"/>
        <v>10.9</v>
      </c>
    </row>
    <row r="445" spans="1:24" x14ac:dyDescent="0.25">
      <c r="A445" s="42" t="s">
        <v>658</v>
      </c>
      <c r="B445" s="41"/>
      <c r="C445" s="41" t="s">
        <v>43</v>
      </c>
      <c r="D445" s="41" t="s">
        <v>15</v>
      </c>
      <c r="E445" s="41" t="s">
        <v>657</v>
      </c>
      <c r="F445" s="41"/>
      <c r="G445" s="30"/>
      <c r="I445" s="48"/>
      <c r="K445" s="48"/>
      <c r="M445" s="48"/>
      <c r="O445" s="48"/>
      <c r="P445" s="31"/>
      <c r="Q445" s="48"/>
      <c r="S445" s="48"/>
      <c r="V445" s="48"/>
      <c r="X445" s="48">
        <f>X446</f>
        <v>30</v>
      </c>
    </row>
    <row r="446" spans="1:24" ht="16.5" customHeight="1" x14ac:dyDescent="0.25">
      <c r="A446" s="19" t="s">
        <v>224</v>
      </c>
      <c r="B446" s="41"/>
      <c r="C446" s="41" t="s">
        <v>43</v>
      </c>
      <c r="D446" s="41" t="s">
        <v>15</v>
      </c>
      <c r="E446" s="41" t="s">
        <v>657</v>
      </c>
      <c r="F446" s="41" t="s">
        <v>225</v>
      </c>
      <c r="G446" s="30"/>
      <c r="I446" s="48"/>
      <c r="K446" s="48"/>
      <c r="M446" s="48"/>
      <c r="O446" s="48"/>
      <c r="P446" s="31"/>
      <c r="Q446" s="48"/>
      <c r="S446" s="48"/>
      <c r="V446" s="48"/>
      <c r="W446" s="31">
        <v>30</v>
      </c>
      <c r="X446" s="48">
        <f t="shared" si="432"/>
        <v>30</v>
      </c>
    </row>
    <row r="447" spans="1:24" ht="15" customHeight="1" x14ac:dyDescent="0.25">
      <c r="A447" s="45" t="s">
        <v>575</v>
      </c>
      <c r="B447" s="36" t="s">
        <v>87</v>
      </c>
      <c r="C447" s="36"/>
      <c r="D447" s="36"/>
      <c r="E447" s="36"/>
      <c r="F447" s="36"/>
      <c r="G447" s="37">
        <f>G451</f>
        <v>1561.8999999999999</v>
      </c>
      <c r="I447" s="49">
        <f>I451</f>
        <v>1639.3999999999999</v>
      </c>
      <c r="K447" s="49">
        <f>K451</f>
        <v>1639.3999999999999</v>
      </c>
      <c r="M447" s="49">
        <f>M451</f>
        <v>1671.83</v>
      </c>
      <c r="O447" s="49">
        <f>O451</f>
        <v>1671.83</v>
      </c>
      <c r="P447" s="31"/>
      <c r="Q447" s="49">
        <f>Q451</f>
        <v>1671.83</v>
      </c>
      <c r="S447" s="49">
        <f>S451</f>
        <v>1761.83</v>
      </c>
      <c r="V447" s="49">
        <f>V451</f>
        <v>1761.83</v>
      </c>
      <c r="X447" s="49">
        <f>X451+X448</f>
        <v>1832.4299999999998</v>
      </c>
    </row>
    <row r="448" spans="1:24" ht="15" customHeight="1" x14ac:dyDescent="0.25">
      <c r="A448" s="43" t="s">
        <v>181</v>
      </c>
      <c r="B448" s="36"/>
      <c r="C448" s="36" t="s">
        <v>24</v>
      </c>
      <c r="D448" s="36" t="s">
        <v>17</v>
      </c>
      <c r="E448" s="36"/>
      <c r="F448" s="36"/>
      <c r="G448" s="37"/>
      <c r="I448" s="49"/>
      <c r="K448" s="49"/>
      <c r="M448" s="49"/>
      <c r="O448" s="49"/>
      <c r="P448" s="31"/>
      <c r="Q448" s="49"/>
      <c r="S448" s="49"/>
      <c r="V448" s="49"/>
      <c r="X448" s="49">
        <f>X449</f>
        <v>8.6999999999999993</v>
      </c>
    </row>
    <row r="449" spans="1:24" ht="15" customHeight="1" x14ac:dyDescent="0.25">
      <c r="A449" s="19" t="s">
        <v>339</v>
      </c>
      <c r="B449" s="41"/>
      <c r="C449" s="41" t="s">
        <v>24</v>
      </c>
      <c r="D449" s="41" t="s">
        <v>17</v>
      </c>
      <c r="E449" s="41" t="s">
        <v>340</v>
      </c>
      <c r="F449" s="41"/>
      <c r="G449" s="37"/>
      <c r="I449" s="49"/>
      <c r="K449" s="49"/>
      <c r="M449" s="49"/>
      <c r="O449" s="49"/>
      <c r="P449" s="31"/>
      <c r="Q449" s="49"/>
      <c r="S449" s="49"/>
      <c r="V449" s="49"/>
      <c r="X449" s="48">
        <f>X450</f>
        <v>8.6999999999999993</v>
      </c>
    </row>
    <row r="450" spans="1:24" ht="15" customHeight="1" x14ac:dyDescent="0.25">
      <c r="A450" s="44" t="s">
        <v>245</v>
      </c>
      <c r="B450" s="41"/>
      <c r="C450" s="41" t="s">
        <v>24</v>
      </c>
      <c r="D450" s="41" t="s">
        <v>17</v>
      </c>
      <c r="E450" s="41" t="s">
        <v>340</v>
      </c>
      <c r="F450" s="41" t="s">
        <v>226</v>
      </c>
      <c r="G450" s="37"/>
      <c r="I450" s="49"/>
      <c r="K450" s="49"/>
      <c r="M450" s="49"/>
      <c r="O450" s="49"/>
      <c r="P450" s="31"/>
      <c r="Q450" s="49"/>
      <c r="S450" s="49"/>
      <c r="V450" s="49"/>
      <c r="W450" s="31">
        <v>8.6999999999999993</v>
      </c>
      <c r="X450" s="48">
        <f>W450+V450</f>
        <v>8.6999999999999993</v>
      </c>
    </row>
    <row r="451" spans="1:24" x14ac:dyDescent="0.25">
      <c r="A451" s="35" t="s">
        <v>248</v>
      </c>
      <c r="B451" s="36"/>
      <c r="C451" s="36" t="s">
        <v>43</v>
      </c>
      <c r="D451" s="36"/>
      <c r="E451" s="36"/>
      <c r="F451" s="36"/>
      <c r="G451" s="37">
        <f>G452</f>
        <v>1561.8999999999999</v>
      </c>
      <c r="I451" s="49">
        <f>I452</f>
        <v>1639.3999999999999</v>
      </c>
      <c r="K451" s="49">
        <f>K452</f>
        <v>1639.3999999999999</v>
      </c>
      <c r="M451" s="49">
        <f>M452</f>
        <v>1671.83</v>
      </c>
      <c r="O451" s="49">
        <f>O452</f>
        <v>1671.83</v>
      </c>
      <c r="P451" s="31"/>
      <c r="Q451" s="49">
        <f>Q452</f>
        <v>1671.83</v>
      </c>
      <c r="S451" s="49">
        <f>S452</f>
        <v>1761.83</v>
      </c>
      <c r="V451" s="49">
        <f>V452</f>
        <v>1761.83</v>
      </c>
      <c r="X451" s="49">
        <f>X452</f>
        <v>1823.7299999999998</v>
      </c>
    </row>
    <row r="452" spans="1:24" x14ac:dyDescent="0.25">
      <c r="A452" s="35" t="s">
        <v>154</v>
      </c>
      <c r="B452" s="36"/>
      <c r="C452" s="36" t="s">
        <v>43</v>
      </c>
      <c r="D452" s="36" t="s">
        <v>15</v>
      </c>
      <c r="E452" s="36"/>
      <c r="F452" s="36"/>
      <c r="G452" s="37">
        <f>G453</f>
        <v>1561.8999999999999</v>
      </c>
      <c r="I452" s="49">
        <f>I453</f>
        <v>1639.3999999999999</v>
      </c>
      <c r="K452" s="49">
        <f>K453</f>
        <v>1639.3999999999999</v>
      </c>
      <c r="M452" s="49">
        <f>M453</f>
        <v>1671.83</v>
      </c>
      <c r="O452" s="49">
        <f>O453</f>
        <v>1671.83</v>
      </c>
      <c r="P452" s="31"/>
      <c r="Q452" s="49">
        <f>Q453</f>
        <v>1671.83</v>
      </c>
      <c r="S452" s="49">
        <f>S453</f>
        <v>1761.83</v>
      </c>
      <c r="V452" s="49">
        <f>V453</f>
        <v>1761.83</v>
      </c>
      <c r="X452" s="49">
        <f>X453</f>
        <v>1823.7299999999998</v>
      </c>
    </row>
    <row r="453" spans="1:24" x14ac:dyDescent="0.25">
      <c r="A453" s="19" t="s">
        <v>319</v>
      </c>
      <c r="B453" s="41"/>
      <c r="C453" s="41" t="s">
        <v>43</v>
      </c>
      <c r="D453" s="41" t="s">
        <v>15</v>
      </c>
      <c r="E453" s="41" t="s">
        <v>320</v>
      </c>
      <c r="F453" s="41"/>
      <c r="G453" s="30">
        <f>G454</f>
        <v>1561.8999999999999</v>
      </c>
      <c r="I453" s="48">
        <f>I454</f>
        <v>1639.3999999999999</v>
      </c>
      <c r="K453" s="48">
        <f>K454</f>
        <v>1639.3999999999999</v>
      </c>
      <c r="M453" s="48">
        <f>M454</f>
        <v>1671.83</v>
      </c>
      <c r="O453" s="48">
        <f>O454</f>
        <v>1671.83</v>
      </c>
      <c r="P453" s="31"/>
      <c r="Q453" s="48">
        <f>Q454</f>
        <v>1671.83</v>
      </c>
      <c r="S453" s="48">
        <f>S454</f>
        <v>1761.83</v>
      </c>
      <c r="V453" s="48">
        <f>V454</f>
        <v>1761.83</v>
      </c>
      <c r="X453" s="48">
        <f>X454</f>
        <v>1823.7299999999998</v>
      </c>
    </row>
    <row r="454" spans="1:24" x14ac:dyDescent="0.25">
      <c r="A454" s="42" t="s">
        <v>52</v>
      </c>
      <c r="B454" s="41"/>
      <c r="C454" s="41" t="s">
        <v>43</v>
      </c>
      <c r="D454" s="41" t="s">
        <v>15</v>
      </c>
      <c r="E454" s="41" t="s">
        <v>318</v>
      </c>
      <c r="F454" s="41"/>
      <c r="G454" s="30">
        <f>G455+G456+G457</f>
        <v>1561.8999999999999</v>
      </c>
      <c r="I454" s="48">
        <f>I455+I456+I457</f>
        <v>1639.3999999999999</v>
      </c>
      <c r="K454" s="48">
        <f>K455+K456+K457</f>
        <v>1639.3999999999999</v>
      </c>
      <c r="M454" s="48">
        <f>M455+M456+M457</f>
        <v>1671.83</v>
      </c>
      <c r="O454" s="48">
        <f>O455+O456+O457</f>
        <v>1671.83</v>
      </c>
      <c r="P454" s="31"/>
      <c r="Q454" s="48">
        <f>Q455+Q456+Q457</f>
        <v>1671.83</v>
      </c>
      <c r="S454" s="48">
        <f>S455+S456+S457</f>
        <v>1761.83</v>
      </c>
      <c r="V454" s="48">
        <f>V455+V456+V457</f>
        <v>1761.83</v>
      </c>
      <c r="X454" s="48">
        <f>X455+X456+X457</f>
        <v>1823.7299999999998</v>
      </c>
    </row>
    <row r="455" spans="1:24" x14ac:dyDescent="0.25">
      <c r="A455" s="19" t="s">
        <v>218</v>
      </c>
      <c r="B455" s="41"/>
      <c r="C455" s="41" t="s">
        <v>43</v>
      </c>
      <c r="D455" s="41" t="s">
        <v>15</v>
      </c>
      <c r="E455" s="41" t="s">
        <v>318</v>
      </c>
      <c r="F455" s="41" t="s">
        <v>219</v>
      </c>
      <c r="G455" s="30">
        <f>1089.6+70.8</f>
        <v>1160.3999999999999</v>
      </c>
      <c r="H455" s="53">
        <v>76.5</v>
      </c>
      <c r="I455" s="48">
        <f t="shared" ref="I455:K457" si="433">G455+H455</f>
        <v>1236.8999999999999</v>
      </c>
      <c r="K455" s="48">
        <f t="shared" si="433"/>
        <v>1236.8999999999999</v>
      </c>
      <c r="L455" s="31">
        <v>32.43</v>
      </c>
      <c r="M455" s="48">
        <f t="shared" ref="M455:M457" si="434">K455+L455</f>
        <v>1269.33</v>
      </c>
      <c r="O455" s="48">
        <f t="shared" ref="O455:O457" si="435">M455+N455</f>
        <v>1269.33</v>
      </c>
      <c r="P455" s="31"/>
      <c r="Q455" s="48">
        <f t="shared" ref="Q455:Q457" si="436">O455+P455</f>
        <v>1269.33</v>
      </c>
      <c r="S455" s="48">
        <f t="shared" ref="S455:S457" si="437">Q455+R455</f>
        <v>1269.33</v>
      </c>
      <c r="V455" s="48">
        <f>S455+U455</f>
        <v>1269.33</v>
      </c>
      <c r="X455" s="48">
        <f>V455+W455</f>
        <v>1269.33</v>
      </c>
    </row>
    <row r="456" spans="1:24" ht="15.75" customHeight="1" x14ac:dyDescent="0.25">
      <c r="A456" s="19" t="s">
        <v>224</v>
      </c>
      <c r="B456" s="41"/>
      <c r="C456" s="41" t="s">
        <v>43</v>
      </c>
      <c r="D456" s="41" t="s">
        <v>15</v>
      </c>
      <c r="E456" s="41" t="s">
        <v>318</v>
      </c>
      <c r="F456" s="41" t="s">
        <v>225</v>
      </c>
      <c r="G456" s="30">
        <v>79.8</v>
      </c>
      <c r="I456" s="48">
        <f t="shared" si="433"/>
        <v>79.8</v>
      </c>
      <c r="K456" s="48">
        <f t="shared" si="433"/>
        <v>79.8</v>
      </c>
      <c r="M456" s="48">
        <f t="shared" si="434"/>
        <v>79.8</v>
      </c>
      <c r="N456" s="31">
        <v>-1</v>
      </c>
      <c r="O456" s="48">
        <f t="shared" si="435"/>
        <v>78.8</v>
      </c>
      <c r="P456" s="31"/>
      <c r="Q456" s="48">
        <f t="shared" si="436"/>
        <v>78.8</v>
      </c>
      <c r="S456" s="48">
        <f t="shared" si="437"/>
        <v>78.8</v>
      </c>
      <c r="V456" s="48">
        <f>S456+U456</f>
        <v>78.8</v>
      </c>
      <c r="X456" s="48">
        <f>V456+W456</f>
        <v>78.8</v>
      </c>
    </row>
    <row r="457" spans="1:24" x14ac:dyDescent="0.25">
      <c r="A457" s="44" t="s">
        <v>245</v>
      </c>
      <c r="B457" s="41"/>
      <c r="C457" s="41" t="s">
        <v>43</v>
      </c>
      <c r="D457" s="41" t="s">
        <v>15</v>
      </c>
      <c r="E457" s="41" t="s">
        <v>318</v>
      </c>
      <c r="F457" s="41" t="s">
        <v>226</v>
      </c>
      <c r="G457" s="30">
        <v>321.7</v>
      </c>
      <c r="H457" s="53">
        <v>1</v>
      </c>
      <c r="I457" s="48">
        <f t="shared" si="433"/>
        <v>322.7</v>
      </c>
      <c r="K457" s="48">
        <f t="shared" si="433"/>
        <v>322.7</v>
      </c>
      <c r="M457" s="48">
        <f t="shared" si="434"/>
        <v>322.7</v>
      </c>
      <c r="N457" s="31">
        <v>1</v>
      </c>
      <c r="O457" s="48">
        <f t="shared" si="435"/>
        <v>323.7</v>
      </c>
      <c r="P457" s="31"/>
      <c r="Q457" s="48">
        <f t="shared" si="436"/>
        <v>323.7</v>
      </c>
      <c r="R457" s="31">
        <v>90</v>
      </c>
      <c r="S457" s="48">
        <f t="shared" si="437"/>
        <v>413.7</v>
      </c>
      <c r="V457" s="48">
        <f>S457+U457</f>
        <v>413.7</v>
      </c>
      <c r="W457" s="31">
        <v>61.9</v>
      </c>
      <c r="X457" s="48">
        <f>V457+W457</f>
        <v>475.59999999999997</v>
      </c>
    </row>
    <row r="458" spans="1:24" ht="30" customHeight="1" x14ac:dyDescent="0.25">
      <c r="A458" s="45" t="s">
        <v>379</v>
      </c>
      <c r="B458" s="36" t="s">
        <v>431</v>
      </c>
      <c r="C458" s="36"/>
      <c r="D458" s="36"/>
      <c r="E458" s="36"/>
      <c r="F458" s="36"/>
      <c r="G458" s="37">
        <f>G459+G536</f>
        <v>16819.3</v>
      </c>
      <c r="H458" s="53">
        <f>SUM(H459:H548)</f>
        <v>16180.099999999999</v>
      </c>
      <c r="I458" s="49">
        <f>I459+I536+I514</f>
        <v>32999.4</v>
      </c>
      <c r="K458" s="49">
        <f>K459+K536+K514</f>
        <v>30226.74</v>
      </c>
      <c r="M458" s="49">
        <f>M459+M536+M514</f>
        <v>162492.89000000001</v>
      </c>
      <c r="O458" s="49">
        <f>O459+O536+O514</f>
        <v>200178.98</v>
      </c>
      <c r="P458" s="31"/>
      <c r="Q458" s="49">
        <f>Q459+Q536+Q514</f>
        <v>200178.98</v>
      </c>
      <c r="S458" s="49">
        <f>S459+S536+S514</f>
        <v>261241.60000000003</v>
      </c>
      <c r="V458" s="49">
        <f>V459+V536+V514</f>
        <v>261241.60000000003</v>
      </c>
      <c r="X458" s="49">
        <f>X459+X536+X514+X549</f>
        <v>262332.96000000002</v>
      </c>
    </row>
    <row r="459" spans="1:24" x14ac:dyDescent="0.25">
      <c r="A459" s="40" t="s">
        <v>42</v>
      </c>
      <c r="B459" s="41"/>
      <c r="C459" s="36" t="s">
        <v>24</v>
      </c>
      <c r="D459" s="36"/>
      <c r="E459" s="36"/>
      <c r="F459" s="36"/>
      <c r="G459" s="37">
        <f>G500+G491</f>
        <v>6819.3</v>
      </c>
      <c r="H459" s="57"/>
      <c r="I459" s="49">
        <f>I500+I491</f>
        <v>10588.310000000001</v>
      </c>
      <c r="J459" s="58"/>
      <c r="K459" s="49">
        <f>K500+K491</f>
        <v>10718.310000000001</v>
      </c>
      <c r="L459" s="67"/>
      <c r="M459" s="49">
        <f>M500+M491+M460+M477</f>
        <v>105776.34000000001</v>
      </c>
      <c r="N459" s="67"/>
      <c r="O459" s="49">
        <f>O500+O491+O460+O477</f>
        <v>139148.37</v>
      </c>
      <c r="P459" s="67"/>
      <c r="Q459" s="49">
        <f>Q500+Q491+Q460+Q477</f>
        <v>139148.37</v>
      </c>
      <c r="R459" s="67"/>
      <c r="S459" s="49">
        <f>S500+S491+S460+S477</f>
        <v>180270.17</v>
      </c>
      <c r="U459" s="67"/>
      <c r="V459" s="49">
        <f>V500+V491+V460+V477</f>
        <v>180270.17</v>
      </c>
      <c r="W459" s="67"/>
      <c r="X459" s="49">
        <f>X500+X491+X460+X477</f>
        <v>170131.66</v>
      </c>
    </row>
    <row r="460" spans="1:24" x14ac:dyDescent="0.25">
      <c r="A460" s="61" t="s">
        <v>181</v>
      </c>
      <c r="B460" s="36"/>
      <c r="C460" s="36" t="s">
        <v>24</v>
      </c>
      <c r="D460" s="36" t="s">
        <v>17</v>
      </c>
      <c r="E460" s="36"/>
      <c r="F460" s="36"/>
      <c r="G460" s="37"/>
      <c r="H460" s="57"/>
      <c r="I460" s="49"/>
      <c r="J460" s="58"/>
      <c r="K460" s="49"/>
      <c r="L460" s="67"/>
      <c r="M460" s="49">
        <f>M461+M468</f>
        <v>3101.9200000000005</v>
      </c>
      <c r="N460" s="67"/>
      <c r="O460" s="49">
        <f>O461+O468</f>
        <v>3101.9200000000005</v>
      </c>
      <c r="P460" s="67"/>
      <c r="Q460" s="49">
        <f>Q461+Q468</f>
        <v>3101.9200000000005</v>
      </c>
      <c r="R460" s="67"/>
      <c r="S460" s="49">
        <f>S461+S468</f>
        <v>3290.2800000000007</v>
      </c>
      <c r="U460" s="67"/>
      <c r="V460" s="49">
        <f>V461+V468</f>
        <v>3290.2800000000007</v>
      </c>
      <c r="W460" s="67"/>
      <c r="X460" s="49">
        <f>X461+X468</f>
        <v>3290.2800000000007</v>
      </c>
    </row>
    <row r="461" spans="1:24" x14ac:dyDescent="0.25">
      <c r="A461" s="62" t="s">
        <v>480</v>
      </c>
      <c r="B461" s="36"/>
      <c r="C461" s="36" t="s">
        <v>24</v>
      </c>
      <c r="D461" s="36" t="s">
        <v>17</v>
      </c>
      <c r="E461" s="36" t="s">
        <v>479</v>
      </c>
      <c r="F461" s="36"/>
      <c r="G461" s="37"/>
      <c r="H461" s="57"/>
      <c r="I461" s="49"/>
      <c r="J461" s="58"/>
      <c r="K461" s="49"/>
      <c r="L461" s="67"/>
      <c r="M461" s="49">
        <f>M462+M464+M466</f>
        <v>2581.7500000000005</v>
      </c>
      <c r="N461" s="67"/>
      <c r="O461" s="49">
        <f>O462+O464+O466</f>
        <v>2581.7500000000005</v>
      </c>
      <c r="P461" s="67"/>
      <c r="Q461" s="49">
        <f>Q462+Q464+Q466</f>
        <v>2581.7500000000005</v>
      </c>
      <c r="R461" s="67"/>
      <c r="S461" s="49">
        <f>S462+S464+S466</f>
        <v>2581.7500000000005</v>
      </c>
      <c r="U461" s="67"/>
      <c r="V461" s="49">
        <f>V462+V464+V466</f>
        <v>2581.7500000000005</v>
      </c>
      <c r="W461" s="67"/>
      <c r="X461" s="49">
        <f>X462+X464+X466</f>
        <v>2581.7500000000005</v>
      </c>
    </row>
    <row r="462" spans="1:24" x14ac:dyDescent="0.25">
      <c r="A462" s="46" t="s">
        <v>470</v>
      </c>
      <c r="B462" s="41"/>
      <c r="C462" s="41" t="s">
        <v>24</v>
      </c>
      <c r="D462" s="41" t="s">
        <v>17</v>
      </c>
      <c r="E462" s="41" t="s">
        <v>468</v>
      </c>
      <c r="F462" s="41"/>
      <c r="G462" s="30"/>
      <c r="I462" s="48"/>
      <c r="K462" s="48"/>
      <c r="M462" s="48">
        <f>M463</f>
        <v>13.32</v>
      </c>
      <c r="O462" s="48">
        <f>O463</f>
        <v>13.32</v>
      </c>
      <c r="P462" s="31"/>
      <c r="Q462" s="48">
        <f>Q463</f>
        <v>13.32</v>
      </c>
      <c r="S462" s="48">
        <f>S463</f>
        <v>13.32</v>
      </c>
      <c r="V462" s="48">
        <f>V463</f>
        <v>13.32</v>
      </c>
      <c r="X462" s="48">
        <f>X463</f>
        <v>13.32</v>
      </c>
    </row>
    <row r="463" spans="1:24" ht="31.5" x14ac:dyDescent="0.25">
      <c r="A463" s="19" t="s">
        <v>474</v>
      </c>
      <c r="B463" s="41"/>
      <c r="C463" s="41" t="s">
        <v>24</v>
      </c>
      <c r="D463" s="41" t="s">
        <v>17</v>
      </c>
      <c r="E463" s="41" t="s">
        <v>468</v>
      </c>
      <c r="F463" s="41" t="s">
        <v>326</v>
      </c>
      <c r="G463" s="30"/>
      <c r="I463" s="48"/>
      <c r="K463" s="48"/>
      <c r="L463" s="31">
        <v>13.32</v>
      </c>
      <c r="M463" s="48">
        <f t="shared" ref="M463:M465" si="438">K463+L463</f>
        <v>13.32</v>
      </c>
      <c r="O463" s="48">
        <f t="shared" ref="O463" si="439">M463+N463</f>
        <v>13.32</v>
      </c>
      <c r="P463" s="31"/>
      <c r="Q463" s="48">
        <f t="shared" ref="Q463" si="440">O463+P463</f>
        <v>13.32</v>
      </c>
      <c r="S463" s="48">
        <f t="shared" ref="S463" si="441">Q463+R463</f>
        <v>13.32</v>
      </c>
      <c r="V463" s="48">
        <f>S463+U463</f>
        <v>13.32</v>
      </c>
      <c r="X463" s="48">
        <f>V463+W463</f>
        <v>13.32</v>
      </c>
    </row>
    <row r="464" spans="1:24" ht="31.5" x14ac:dyDescent="0.25">
      <c r="A464" s="46" t="s">
        <v>471</v>
      </c>
      <c r="B464" s="41"/>
      <c r="C464" s="41" t="s">
        <v>24</v>
      </c>
      <c r="D464" s="41" t="s">
        <v>17</v>
      </c>
      <c r="E464" s="41" t="s">
        <v>469</v>
      </c>
      <c r="F464" s="41"/>
      <c r="G464" s="30"/>
      <c r="I464" s="48"/>
      <c r="K464" s="48"/>
      <c r="M464" s="48">
        <f>M465</f>
        <v>2234.5700000000002</v>
      </c>
      <c r="O464" s="48">
        <f>O465</f>
        <v>2234.5700000000002</v>
      </c>
      <c r="P464" s="31"/>
      <c r="Q464" s="48">
        <f>Q465</f>
        <v>2234.5700000000002</v>
      </c>
      <c r="S464" s="48">
        <f>S465</f>
        <v>2234.5700000000002</v>
      </c>
      <c r="V464" s="48">
        <f>V465</f>
        <v>2234.5700000000002</v>
      </c>
      <c r="X464" s="48">
        <f>X465</f>
        <v>2234.5700000000002</v>
      </c>
    </row>
    <row r="465" spans="1:24" x14ac:dyDescent="0.25">
      <c r="A465" s="44" t="s">
        <v>245</v>
      </c>
      <c r="B465" s="41"/>
      <c r="C465" s="41" t="s">
        <v>24</v>
      </c>
      <c r="D465" s="41" t="s">
        <v>17</v>
      </c>
      <c r="E465" s="41" t="s">
        <v>469</v>
      </c>
      <c r="F465" s="41" t="s">
        <v>226</v>
      </c>
      <c r="G465" s="30"/>
      <c r="I465" s="48"/>
      <c r="K465" s="48"/>
      <c r="L465" s="31">
        <v>2234.5700000000002</v>
      </c>
      <c r="M465" s="48">
        <f t="shared" si="438"/>
        <v>2234.5700000000002</v>
      </c>
      <c r="O465" s="48">
        <f t="shared" ref="O465" si="442">M465+N465</f>
        <v>2234.5700000000002</v>
      </c>
      <c r="P465" s="31"/>
      <c r="Q465" s="48">
        <f t="shared" ref="Q465" si="443">O465+P465</f>
        <v>2234.5700000000002</v>
      </c>
      <c r="S465" s="48">
        <f t="shared" ref="S465" si="444">Q465+R465</f>
        <v>2234.5700000000002</v>
      </c>
      <c r="V465" s="48">
        <f>S465+U465</f>
        <v>2234.5700000000002</v>
      </c>
      <c r="X465" s="48">
        <f>V465+W465</f>
        <v>2234.5700000000002</v>
      </c>
    </row>
    <row r="466" spans="1:24" ht="31.5" customHeight="1" x14ac:dyDescent="0.25">
      <c r="A466" s="46" t="s">
        <v>473</v>
      </c>
      <c r="B466" s="41"/>
      <c r="C466" s="41" t="s">
        <v>24</v>
      </c>
      <c r="D466" s="41" t="s">
        <v>17</v>
      </c>
      <c r="E466" s="41" t="s">
        <v>472</v>
      </c>
      <c r="F466" s="41"/>
      <c r="G466" s="30"/>
      <c r="I466" s="48"/>
      <c r="K466" s="48"/>
      <c r="M466" s="48">
        <f>M467</f>
        <v>333.86</v>
      </c>
      <c r="O466" s="48">
        <f>O467</f>
        <v>333.86</v>
      </c>
      <c r="P466" s="31"/>
      <c r="Q466" s="48">
        <f>Q467</f>
        <v>333.86</v>
      </c>
      <c r="S466" s="48">
        <f>S467</f>
        <v>333.86</v>
      </c>
      <c r="V466" s="48">
        <f>V467</f>
        <v>333.86</v>
      </c>
      <c r="X466" s="48">
        <f>X467</f>
        <v>333.86</v>
      </c>
    </row>
    <row r="467" spans="1:24" ht="31.5" x14ac:dyDescent="0.25">
      <c r="A467" s="19" t="s">
        <v>474</v>
      </c>
      <c r="B467" s="41"/>
      <c r="C467" s="41" t="s">
        <v>24</v>
      </c>
      <c r="D467" s="41" t="s">
        <v>17</v>
      </c>
      <c r="E467" s="41" t="s">
        <v>472</v>
      </c>
      <c r="F467" s="41" t="s">
        <v>326</v>
      </c>
      <c r="G467" s="30"/>
      <c r="I467" s="48"/>
      <c r="K467" s="48"/>
      <c r="L467" s="31">
        <v>333.86</v>
      </c>
      <c r="M467" s="48">
        <f>L467+K467</f>
        <v>333.86</v>
      </c>
      <c r="O467" s="48">
        <f>N467+M467</f>
        <v>333.86</v>
      </c>
      <c r="P467" s="31"/>
      <c r="Q467" s="48">
        <f>P467+O467</f>
        <v>333.86</v>
      </c>
      <c r="S467" s="48">
        <f>R467+Q467</f>
        <v>333.86</v>
      </c>
      <c r="V467" s="48">
        <f>U467+S467</f>
        <v>333.86</v>
      </c>
      <c r="X467" s="48">
        <f>W467+V467</f>
        <v>333.86</v>
      </c>
    </row>
    <row r="468" spans="1:24" x14ac:dyDescent="0.25">
      <c r="A468" s="43" t="s">
        <v>481</v>
      </c>
      <c r="B468" s="36"/>
      <c r="C468" s="36" t="s">
        <v>24</v>
      </c>
      <c r="D468" s="36" t="s">
        <v>17</v>
      </c>
      <c r="E468" s="36" t="s">
        <v>310</v>
      </c>
      <c r="F468" s="36"/>
      <c r="G468" s="37"/>
      <c r="H468" s="57"/>
      <c r="I468" s="49"/>
      <c r="J468" s="58"/>
      <c r="K468" s="49"/>
      <c r="L468" s="67"/>
      <c r="M468" s="49">
        <f>M469+M472</f>
        <v>520.16999999999996</v>
      </c>
      <c r="N468" s="67"/>
      <c r="O468" s="49">
        <f>O469+O472</f>
        <v>520.16999999999996</v>
      </c>
      <c r="P468" s="67"/>
      <c r="Q468" s="49">
        <f>Q469+Q472</f>
        <v>520.16999999999996</v>
      </c>
      <c r="R468" s="67"/>
      <c r="S468" s="49">
        <f>S469+S472+S475</f>
        <v>708.53</v>
      </c>
      <c r="U468" s="67"/>
      <c r="V468" s="49">
        <f>V469+V472+V475</f>
        <v>708.53</v>
      </c>
      <c r="W468" s="67"/>
      <c r="X468" s="49">
        <f>X469+X472+X475</f>
        <v>708.53</v>
      </c>
    </row>
    <row r="469" spans="1:24" ht="36" customHeight="1" x14ac:dyDescent="0.25">
      <c r="A469" s="46" t="s">
        <v>473</v>
      </c>
      <c r="B469" s="41"/>
      <c r="C469" s="41" t="s">
        <v>24</v>
      </c>
      <c r="D469" s="41" t="s">
        <v>17</v>
      </c>
      <c r="E469" s="41" t="s">
        <v>329</v>
      </c>
      <c r="F469" s="41"/>
      <c r="G469" s="30"/>
      <c r="I469" s="48"/>
      <c r="K469" s="48"/>
      <c r="M469" s="48">
        <f>M470+M471</f>
        <v>500.19</v>
      </c>
      <c r="O469" s="48">
        <f>O470+O471</f>
        <v>500.19</v>
      </c>
      <c r="P469" s="31"/>
      <c r="Q469" s="48">
        <f>Q470+Q471</f>
        <v>500.19</v>
      </c>
      <c r="S469" s="48">
        <f>S470+S471</f>
        <v>500.19</v>
      </c>
      <c r="V469" s="48">
        <f>V470+V471</f>
        <v>500.19</v>
      </c>
      <c r="X469" s="48">
        <f>X470+X471</f>
        <v>500.19</v>
      </c>
    </row>
    <row r="470" spans="1:24" ht="31.5" x14ac:dyDescent="0.25">
      <c r="A470" s="19" t="s">
        <v>475</v>
      </c>
      <c r="B470" s="41"/>
      <c r="C470" s="41" t="s">
        <v>24</v>
      </c>
      <c r="D470" s="41" t="s">
        <v>17</v>
      </c>
      <c r="E470" s="41" t="s">
        <v>329</v>
      </c>
      <c r="F470" s="41" t="s">
        <v>326</v>
      </c>
      <c r="G470" s="30"/>
      <c r="I470" s="48"/>
      <c r="K470" s="48"/>
      <c r="L470" s="31">
        <v>250.1</v>
      </c>
      <c r="M470" s="48">
        <f t="shared" ref="M470:M474" si="445">L470+K470</f>
        <v>250.1</v>
      </c>
      <c r="O470" s="48">
        <f t="shared" ref="O470:O471" si="446">N470+M470</f>
        <v>250.1</v>
      </c>
      <c r="P470" s="31"/>
      <c r="Q470" s="48">
        <f t="shared" ref="Q470:Q471" si="447">P470+O470</f>
        <v>250.1</v>
      </c>
      <c r="S470" s="48">
        <f t="shared" ref="S470:S471" si="448">R470+Q470</f>
        <v>250.1</v>
      </c>
      <c r="V470" s="48">
        <f>U470+S470</f>
        <v>250.1</v>
      </c>
      <c r="X470" s="48">
        <f>W470+V470</f>
        <v>250.1</v>
      </c>
    </row>
    <row r="471" spans="1:24" ht="31.5" x14ac:dyDescent="0.25">
      <c r="A471" s="19" t="s">
        <v>478</v>
      </c>
      <c r="B471" s="41"/>
      <c r="C471" s="41" t="s">
        <v>24</v>
      </c>
      <c r="D471" s="41" t="s">
        <v>17</v>
      </c>
      <c r="E471" s="41" t="s">
        <v>329</v>
      </c>
      <c r="F471" s="41" t="s">
        <v>326</v>
      </c>
      <c r="G471" s="30"/>
      <c r="I471" s="48"/>
      <c r="K471" s="48"/>
      <c r="L471" s="31">
        <v>250.09</v>
      </c>
      <c r="M471" s="48">
        <f t="shared" si="445"/>
        <v>250.09</v>
      </c>
      <c r="O471" s="48">
        <f t="shared" si="446"/>
        <v>250.09</v>
      </c>
      <c r="P471" s="31"/>
      <c r="Q471" s="48">
        <f t="shared" si="447"/>
        <v>250.09</v>
      </c>
      <c r="S471" s="48">
        <f t="shared" si="448"/>
        <v>250.09</v>
      </c>
      <c r="V471" s="48">
        <f>U471+S471</f>
        <v>250.09</v>
      </c>
      <c r="X471" s="48">
        <f>W471+V471</f>
        <v>250.09</v>
      </c>
    </row>
    <row r="472" spans="1:24" x14ac:dyDescent="0.25">
      <c r="A472" s="46" t="s">
        <v>470</v>
      </c>
      <c r="B472" s="41"/>
      <c r="C472" s="41" t="s">
        <v>24</v>
      </c>
      <c r="D472" s="41" t="s">
        <v>17</v>
      </c>
      <c r="E472" s="41" t="s">
        <v>476</v>
      </c>
      <c r="F472" s="41"/>
      <c r="G472" s="30"/>
      <c r="I472" s="48"/>
      <c r="K472" s="48"/>
      <c r="M472" s="48">
        <f>M474</f>
        <v>19.98</v>
      </c>
      <c r="O472" s="48">
        <f>O474</f>
        <v>19.98</v>
      </c>
      <c r="P472" s="31"/>
      <c r="Q472" s="48">
        <f>Q474</f>
        <v>19.98</v>
      </c>
      <c r="S472" s="48">
        <f>S474+S473</f>
        <v>40.340000000000003</v>
      </c>
      <c r="V472" s="48">
        <f>V474+V473</f>
        <v>40.340000000000003</v>
      </c>
      <c r="X472" s="48">
        <f>X474+X473</f>
        <v>40.340000000000003</v>
      </c>
    </row>
    <row r="473" spans="1:24" x14ac:dyDescent="0.25">
      <c r="A473" s="44" t="s">
        <v>245</v>
      </c>
      <c r="B473" s="41"/>
      <c r="C473" s="41" t="s">
        <v>24</v>
      </c>
      <c r="D473" s="41" t="s">
        <v>17</v>
      </c>
      <c r="E473" s="41" t="s">
        <v>476</v>
      </c>
      <c r="F473" s="41" t="s">
        <v>226</v>
      </c>
      <c r="G473" s="30"/>
      <c r="I473" s="48"/>
      <c r="K473" s="48"/>
      <c r="M473" s="48"/>
      <c r="O473" s="48"/>
      <c r="P473" s="31"/>
      <c r="Q473" s="48"/>
      <c r="R473" s="31">
        <v>20.36</v>
      </c>
      <c r="S473" s="48">
        <f t="shared" ref="S473:S476" si="449">R473+Q473</f>
        <v>20.36</v>
      </c>
      <c r="V473" s="48">
        <f>U473+S473</f>
        <v>20.36</v>
      </c>
      <c r="X473" s="48">
        <f>W473+V473</f>
        <v>20.36</v>
      </c>
    </row>
    <row r="474" spans="1:24" ht="31.5" x14ac:dyDescent="0.25">
      <c r="A474" s="19" t="s">
        <v>477</v>
      </c>
      <c r="B474" s="41"/>
      <c r="C474" s="41" t="s">
        <v>24</v>
      </c>
      <c r="D474" s="41" t="s">
        <v>17</v>
      </c>
      <c r="E474" s="41" t="s">
        <v>476</v>
      </c>
      <c r="F474" s="41" t="s">
        <v>326</v>
      </c>
      <c r="G474" s="30"/>
      <c r="I474" s="48"/>
      <c r="K474" s="48"/>
      <c r="L474" s="31">
        <v>19.98</v>
      </c>
      <c r="M474" s="48">
        <f t="shared" si="445"/>
        <v>19.98</v>
      </c>
      <c r="O474" s="48">
        <f t="shared" ref="O474" si="450">N474+M474</f>
        <v>19.98</v>
      </c>
      <c r="P474" s="31"/>
      <c r="Q474" s="48">
        <f t="shared" ref="Q474" si="451">P474+O474</f>
        <v>19.98</v>
      </c>
      <c r="S474" s="48">
        <f t="shared" si="449"/>
        <v>19.98</v>
      </c>
      <c r="V474" s="48">
        <f>U474+S474</f>
        <v>19.98</v>
      </c>
      <c r="X474" s="48">
        <f>W474+V474</f>
        <v>19.98</v>
      </c>
    </row>
    <row r="475" spans="1:24" ht="31.5" x14ac:dyDescent="0.25">
      <c r="A475" s="46" t="s">
        <v>471</v>
      </c>
      <c r="B475" s="41"/>
      <c r="C475" s="41" t="s">
        <v>24</v>
      </c>
      <c r="D475" s="41" t="s">
        <v>17</v>
      </c>
      <c r="E475" s="41" t="s">
        <v>616</v>
      </c>
      <c r="F475" s="41"/>
      <c r="G475" s="30"/>
      <c r="I475" s="48"/>
      <c r="K475" s="48"/>
      <c r="M475" s="48"/>
      <c r="O475" s="48"/>
      <c r="P475" s="31"/>
      <c r="Q475" s="48"/>
      <c r="S475" s="48">
        <f>S476</f>
        <v>168</v>
      </c>
      <c r="V475" s="48">
        <f>V476</f>
        <v>168</v>
      </c>
      <c r="X475" s="48">
        <f>X476</f>
        <v>168</v>
      </c>
    </row>
    <row r="476" spans="1:24" x14ac:dyDescent="0.25">
      <c r="A476" s="44" t="s">
        <v>245</v>
      </c>
      <c r="B476" s="41"/>
      <c r="C476" s="41" t="s">
        <v>24</v>
      </c>
      <c r="D476" s="41" t="s">
        <v>17</v>
      </c>
      <c r="E476" s="41" t="s">
        <v>633</v>
      </c>
      <c r="F476" s="41" t="s">
        <v>226</v>
      </c>
      <c r="G476" s="30"/>
      <c r="I476" s="48"/>
      <c r="K476" s="48"/>
      <c r="M476" s="48"/>
      <c r="O476" s="48"/>
      <c r="P476" s="31"/>
      <c r="Q476" s="48"/>
      <c r="R476" s="31">
        <v>168</v>
      </c>
      <c r="S476" s="48">
        <f t="shared" si="449"/>
        <v>168</v>
      </c>
      <c r="V476" s="48">
        <f>U476+S476</f>
        <v>168</v>
      </c>
      <c r="X476" s="48">
        <f>W476+V476</f>
        <v>168</v>
      </c>
    </row>
    <row r="477" spans="1:24" x14ac:dyDescent="0.25">
      <c r="A477" s="43" t="s">
        <v>240</v>
      </c>
      <c r="B477" s="36"/>
      <c r="C477" s="36" t="s">
        <v>24</v>
      </c>
      <c r="D477" s="36" t="s">
        <v>98</v>
      </c>
      <c r="E477" s="36"/>
      <c r="F477" s="36"/>
      <c r="G477" s="37"/>
      <c r="H477" s="57"/>
      <c r="I477" s="49"/>
      <c r="J477" s="58"/>
      <c r="K477" s="49"/>
      <c r="L477" s="67"/>
      <c r="M477" s="49">
        <f>M478+M481+M486</f>
        <v>94240.52</v>
      </c>
      <c r="N477" s="67"/>
      <c r="O477" s="49">
        <f>O478+O481+O486</f>
        <v>88125.88</v>
      </c>
      <c r="P477" s="67"/>
      <c r="Q477" s="49">
        <f>Q478+Q481+Q486</f>
        <v>88125.88</v>
      </c>
      <c r="R477" s="67"/>
      <c r="S477" s="49">
        <f>S478+S481+S486</f>
        <v>128846.42</v>
      </c>
      <c r="U477" s="67"/>
      <c r="V477" s="49">
        <f>V478+V481+V486</f>
        <v>128846.42</v>
      </c>
      <c r="W477" s="67"/>
      <c r="X477" s="49">
        <f>X478+X481+X486</f>
        <v>128846.42</v>
      </c>
    </row>
    <row r="478" spans="1:24" ht="15" customHeight="1" x14ac:dyDescent="0.25">
      <c r="A478" s="19" t="s">
        <v>605</v>
      </c>
      <c r="B478" s="36"/>
      <c r="C478" s="36" t="s">
        <v>24</v>
      </c>
      <c r="D478" s="36" t="s">
        <v>98</v>
      </c>
      <c r="E478" s="36" t="s">
        <v>458</v>
      </c>
      <c r="F478" s="36"/>
      <c r="G478" s="37"/>
      <c r="H478" s="57"/>
      <c r="I478" s="49"/>
      <c r="J478" s="58"/>
      <c r="K478" s="49"/>
      <c r="L478" s="67"/>
      <c r="M478" s="49">
        <f>M479</f>
        <v>77941.440000000002</v>
      </c>
      <c r="N478" s="67"/>
      <c r="O478" s="49">
        <f>O479</f>
        <v>72855.290000000008</v>
      </c>
      <c r="P478" s="67"/>
      <c r="Q478" s="49">
        <f>Q479</f>
        <v>72855.290000000008</v>
      </c>
      <c r="R478" s="67"/>
      <c r="S478" s="49">
        <f>S479+S480</f>
        <v>114740.23000000001</v>
      </c>
      <c r="U478" s="67"/>
      <c r="V478" s="49">
        <f>V479+V480</f>
        <v>114740.23000000001</v>
      </c>
      <c r="W478" s="67"/>
      <c r="X478" s="49">
        <f>X479+X480</f>
        <v>114740.23000000001</v>
      </c>
    </row>
    <row r="479" spans="1:24" ht="63" x14ac:dyDescent="0.25">
      <c r="A479" s="19" t="s">
        <v>606</v>
      </c>
      <c r="B479" s="41"/>
      <c r="C479" s="41" t="s">
        <v>24</v>
      </c>
      <c r="D479" s="41" t="s">
        <v>98</v>
      </c>
      <c r="E479" s="41" t="s">
        <v>458</v>
      </c>
      <c r="F479" s="41" t="s">
        <v>326</v>
      </c>
      <c r="G479" s="30"/>
      <c r="I479" s="48"/>
      <c r="K479" s="48"/>
      <c r="L479" s="31">
        <v>77941.440000000002</v>
      </c>
      <c r="M479" s="48">
        <f t="shared" ref="M479:M483" si="452">L479+K479</f>
        <v>77941.440000000002</v>
      </c>
      <c r="N479" s="31">
        <v>-5086.1499999999996</v>
      </c>
      <c r="O479" s="48">
        <f t="shared" ref="O479" si="453">N479+M479</f>
        <v>72855.290000000008</v>
      </c>
      <c r="P479" s="31"/>
      <c r="Q479" s="48">
        <f t="shared" ref="Q479" si="454">P479+O479</f>
        <v>72855.290000000008</v>
      </c>
      <c r="S479" s="48">
        <f t="shared" ref="S479:S480" si="455">R479+Q479</f>
        <v>72855.290000000008</v>
      </c>
      <c r="V479" s="48">
        <f>U479+S479</f>
        <v>72855.290000000008</v>
      </c>
      <c r="X479" s="48">
        <f>W479+V479</f>
        <v>72855.290000000008</v>
      </c>
    </row>
    <row r="480" spans="1:24" ht="63" x14ac:dyDescent="0.25">
      <c r="A480" s="19" t="s">
        <v>607</v>
      </c>
      <c r="B480" s="41"/>
      <c r="C480" s="41" t="s">
        <v>24</v>
      </c>
      <c r="D480" s="41" t="s">
        <v>98</v>
      </c>
      <c r="E480" s="41" t="s">
        <v>458</v>
      </c>
      <c r="F480" s="41" t="s">
        <v>326</v>
      </c>
      <c r="G480" s="30"/>
      <c r="I480" s="48"/>
      <c r="K480" s="48"/>
      <c r="M480" s="48"/>
      <c r="O480" s="48"/>
      <c r="P480" s="31"/>
      <c r="Q480" s="48"/>
      <c r="R480" s="31">
        <v>41884.94</v>
      </c>
      <c r="S480" s="48">
        <f t="shared" si="455"/>
        <v>41884.94</v>
      </c>
      <c r="V480" s="48">
        <f>U480+S480</f>
        <v>41884.94</v>
      </c>
      <c r="X480" s="48">
        <f>W480+V480</f>
        <v>41884.94</v>
      </c>
    </row>
    <row r="481" spans="1:24" x14ac:dyDescent="0.25">
      <c r="A481" s="43" t="s">
        <v>480</v>
      </c>
      <c r="B481" s="36"/>
      <c r="C481" s="36" t="s">
        <v>24</v>
      </c>
      <c r="D481" s="36" t="s">
        <v>98</v>
      </c>
      <c r="E481" s="36" t="s">
        <v>479</v>
      </c>
      <c r="F481" s="36"/>
      <c r="G481" s="37"/>
      <c r="H481" s="57"/>
      <c r="I481" s="49"/>
      <c r="J481" s="58"/>
      <c r="K481" s="49"/>
      <c r="L481" s="67"/>
      <c r="M481" s="49">
        <f>M482+M484</f>
        <v>8100.25</v>
      </c>
      <c r="N481" s="67"/>
      <c r="O481" s="49">
        <f>O482+O484</f>
        <v>7756.43</v>
      </c>
      <c r="P481" s="67"/>
      <c r="Q481" s="49">
        <f>Q482+Q484</f>
        <v>7756.43</v>
      </c>
      <c r="R481" s="67"/>
      <c r="S481" s="49">
        <f>S482+S484</f>
        <v>7756.43</v>
      </c>
      <c r="U481" s="67"/>
      <c r="V481" s="49">
        <f>V482+V484</f>
        <v>7756.43</v>
      </c>
      <c r="W481" s="67"/>
      <c r="X481" s="49">
        <f>X482+X484</f>
        <v>7756.43</v>
      </c>
    </row>
    <row r="482" spans="1:24" ht="45" customHeight="1" x14ac:dyDescent="0.25">
      <c r="A482" s="19" t="s">
        <v>484</v>
      </c>
      <c r="B482" s="41"/>
      <c r="C482" s="41" t="s">
        <v>24</v>
      </c>
      <c r="D482" s="41" t="s">
        <v>98</v>
      </c>
      <c r="E482" s="41" t="s">
        <v>459</v>
      </c>
      <c r="F482" s="41"/>
      <c r="G482" s="30"/>
      <c r="I482" s="48"/>
      <c r="K482" s="48"/>
      <c r="M482" s="48">
        <f>M483</f>
        <v>5268.83</v>
      </c>
      <c r="O482" s="48">
        <f>O483</f>
        <v>4925.01</v>
      </c>
      <c r="P482" s="31"/>
      <c r="Q482" s="48">
        <f>Q483</f>
        <v>4925.01</v>
      </c>
      <c r="S482" s="48">
        <f>S483</f>
        <v>4925.01</v>
      </c>
      <c r="V482" s="48">
        <f>V483</f>
        <v>4925.01</v>
      </c>
      <c r="X482" s="48">
        <f>X483</f>
        <v>4925.01</v>
      </c>
    </row>
    <row r="483" spans="1:24" ht="31.5" x14ac:dyDescent="0.25">
      <c r="A483" s="19" t="s">
        <v>474</v>
      </c>
      <c r="B483" s="41"/>
      <c r="C483" s="41" t="s">
        <v>24</v>
      </c>
      <c r="D483" s="41" t="s">
        <v>98</v>
      </c>
      <c r="E483" s="41" t="s">
        <v>459</v>
      </c>
      <c r="F483" s="41" t="s">
        <v>326</v>
      </c>
      <c r="G483" s="30"/>
      <c r="I483" s="48"/>
      <c r="K483" s="48"/>
      <c r="L483" s="31">
        <v>5268.83</v>
      </c>
      <c r="M483" s="48">
        <f t="shared" si="452"/>
        <v>5268.83</v>
      </c>
      <c r="N483" s="31">
        <v>-343.82</v>
      </c>
      <c r="O483" s="48">
        <f t="shared" ref="O483" si="456">N483+M483</f>
        <v>4925.01</v>
      </c>
      <c r="P483" s="31"/>
      <c r="Q483" s="48">
        <f t="shared" ref="Q483" si="457">P483+O483</f>
        <v>4925.01</v>
      </c>
      <c r="S483" s="48">
        <f t="shared" ref="S483" si="458">R483+Q483</f>
        <v>4925.01</v>
      </c>
      <c r="V483" s="48">
        <f>U483+S483</f>
        <v>4925.01</v>
      </c>
      <c r="X483" s="48">
        <f>W483+V483</f>
        <v>4925.01</v>
      </c>
    </row>
    <row r="484" spans="1:24" ht="34.5" customHeight="1" x14ac:dyDescent="0.25">
      <c r="A484" s="19" t="s">
        <v>483</v>
      </c>
      <c r="B484" s="41"/>
      <c r="C484" s="41" t="s">
        <v>24</v>
      </c>
      <c r="D484" s="41" t="s">
        <v>98</v>
      </c>
      <c r="E484" s="41" t="s">
        <v>482</v>
      </c>
      <c r="F484" s="41"/>
      <c r="G484" s="30"/>
      <c r="I484" s="48"/>
      <c r="K484" s="48"/>
      <c r="M484" s="48">
        <f>M485</f>
        <v>2831.42</v>
      </c>
      <c r="O484" s="48">
        <f>O485</f>
        <v>2831.42</v>
      </c>
      <c r="P484" s="31"/>
      <c r="Q484" s="48">
        <f>Q485</f>
        <v>2831.42</v>
      </c>
      <c r="S484" s="48">
        <f>S485</f>
        <v>2831.42</v>
      </c>
      <c r="V484" s="48">
        <f>V485</f>
        <v>2831.42</v>
      </c>
      <c r="X484" s="48">
        <f>X485</f>
        <v>2831.42</v>
      </c>
    </row>
    <row r="485" spans="1:24" ht="31.5" x14ac:dyDescent="0.25">
      <c r="A485" s="19" t="s">
        <v>474</v>
      </c>
      <c r="B485" s="41"/>
      <c r="C485" s="41" t="s">
        <v>24</v>
      </c>
      <c r="D485" s="41" t="s">
        <v>98</v>
      </c>
      <c r="E485" s="41" t="s">
        <v>482</v>
      </c>
      <c r="F485" s="41" t="s">
        <v>326</v>
      </c>
      <c r="G485" s="30"/>
      <c r="I485" s="48"/>
      <c r="K485" s="48"/>
      <c r="L485" s="31">
        <v>2831.42</v>
      </c>
      <c r="M485" s="48">
        <f t="shared" ref="M485:M490" si="459">L485+K485</f>
        <v>2831.42</v>
      </c>
      <c r="O485" s="48">
        <f t="shared" ref="O485" si="460">N485+M485</f>
        <v>2831.42</v>
      </c>
      <c r="P485" s="31"/>
      <c r="Q485" s="48">
        <f t="shared" ref="Q485" si="461">P485+O485</f>
        <v>2831.42</v>
      </c>
      <c r="S485" s="48">
        <f t="shared" ref="S485" si="462">R485+Q485</f>
        <v>2831.42</v>
      </c>
      <c r="V485" s="48">
        <f>U485+S485</f>
        <v>2831.42</v>
      </c>
      <c r="X485" s="48">
        <f>W485+V485</f>
        <v>2831.42</v>
      </c>
    </row>
    <row r="486" spans="1:24" x14ac:dyDescent="0.25">
      <c r="A486" s="43" t="s">
        <v>481</v>
      </c>
      <c r="B486" s="36"/>
      <c r="C486" s="36" t="s">
        <v>24</v>
      </c>
      <c r="D486" s="36" t="s">
        <v>98</v>
      </c>
      <c r="E486" s="36" t="s">
        <v>310</v>
      </c>
      <c r="F486" s="36"/>
      <c r="G486" s="37"/>
      <c r="H486" s="57"/>
      <c r="I486" s="49"/>
      <c r="J486" s="58"/>
      <c r="K486" s="49"/>
      <c r="L486" s="67"/>
      <c r="M486" s="49">
        <f>M487+M489</f>
        <v>8198.83</v>
      </c>
      <c r="N486" s="67"/>
      <c r="O486" s="49">
        <f>O487+O489</f>
        <v>7514.16</v>
      </c>
      <c r="P486" s="67"/>
      <c r="Q486" s="49">
        <f>Q487+Q489</f>
        <v>7514.16</v>
      </c>
      <c r="R486" s="67"/>
      <c r="S486" s="49">
        <f>S487+S489</f>
        <v>6349.76</v>
      </c>
      <c r="U486" s="67"/>
      <c r="V486" s="49">
        <f>V487+V489</f>
        <v>6349.76</v>
      </c>
      <c r="W486" s="67"/>
      <c r="X486" s="49">
        <f>X487+X489</f>
        <v>6349.76</v>
      </c>
    </row>
    <row r="487" spans="1:24" ht="33.75" customHeight="1" x14ac:dyDescent="0.25">
      <c r="A487" s="19" t="s">
        <v>483</v>
      </c>
      <c r="B487" s="41"/>
      <c r="C487" s="41" t="s">
        <v>24</v>
      </c>
      <c r="D487" s="41" t="s">
        <v>98</v>
      </c>
      <c r="E487" s="41" t="s">
        <v>389</v>
      </c>
      <c r="F487" s="41"/>
      <c r="G487" s="30"/>
      <c r="I487" s="48"/>
      <c r="K487" s="48"/>
      <c r="M487" s="48">
        <f>M488</f>
        <v>4247.13</v>
      </c>
      <c r="O487" s="48">
        <f>O488</f>
        <v>4247.13</v>
      </c>
      <c r="P487" s="31"/>
      <c r="Q487" s="48">
        <f>Q488</f>
        <v>4247.13</v>
      </c>
      <c r="S487" s="48">
        <f>S488</f>
        <v>3082.73</v>
      </c>
      <c r="V487" s="48">
        <f>V488</f>
        <v>3082.73</v>
      </c>
      <c r="X487" s="48">
        <f>X488</f>
        <v>3082.73</v>
      </c>
    </row>
    <row r="488" spans="1:24" ht="31.5" x14ac:dyDescent="0.25">
      <c r="A488" s="19" t="s">
        <v>477</v>
      </c>
      <c r="B488" s="41"/>
      <c r="C488" s="41" t="s">
        <v>24</v>
      </c>
      <c r="D488" s="41" t="s">
        <v>98</v>
      </c>
      <c r="E488" s="41" t="s">
        <v>389</v>
      </c>
      <c r="F488" s="41" t="s">
        <v>326</v>
      </c>
      <c r="G488" s="30"/>
      <c r="I488" s="48"/>
      <c r="K488" s="48"/>
      <c r="L488" s="31">
        <v>4247.13</v>
      </c>
      <c r="M488" s="48">
        <f t="shared" si="459"/>
        <v>4247.13</v>
      </c>
      <c r="O488" s="48">
        <f t="shared" ref="O488" si="463">N488+M488</f>
        <v>4247.13</v>
      </c>
      <c r="P488" s="31"/>
      <c r="Q488" s="48">
        <f t="shared" ref="Q488" si="464">P488+O488</f>
        <v>4247.13</v>
      </c>
      <c r="R488" s="31">
        <v>-1164.4000000000001</v>
      </c>
      <c r="S488" s="48">
        <f t="shared" ref="S488" si="465">R488+Q488</f>
        <v>3082.73</v>
      </c>
      <c r="V488" s="48">
        <f>U488+S488</f>
        <v>3082.73</v>
      </c>
      <c r="X488" s="48">
        <f>W488+V488</f>
        <v>3082.73</v>
      </c>
    </row>
    <row r="489" spans="1:24" ht="45" customHeight="1" x14ac:dyDescent="0.25">
      <c r="A489" s="19" t="s">
        <v>484</v>
      </c>
      <c r="B489" s="41"/>
      <c r="C489" s="41" t="s">
        <v>24</v>
      </c>
      <c r="D489" s="41" t="s">
        <v>98</v>
      </c>
      <c r="E489" s="41" t="s">
        <v>239</v>
      </c>
      <c r="F489" s="41"/>
      <c r="G489" s="30"/>
      <c r="I489" s="48"/>
      <c r="K489" s="48"/>
      <c r="M489" s="48">
        <f>M490</f>
        <v>3951.7</v>
      </c>
      <c r="O489" s="48">
        <f>O490</f>
        <v>3267.0299999999997</v>
      </c>
      <c r="P489" s="31"/>
      <c r="Q489" s="48">
        <f>Q490</f>
        <v>3267.0299999999997</v>
      </c>
      <c r="S489" s="48">
        <f>S490</f>
        <v>3267.0299999999997</v>
      </c>
      <c r="V489" s="48">
        <f>V490</f>
        <v>3267.0299999999997</v>
      </c>
      <c r="X489" s="48">
        <f>X490</f>
        <v>3267.0299999999997</v>
      </c>
    </row>
    <row r="490" spans="1:24" ht="31.5" x14ac:dyDescent="0.25">
      <c r="A490" s="19" t="s">
        <v>475</v>
      </c>
      <c r="B490" s="41"/>
      <c r="C490" s="41" t="s">
        <v>24</v>
      </c>
      <c r="D490" s="41" t="s">
        <v>98</v>
      </c>
      <c r="E490" s="41" t="s">
        <v>239</v>
      </c>
      <c r="F490" s="41" t="s">
        <v>326</v>
      </c>
      <c r="G490" s="30"/>
      <c r="I490" s="48"/>
      <c r="K490" s="48"/>
      <c r="L490" s="31">
        <v>3951.7</v>
      </c>
      <c r="M490" s="48">
        <f t="shared" si="459"/>
        <v>3951.7</v>
      </c>
      <c r="N490" s="31">
        <f>-515.74-168.93</f>
        <v>-684.67000000000007</v>
      </c>
      <c r="O490" s="48">
        <f t="shared" ref="O490" si="466">N490+M490</f>
        <v>3267.0299999999997</v>
      </c>
      <c r="P490" s="31"/>
      <c r="Q490" s="48">
        <f t="shared" ref="Q490" si="467">P490+O490</f>
        <v>3267.0299999999997</v>
      </c>
      <c r="S490" s="48">
        <f t="shared" ref="S490" si="468">R490+Q490</f>
        <v>3267.0299999999997</v>
      </c>
      <c r="V490" s="48">
        <f>U490+S490</f>
        <v>3267.0299999999997</v>
      </c>
      <c r="X490" s="48">
        <f>W490+V490</f>
        <v>3267.0299999999997</v>
      </c>
    </row>
    <row r="491" spans="1:24" x14ac:dyDescent="0.25">
      <c r="A491" s="62" t="s">
        <v>334</v>
      </c>
      <c r="B491" s="36"/>
      <c r="C491" s="36" t="s">
        <v>24</v>
      </c>
      <c r="D491" s="36" t="s">
        <v>63</v>
      </c>
      <c r="E491" s="36"/>
      <c r="F491" s="36"/>
      <c r="G491" s="37">
        <f>G497</f>
        <v>2405.6999999999998</v>
      </c>
      <c r="H491" s="57"/>
      <c r="I491" s="49">
        <f>I497</f>
        <v>4811.3</v>
      </c>
      <c r="J491" s="58"/>
      <c r="K491" s="49">
        <f>K497</f>
        <v>4811.3</v>
      </c>
      <c r="L491" s="67"/>
      <c r="M491" s="49">
        <f>M497</f>
        <v>4811.3</v>
      </c>
      <c r="N491" s="67"/>
      <c r="O491" s="49">
        <f>O497+O492</f>
        <v>44297.970000000008</v>
      </c>
      <c r="P491" s="67"/>
      <c r="Q491" s="49">
        <f>Q497+Q492</f>
        <v>44297.970000000008</v>
      </c>
      <c r="R491" s="67"/>
      <c r="S491" s="49">
        <f>S497+S492</f>
        <v>44200.87000000001</v>
      </c>
      <c r="U491" s="67"/>
      <c r="V491" s="49">
        <f>V497+V492</f>
        <v>44200.87000000001</v>
      </c>
      <c r="W491" s="67"/>
      <c r="X491" s="49">
        <f>X497+X492</f>
        <v>34062.36</v>
      </c>
    </row>
    <row r="492" spans="1:24" ht="29.25" customHeight="1" x14ac:dyDescent="0.25">
      <c r="A492" s="46" t="s">
        <v>335</v>
      </c>
      <c r="B492" s="36"/>
      <c r="C492" s="41" t="s">
        <v>24</v>
      </c>
      <c r="D492" s="41" t="s">
        <v>63</v>
      </c>
      <c r="E492" s="41" t="s">
        <v>554</v>
      </c>
      <c r="F492" s="36"/>
      <c r="G492" s="37"/>
      <c r="H492" s="57"/>
      <c r="I492" s="49"/>
      <c r="J492" s="58"/>
      <c r="K492" s="49"/>
      <c r="L492" s="67"/>
      <c r="M492" s="49"/>
      <c r="N492" s="67"/>
      <c r="O492" s="48">
        <f>O493+O494+O495+O496</f>
        <v>39486.670000000006</v>
      </c>
      <c r="P492" s="67"/>
      <c r="Q492" s="48">
        <f>Q493+Q494+Q495+Q496</f>
        <v>39486.670000000006</v>
      </c>
      <c r="R492" s="67"/>
      <c r="S492" s="48">
        <f>S493+S494+S495+S496</f>
        <v>39486.670000000006</v>
      </c>
      <c r="U492" s="67"/>
      <c r="V492" s="48">
        <f>V493+V494+V495+V496</f>
        <v>39486.670000000006</v>
      </c>
      <c r="W492" s="67"/>
      <c r="X492" s="48">
        <f>X493+X494+X495+X496</f>
        <v>29391.11</v>
      </c>
    </row>
    <row r="493" spans="1:24" ht="46.5" customHeight="1" x14ac:dyDescent="0.25">
      <c r="A493" s="46" t="s">
        <v>557</v>
      </c>
      <c r="B493" s="36"/>
      <c r="C493" s="41" t="s">
        <v>24</v>
      </c>
      <c r="D493" s="41" t="s">
        <v>63</v>
      </c>
      <c r="E493" s="41" t="s">
        <v>554</v>
      </c>
      <c r="F493" s="41" t="s">
        <v>326</v>
      </c>
      <c r="G493" s="37"/>
      <c r="H493" s="57"/>
      <c r="I493" s="49"/>
      <c r="J493" s="58"/>
      <c r="K493" s="49"/>
      <c r="L493" s="67"/>
      <c r="M493" s="49"/>
      <c r="N493" s="52">
        <v>31662.05</v>
      </c>
      <c r="O493" s="48">
        <f>M493+N493</f>
        <v>31662.05</v>
      </c>
      <c r="P493" s="52"/>
      <c r="Q493" s="48">
        <f>O493+P493</f>
        <v>31662.05</v>
      </c>
      <c r="R493" s="52"/>
      <c r="S493" s="48">
        <f>Q493+R493</f>
        <v>31662.05</v>
      </c>
      <c r="U493" s="52"/>
      <c r="V493" s="48">
        <f>S493+U493</f>
        <v>31662.05</v>
      </c>
      <c r="W493" s="52">
        <v>-5072.33</v>
      </c>
      <c r="X493" s="48">
        <f>V493+W493</f>
        <v>26589.72</v>
      </c>
    </row>
    <row r="494" spans="1:24" ht="60" customHeight="1" x14ac:dyDescent="0.25">
      <c r="A494" s="46" t="s">
        <v>558</v>
      </c>
      <c r="B494" s="36"/>
      <c r="C494" s="41" t="s">
        <v>24</v>
      </c>
      <c r="D494" s="41" t="s">
        <v>63</v>
      </c>
      <c r="E494" s="41" t="s">
        <v>554</v>
      </c>
      <c r="F494" s="41" t="s">
        <v>326</v>
      </c>
      <c r="G494" s="37"/>
      <c r="H494" s="57"/>
      <c r="I494" s="49"/>
      <c r="J494" s="58"/>
      <c r="K494" s="49"/>
      <c r="L494" s="67"/>
      <c r="M494" s="49"/>
      <c r="N494" s="31">
        <v>4371.1000000000004</v>
      </c>
      <c r="O494" s="48">
        <f>M494+N494</f>
        <v>4371.1000000000004</v>
      </c>
      <c r="P494" s="31"/>
      <c r="Q494" s="48">
        <f>O494+P494</f>
        <v>4371.1000000000004</v>
      </c>
      <c r="S494" s="48">
        <f>Q494+R494</f>
        <v>4371.1000000000004</v>
      </c>
      <c r="V494" s="48">
        <f>S494+U494</f>
        <v>4371.1000000000004</v>
      </c>
      <c r="W494" s="31">
        <v>-4371.1000000000004</v>
      </c>
      <c r="X494" s="48">
        <f>V494+W494</f>
        <v>0</v>
      </c>
    </row>
    <row r="495" spans="1:24" ht="62.25" customHeight="1" x14ac:dyDescent="0.25">
      <c r="A495" s="46" t="s">
        <v>559</v>
      </c>
      <c r="B495" s="36"/>
      <c r="C495" s="41" t="s">
        <v>24</v>
      </c>
      <c r="D495" s="41" t="s">
        <v>63</v>
      </c>
      <c r="E495" s="41" t="s">
        <v>554</v>
      </c>
      <c r="F495" s="41" t="s">
        <v>326</v>
      </c>
      <c r="G495" s="37"/>
      <c r="H495" s="57"/>
      <c r="I495" s="49"/>
      <c r="J495" s="58"/>
      <c r="K495" s="49"/>
      <c r="L495" s="67"/>
      <c r="M495" s="49"/>
      <c r="N495" s="31">
        <v>1629.48</v>
      </c>
      <c r="O495" s="48">
        <f>M495+N495</f>
        <v>1629.48</v>
      </c>
      <c r="P495" s="31"/>
      <c r="Q495" s="48">
        <f>O495+P495</f>
        <v>1629.48</v>
      </c>
      <c r="S495" s="48">
        <f>Q495+R495</f>
        <v>1629.48</v>
      </c>
      <c r="V495" s="48">
        <f>S495+U495</f>
        <v>1629.48</v>
      </c>
      <c r="W495" s="31">
        <v>-263.91000000000003</v>
      </c>
      <c r="X495" s="48">
        <f>V495+W495</f>
        <v>1365.57</v>
      </c>
    </row>
    <row r="496" spans="1:24" ht="80.25" customHeight="1" x14ac:dyDescent="0.25">
      <c r="A496" s="46" t="s">
        <v>560</v>
      </c>
      <c r="B496" s="36"/>
      <c r="C496" s="41" t="s">
        <v>24</v>
      </c>
      <c r="D496" s="41" t="s">
        <v>63</v>
      </c>
      <c r="E496" s="41" t="s">
        <v>554</v>
      </c>
      <c r="F496" s="41" t="s">
        <v>326</v>
      </c>
      <c r="G496" s="37"/>
      <c r="H496" s="57"/>
      <c r="I496" s="49"/>
      <c r="J496" s="58"/>
      <c r="K496" s="49"/>
      <c r="L496" s="67"/>
      <c r="M496" s="49"/>
      <c r="N496" s="31">
        <v>1824.04</v>
      </c>
      <c r="O496" s="48">
        <f>M496+N496</f>
        <v>1824.04</v>
      </c>
      <c r="P496" s="31"/>
      <c r="Q496" s="48">
        <f>O496+P496</f>
        <v>1824.04</v>
      </c>
      <c r="S496" s="48">
        <f>Q496+R496</f>
        <v>1824.04</v>
      </c>
      <c r="V496" s="48">
        <f>S496+U496</f>
        <v>1824.04</v>
      </c>
      <c r="W496" s="31">
        <v>-388.22</v>
      </c>
      <c r="X496" s="48">
        <f>V496+W496</f>
        <v>1435.82</v>
      </c>
    </row>
    <row r="497" spans="1:24" ht="31.5" customHeight="1" x14ac:dyDescent="0.25">
      <c r="A497" s="46" t="s">
        <v>335</v>
      </c>
      <c r="B497" s="41"/>
      <c r="C497" s="41" t="s">
        <v>24</v>
      </c>
      <c r="D497" s="41" t="s">
        <v>63</v>
      </c>
      <c r="E497" s="41" t="s">
        <v>336</v>
      </c>
      <c r="F497" s="41"/>
      <c r="G497" s="30">
        <f>G498+G499</f>
        <v>2405.6999999999998</v>
      </c>
      <c r="I497" s="48">
        <f>I498+I499</f>
        <v>4811.3</v>
      </c>
      <c r="K497" s="48">
        <f>K498+K499</f>
        <v>4811.3</v>
      </c>
      <c r="M497" s="48">
        <f>M498+M499</f>
        <v>4811.3</v>
      </c>
      <c r="O497" s="48">
        <f>O498+O499</f>
        <v>4811.3</v>
      </c>
      <c r="P497" s="31"/>
      <c r="Q497" s="48">
        <f>Q498+Q499</f>
        <v>4811.3</v>
      </c>
      <c r="S497" s="48">
        <f>S498+S499</f>
        <v>4714.2000000000007</v>
      </c>
      <c r="V497" s="48">
        <f>V498+V499</f>
        <v>4714.2000000000007</v>
      </c>
      <c r="X497" s="48">
        <f>X498+X499</f>
        <v>4671.25</v>
      </c>
    </row>
    <row r="498" spans="1:24" ht="27.75" customHeight="1" x14ac:dyDescent="0.25">
      <c r="A498" s="46" t="s">
        <v>555</v>
      </c>
      <c r="B498" s="41"/>
      <c r="C498" s="41" t="s">
        <v>24</v>
      </c>
      <c r="D498" s="41" t="s">
        <v>63</v>
      </c>
      <c r="E498" s="41" t="s">
        <v>336</v>
      </c>
      <c r="F498" s="41" t="s">
        <v>326</v>
      </c>
      <c r="G498" s="30">
        <v>1222.2</v>
      </c>
      <c r="H498" s="53">
        <v>1222.0999999999999</v>
      </c>
      <c r="I498" s="48">
        <f t="shared" ref="I498:K499" si="469">G498+H498</f>
        <v>2444.3000000000002</v>
      </c>
      <c r="K498" s="48">
        <f t="shared" si="469"/>
        <v>2444.3000000000002</v>
      </c>
      <c r="M498" s="48">
        <f t="shared" ref="M498:M499" si="470">K498+L498</f>
        <v>2444.3000000000002</v>
      </c>
      <c r="O498" s="48">
        <f t="shared" ref="O498:O499" si="471">M498+N498</f>
        <v>2444.3000000000002</v>
      </c>
      <c r="P498" s="31"/>
      <c r="Q498" s="48">
        <f t="shared" ref="Q498:Q499" si="472">O498+P498</f>
        <v>2444.3000000000002</v>
      </c>
      <c r="R498" s="31">
        <v>-97.1</v>
      </c>
      <c r="S498" s="48">
        <f t="shared" ref="S498:S499" si="473">Q498+R498</f>
        <v>2347.2000000000003</v>
      </c>
      <c r="V498" s="48">
        <f>S498+U498</f>
        <v>2347.2000000000003</v>
      </c>
      <c r="W498" s="31">
        <v>-42.95</v>
      </c>
      <c r="X498" s="48">
        <f>V498+W498</f>
        <v>2304.2500000000005</v>
      </c>
    </row>
    <row r="499" spans="1:24" ht="29.25" customHeight="1" x14ac:dyDescent="0.25">
      <c r="A499" s="46" t="s">
        <v>556</v>
      </c>
      <c r="B499" s="41"/>
      <c r="C499" s="41" t="s">
        <v>24</v>
      </c>
      <c r="D499" s="41" t="s">
        <v>63</v>
      </c>
      <c r="E499" s="41" t="s">
        <v>336</v>
      </c>
      <c r="F499" s="41" t="s">
        <v>326</v>
      </c>
      <c r="G499" s="30">
        <v>1183.5</v>
      </c>
      <c r="H499" s="53">
        <v>1183.5</v>
      </c>
      <c r="I499" s="48">
        <f t="shared" si="469"/>
        <v>2367</v>
      </c>
      <c r="K499" s="48">
        <f t="shared" si="469"/>
        <v>2367</v>
      </c>
      <c r="M499" s="48">
        <f t="shared" si="470"/>
        <v>2367</v>
      </c>
      <c r="O499" s="48">
        <f t="shared" si="471"/>
        <v>2367</v>
      </c>
      <c r="P499" s="31"/>
      <c r="Q499" s="48">
        <f t="shared" si="472"/>
        <v>2367</v>
      </c>
      <c r="S499" s="48">
        <f t="shared" si="473"/>
        <v>2367</v>
      </c>
      <c r="V499" s="48">
        <f>S499+U499</f>
        <v>2367</v>
      </c>
      <c r="X499" s="48">
        <f>V499+W499</f>
        <v>2367</v>
      </c>
    </row>
    <row r="500" spans="1:24" x14ac:dyDescent="0.25">
      <c r="A500" s="35" t="s">
        <v>172</v>
      </c>
      <c r="B500" s="36"/>
      <c r="C500" s="36" t="s">
        <v>24</v>
      </c>
      <c r="D500" s="36" t="s">
        <v>27</v>
      </c>
      <c r="E500" s="36"/>
      <c r="F500" s="36"/>
      <c r="G500" s="37">
        <f>G501+G509</f>
        <v>4413.6000000000004</v>
      </c>
      <c r="H500" s="57"/>
      <c r="I500" s="49">
        <f>I501+I509</f>
        <v>5777.01</v>
      </c>
      <c r="J500" s="58"/>
      <c r="K500" s="49">
        <f>K501+K509</f>
        <v>5907.01</v>
      </c>
      <c r="L500" s="67"/>
      <c r="M500" s="49">
        <f>M501+M509</f>
        <v>3622.6000000000004</v>
      </c>
      <c r="N500" s="67"/>
      <c r="O500" s="49">
        <f>O501+O509</f>
        <v>3622.6000000000004</v>
      </c>
      <c r="P500" s="67"/>
      <c r="Q500" s="49">
        <f>Q501+Q509</f>
        <v>3622.6000000000004</v>
      </c>
      <c r="R500" s="67"/>
      <c r="S500" s="49">
        <f>S501+S509</f>
        <v>3932.6000000000004</v>
      </c>
      <c r="U500" s="67"/>
      <c r="V500" s="49">
        <f>V501+V509</f>
        <v>3932.6000000000004</v>
      </c>
      <c r="W500" s="67"/>
      <c r="X500" s="49">
        <f>X501+X509</f>
        <v>3932.6000000000004</v>
      </c>
    </row>
    <row r="501" spans="1:24" ht="15.75" customHeight="1" x14ac:dyDescent="0.25">
      <c r="A501" s="19" t="s">
        <v>36</v>
      </c>
      <c r="B501" s="41"/>
      <c r="C501" s="41" t="s">
        <v>24</v>
      </c>
      <c r="D501" s="41" t="s">
        <v>27</v>
      </c>
      <c r="E501" s="41" t="s">
        <v>322</v>
      </c>
      <c r="F501" s="41"/>
      <c r="G501" s="30">
        <f>G502</f>
        <v>3271.4000000000005</v>
      </c>
      <c r="I501" s="48">
        <f>I502</f>
        <v>3492.6000000000004</v>
      </c>
      <c r="K501" s="48">
        <f>K502</f>
        <v>3622.6000000000004</v>
      </c>
      <c r="M501" s="48">
        <f>M502</f>
        <v>3622.6000000000004</v>
      </c>
      <c r="O501" s="48">
        <f>O502</f>
        <v>3622.6000000000004</v>
      </c>
      <c r="P501" s="31"/>
      <c r="Q501" s="48">
        <f>Q502</f>
        <v>3622.6000000000004</v>
      </c>
      <c r="S501" s="48">
        <f>S502</f>
        <v>3932.6000000000004</v>
      </c>
      <c r="V501" s="48">
        <f>V502</f>
        <v>3932.6000000000004</v>
      </c>
      <c r="X501" s="48">
        <f>X502</f>
        <v>3932.6000000000004</v>
      </c>
    </row>
    <row r="502" spans="1:24" x14ac:dyDescent="0.25">
      <c r="A502" s="42" t="s">
        <v>52</v>
      </c>
      <c r="B502" s="41"/>
      <c r="C502" s="41" t="s">
        <v>24</v>
      </c>
      <c r="D502" s="41" t="s">
        <v>27</v>
      </c>
      <c r="E502" s="41" t="s">
        <v>323</v>
      </c>
      <c r="F502" s="41"/>
      <c r="G502" s="30">
        <f>SUM(G503:G508)</f>
        <v>3271.4000000000005</v>
      </c>
      <c r="I502" s="48">
        <f>SUM(I503:I508)</f>
        <v>3492.6000000000004</v>
      </c>
      <c r="K502" s="48">
        <f>SUM(K503:K508)</f>
        <v>3622.6000000000004</v>
      </c>
      <c r="M502" s="48">
        <f>SUM(M503:M508)</f>
        <v>3622.6000000000004</v>
      </c>
      <c r="O502" s="48">
        <f>SUM(O503:O508)</f>
        <v>3622.6000000000004</v>
      </c>
      <c r="P502" s="31"/>
      <c r="Q502" s="48">
        <f>SUM(Q503:Q508)</f>
        <v>3622.6000000000004</v>
      </c>
      <c r="S502" s="48">
        <f>SUM(S503:S508)</f>
        <v>3932.6000000000004</v>
      </c>
      <c r="V502" s="48">
        <f>SUM(V503:V508)</f>
        <v>3932.6000000000004</v>
      </c>
      <c r="X502" s="48">
        <f>SUM(X503:X508)</f>
        <v>3932.6000000000004</v>
      </c>
    </row>
    <row r="503" spans="1:24" x14ac:dyDescent="0.25">
      <c r="A503" s="19" t="s">
        <v>218</v>
      </c>
      <c r="B503" s="41"/>
      <c r="C503" s="41" t="s">
        <v>24</v>
      </c>
      <c r="D503" s="41" t="s">
        <v>27</v>
      </c>
      <c r="E503" s="41" t="s">
        <v>323</v>
      </c>
      <c r="F503" s="41" t="s">
        <v>219</v>
      </c>
      <c r="G503" s="30">
        <f>1988.4+680</f>
        <v>2668.4</v>
      </c>
      <c r="H503" s="53">
        <v>221.2</v>
      </c>
      <c r="I503" s="48">
        <f t="shared" ref="I503:K508" si="474">G503+H503</f>
        <v>2889.6</v>
      </c>
      <c r="K503" s="48">
        <f t="shared" si="474"/>
        <v>2889.6</v>
      </c>
      <c r="M503" s="48">
        <f t="shared" ref="M503:M508" si="475">K503+L503</f>
        <v>2889.6</v>
      </c>
      <c r="O503" s="48">
        <f t="shared" ref="O503:O508" si="476">M503+N503</f>
        <v>2889.6</v>
      </c>
      <c r="P503" s="31"/>
      <c r="Q503" s="48">
        <f t="shared" ref="Q503:Q508" si="477">O503+P503</f>
        <v>2889.6</v>
      </c>
      <c r="R503" s="31">
        <v>184</v>
      </c>
      <c r="S503" s="48">
        <f t="shared" ref="S503:S508" si="478">Q503+R503</f>
        <v>3073.6</v>
      </c>
      <c r="T503" s="71">
        <f>142.8+41.2</f>
        <v>184</v>
      </c>
      <c r="V503" s="48">
        <f t="shared" ref="V503:V508" si="479">S503+U503</f>
        <v>3073.6</v>
      </c>
      <c r="X503" s="48">
        <f t="shared" ref="X503:X508" si="480">V503+W503</f>
        <v>3073.6</v>
      </c>
    </row>
    <row r="504" spans="1:24" x14ac:dyDescent="0.25">
      <c r="A504" s="44" t="s">
        <v>325</v>
      </c>
      <c r="B504" s="41"/>
      <c r="C504" s="41" t="s">
        <v>24</v>
      </c>
      <c r="D504" s="41" t="s">
        <v>27</v>
      </c>
      <c r="E504" s="41" t="s">
        <v>323</v>
      </c>
      <c r="F504" s="41" t="s">
        <v>221</v>
      </c>
      <c r="G504" s="30"/>
      <c r="I504" s="48"/>
      <c r="J504" s="29">
        <v>115.8</v>
      </c>
      <c r="K504" s="48">
        <f t="shared" si="474"/>
        <v>115.8</v>
      </c>
      <c r="M504" s="48">
        <f t="shared" si="475"/>
        <v>115.8</v>
      </c>
      <c r="O504" s="48">
        <f t="shared" si="476"/>
        <v>115.8</v>
      </c>
      <c r="P504" s="31"/>
      <c r="Q504" s="48">
        <f t="shared" si="477"/>
        <v>115.8</v>
      </c>
      <c r="S504" s="48">
        <f t="shared" si="478"/>
        <v>115.8</v>
      </c>
      <c r="V504" s="48">
        <f t="shared" si="479"/>
        <v>115.8</v>
      </c>
      <c r="X504" s="48">
        <f t="shared" si="480"/>
        <v>115.8</v>
      </c>
    </row>
    <row r="505" spans="1:24" ht="15.75" customHeight="1" x14ac:dyDescent="0.25">
      <c r="A505" s="19" t="s">
        <v>224</v>
      </c>
      <c r="B505" s="41"/>
      <c r="C505" s="41" t="s">
        <v>24</v>
      </c>
      <c r="D505" s="41" t="s">
        <v>27</v>
      </c>
      <c r="E505" s="41" t="s">
        <v>323</v>
      </c>
      <c r="F505" s="41" t="s">
        <v>225</v>
      </c>
      <c r="G505" s="30">
        <v>23.3</v>
      </c>
      <c r="I505" s="48">
        <f t="shared" si="474"/>
        <v>23.3</v>
      </c>
      <c r="K505" s="48">
        <f t="shared" si="474"/>
        <v>23.3</v>
      </c>
      <c r="L505" s="31">
        <v>-17</v>
      </c>
      <c r="M505" s="48">
        <f t="shared" si="475"/>
        <v>6.3000000000000007</v>
      </c>
      <c r="N505" s="31">
        <v>17</v>
      </c>
      <c r="O505" s="48">
        <f t="shared" si="476"/>
        <v>23.3</v>
      </c>
      <c r="P505" s="31"/>
      <c r="Q505" s="48">
        <f t="shared" si="477"/>
        <v>23.3</v>
      </c>
      <c r="S505" s="48">
        <f t="shared" si="478"/>
        <v>23.3</v>
      </c>
      <c r="V505" s="48">
        <f t="shared" si="479"/>
        <v>23.3</v>
      </c>
      <c r="X505" s="48">
        <f t="shared" si="480"/>
        <v>23.3</v>
      </c>
    </row>
    <row r="506" spans="1:24" x14ac:dyDescent="0.25">
      <c r="A506" s="44" t="s">
        <v>245</v>
      </c>
      <c r="B506" s="41"/>
      <c r="C506" s="41" t="s">
        <v>24</v>
      </c>
      <c r="D506" s="41" t="s">
        <v>27</v>
      </c>
      <c r="E506" s="41" t="s">
        <v>323</v>
      </c>
      <c r="F506" s="41" t="s">
        <v>226</v>
      </c>
      <c r="G506" s="30">
        <v>577.70000000000005</v>
      </c>
      <c r="I506" s="48">
        <f t="shared" si="474"/>
        <v>577.70000000000005</v>
      </c>
      <c r="J506" s="29">
        <f>-115.8+130</f>
        <v>14.200000000000003</v>
      </c>
      <c r="K506" s="48">
        <f t="shared" si="474"/>
        <v>591.90000000000009</v>
      </c>
      <c r="L506" s="31">
        <v>17</v>
      </c>
      <c r="M506" s="48">
        <f t="shared" si="475"/>
        <v>608.90000000000009</v>
      </c>
      <c r="N506" s="31">
        <v>-17</v>
      </c>
      <c r="O506" s="48">
        <f t="shared" si="476"/>
        <v>591.90000000000009</v>
      </c>
      <c r="P506" s="31"/>
      <c r="Q506" s="48">
        <f t="shared" si="477"/>
        <v>591.90000000000009</v>
      </c>
      <c r="R506" s="31">
        <v>126</v>
      </c>
      <c r="S506" s="48">
        <f t="shared" si="478"/>
        <v>717.90000000000009</v>
      </c>
      <c r="T506" s="71">
        <f>54+20+52</f>
        <v>126</v>
      </c>
      <c r="V506" s="48">
        <f t="shared" si="479"/>
        <v>717.90000000000009</v>
      </c>
      <c r="X506" s="48">
        <f t="shared" si="480"/>
        <v>717.90000000000009</v>
      </c>
    </row>
    <row r="507" spans="1:24" x14ac:dyDescent="0.25">
      <c r="A507" s="44" t="s">
        <v>348</v>
      </c>
      <c r="B507" s="41"/>
      <c r="C507" s="41" t="s">
        <v>24</v>
      </c>
      <c r="D507" s="41" t="s">
        <v>27</v>
      </c>
      <c r="E507" s="41" t="s">
        <v>323</v>
      </c>
      <c r="F507" s="41" t="s">
        <v>347</v>
      </c>
      <c r="G507" s="30"/>
      <c r="I507" s="48"/>
      <c r="K507" s="48"/>
      <c r="M507" s="48"/>
      <c r="N507" s="31">
        <v>0.36</v>
      </c>
      <c r="O507" s="48">
        <f t="shared" si="476"/>
        <v>0.36</v>
      </c>
      <c r="P507" s="31"/>
      <c r="Q507" s="48">
        <f t="shared" si="477"/>
        <v>0.36</v>
      </c>
      <c r="S507" s="48">
        <f t="shared" si="478"/>
        <v>0.36</v>
      </c>
      <c r="V507" s="48">
        <f t="shared" si="479"/>
        <v>0.36</v>
      </c>
      <c r="X507" s="48">
        <f t="shared" si="480"/>
        <v>0.36</v>
      </c>
    </row>
    <row r="508" spans="1:24" x14ac:dyDescent="0.25">
      <c r="A508" s="42" t="s">
        <v>325</v>
      </c>
      <c r="B508" s="41"/>
      <c r="C508" s="41" t="s">
        <v>24</v>
      </c>
      <c r="D508" s="41" t="s">
        <v>27</v>
      </c>
      <c r="E508" s="41" t="s">
        <v>323</v>
      </c>
      <c r="F508" s="41" t="s">
        <v>324</v>
      </c>
      <c r="G508" s="30">
        <v>2</v>
      </c>
      <c r="I508" s="48">
        <f t="shared" si="474"/>
        <v>2</v>
      </c>
      <c r="K508" s="48">
        <f t="shared" si="474"/>
        <v>2</v>
      </c>
      <c r="M508" s="48">
        <f t="shared" si="475"/>
        <v>2</v>
      </c>
      <c r="N508" s="31">
        <v>-0.36</v>
      </c>
      <c r="O508" s="48">
        <f t="shared" si="476"/>
        <v>1.6400000000000001</v>
      </c>
      <c r="P508" s="31"/>
      <c r="Q508" s="48">
        <f t="shared" si="477"/>
        <v>1.6400000000000001</v>
      </c>
      <c r="S508" s="48">
        <f t="shared" si="478"/>
        <v>1.6400000000000001</v>
      </c>
      <c r="V508" s="48">
        <f t="shared" si="479"/>
        <v>1.6400000000000001</v>
      </c>
      <c r="X508" s="48">
        <f t="shared" si="480"/>
        <v>1.6400000000000001</v>
      </c>
    </row>
    <row r="509" spans="1:24" ht="31.5" hidden="1" x14ac:dyDescent="0.25">
      <c r="A509" s="19" t="s">
        <v>327</v>
      </c>
      <c r="B509" s="41"/>
      <c r="C509" s="41" t="s">
        <v>24</v>
      </c>
      <c r="D509" s="41" t="s">
        <v>27</v>
      </c>
      <c r="E509" s="41" t="s">
        <v>310</v>
      </c>
      <c r="F509" s="41"/>
      <c r="G509" s="30">
        <f>G510+G512</f>
        <v>1142.2</v>
      </c>
      <c r="I509" s="48">
        <f>I510+I512</f>
        <v>2284.41</v>
      </c>
      <c r="K509" s="48">
        <f>K510+K512</f>
        <v>2284.41</v>
      </c>
      <c r="M509" s="48">
        <f>M510+M512</f>
        <v>0</v>
      </c>
      <c r="O509" s="48">
        <f>O510+O512</f>
        <v>0</v>
      </c>
      <c r="P509" s="31"/>
      <c r="Q509" s="48">
        <f>Q510+Q512</f>
        <v>0</v>
      </c>
      <c r="S509" s="48">
        <f>S510+S512</f>
        <v>0</v>
      </c>
      <c r="V509" s="48">
        <f>V510+V512</f>
        <v>0</v>
      </c>
      <c r="X509" s="48">
        <f>X510+X512</f>
        <v>0</v>
      </c>
    </row>
    <row r="510" spans="1:24" ht="13.5" hidden="1" customHeight="1" x14ac:dyDescent="0.25">
      <c r="A510" s="19" t="s">
        <v>328</v>
      </c>
      <c r="B510" s="41"/>
      <c r="C510" s="41" t="s">
        <v>24</v>
      </c>
      <c r="D510" s="41" t="s">
        <v>27</v>
      </c>
      <c r="E510" s="41" t="s">
        <v>329</v>
      </c>
      <c r="F510" s="41"/>
      <c r="G510" s="30">
        <f>G511</f>
        <v>250.1</v>
      </c>
      <c r="I510" s="48">
        <f>I511</f>
        <v>500.19</v>
      </c>
      <c r="K510" s="48">
        <f>K511</f>
        <v>500.19</v>
      </c>
      <c r="M510" s="48">
        <f>M511</f>
        <v>0</v>
      </c>
      <c r="O510" s="48">
        <f>O511</f>
        <v>0</v>
      </c>
      <c r="P510" s="31"/>
      <c r="Q510" s="48">
        <f>Q511</f>
        <v>0</v>
      </c>
      <c r="S510" s="48">
        <f>S511</f>
        <v>0</v>
      </c>
      <c r="V510" s="48">
        <f>V511</f>
        <v>0</v>
      </c>
      <c r="X510" s="48">
        <f>X511</f>
        <v>0</v>
      </c>
    </row>
    <row r="511" spans="1:24" ht="33.75" hidden="1" customHeight="1" x14ac:dyDescent="0.25">
      <c r="A511" s="19" t="s">
        <v>330</v>
      </c>
      <c r="B511" s="41"/>
      <c r="C511" s="41" t="s">
        <v>24</v>
      </c>
      <c r="D511" s="41" t="s">
        <v>27</v>
      </c>
      <c r="E511" s="41" t="s">
        <v>329</v>
      </c>
      <c r="F511" s="41" t="s">
        <v>326</v>
      </c>
      <c r="G511" s="30">
        <v>250.1</v>
      </c>
      <c r="H511" s="53">
        <v>250.09</v>
      </c>
      <c r="I511" s="48">
        <f t="shared" ref="I511:K513" si="481">G511+H511</f>
        <v>500.19</v>
      </c>
      <c r="K511" s="48">
        <f t="shared" si="481"/>
        <v>500.19</v>
      </c>
      <c r="L511" s="31">
        <v>-500.19</v>
      </c>
      <c r="M511" s="48">
        <f t="shared" ref="M511" si="482">K511+L511</f>
        <v>0</v>
      </c>
      <c r="O511" s="48">
        <f t="shared" ref="O511" si="483">M511+N511</f>
        <v>0</v>
      </c>
      <c r="P511" s="31"/>
      <c r="Q511" s="48">
        <f t="shared" ref="Q511" si="484">O511+P511</f>
        <v>0</v>
      </c>
      <c r="S511" s="48">
        <f t="shared" ref="S511" si="485">Q511+R511</f>
        <v>0</v>
      </c>
      <c r="V511" s="48">
        <f>S511+U511</f>
        <v>0</v>
      </c>
      <c r="X511" s="48">
        <f>V511+W511</f>
        <v>0</v>
      </c>
    </row>
    <row r="512" spans="1:24" ht="19.5" hidden="1" customHeight="1" x14ac:dyDescent="0.25">
      <c r="A512" s="19" t="s">
        <v>332</v>
      </c>
      <c r="B512" s="41"/>
      <c r="C512" s="41" t="s">
        <v>24</v>
      </c>
      <c r="D512" s="41" t="s">
        <v>27</v>
      </c>
      <c r="E512" s="41" t="s">
        <v>331</v>
      </c>
      <c r="F512" s="41"/>
      <c r="G512" s="30">
        <f>G513</f>
        <v>892.1</v>
      </c>
      <c r="I512" s="48">
        <f>I513</f>
        <v>1784.22</v>
      </c>
      <c r="K512" s="48">
        <f>K513</f>
        <v>1784.22</v>
      </c>
      <c r="M512" s="48">
        <f>M513</f>
        <v>0</v>
      </c>
      <c r="O512" s="48">
        <f>O513</f>
        <v>0</v>
      </c>
      <c r="P512" s="31"/>
      <c r="Q512" s="48">
        <f>Q513</f>
        <v>0</v>
      </c>
      <c r="S512" s="48">
        <f>S513</f>
        <v>0</v>
      </c>
      <c r="V512" s="48">
        <f>V513</f>
        <v>0</v>
      </c>
      <c r="X512" s="48">
        <f>X513</f>
        <v>0</v>
      </c>
    </row>
    <row r="513" spans="1:24" ht="16.5" hidden="1" customHeight="1" x14ac:dyDescent="0.25">
      <c r="A513" s="19" t="s">
        <v>330</v>
      </c>
      <c r="B513" s="41"/>
      <c r="C513" s="41" t="s">
        <v>24</v>
      </c>
      <c r="D513" s="41" t="s">
        <v>27</v>
      </c>
      <c r="E513" s="41" t="s">
        <v>331</v>
      </c>
      <c r="F513" s="41" t="s">
        <v>326</v>
      </c>
      <c r="G513" s="30">
        <v>892.1</v>
      </c>
      <c r="H513" s="53">
        <v>892.12</v>
      </c>
      <c r="I513" s="48">
        <f t="shared" si="481"/>
        <v>1784.22</v>
      </c>
      <c r="K513" s="48">
        <f t="shared" si="481"/>
        <v>1784.22</v>
      </c>
      <c r="L513" s="31">
        <v>-1784.22</v>
      </c>
      <c r="M513" s="48">
        <f t="shared" ref="M513" si="486">K513+L513</f>
        <v>0</v>
      </c>
      <c r="O513" s="48">
        <f t="shared" ref="O513" si="487">M513+N513</f>
        <v>0</v>
      </c>
      <c r="P513" s="31"/>
      <c r="Q513" s="48">
        <f t="shared" ref="Q513" si="488">O513+P513</f>
        <v>0</v>
      </c>
      <c r="S513" s="48">
        <f t="shared" ref="S513" si="489">Q513+R513</f>
        <v>0</v>
      </c>
      <c r="V513" s="48">
        <f>S513+U513</f>
        <v>0</v>
      </c>
      <c r="X513" s="48">
        <f>V513+W513</f>
        <v>0</v>
      </c>
    </row>
    <row r="514" spans="1:24" x14ac:dyDescent="0.25">
      <c r="A514" s="28" t="s">
        <v>45</v>
      </c>
      <c r="B514" s="36"/>
      <c r="C514" s="36" t="s">
        <v>46</v>
      </c>
      <c r="D514" s="36"/>
      <c r="E514" s="36"/>
      <c r="F514" s="36"/>
      <c r="G514" s="37"/>
      <c r="H514" s="57"/>
      <c r="I514" s="49">
        <f>I515</f>
        <v>9560.09</v>
      </c>
      <c r="J514" s="58"/>
      <c r="K514" s="49">
        <f>K515</f>
        <v>6657.43</v>
      </c>
      <c r="L514" s="67"/>
      <c r="M514" s="49">
        <f>M515</f>
        <v>5384.01</v>
      </c>
      <c r="N514" s="67"/>
      <c r="O514" s="49">
        <f>O515+O532</f>
        <v>5884.01</v>
      </c>
      <c r="P514" s="67"/>
      <c r="Q514" s="49">
        <f>Q515+Q532</f>
        <v>5884.01</v>
      </c>
      <c r="R514" s="67"/>
      <c r="S514" s="49">
        <f>S515+S532</f>
        <v>31824.83</v>
      </c>
      <c r="U514" s="67"/>
      <c r="V514" s="49">
        <f>V515+V532</f>
        <v>31824.83</v>
      </c>
      <c r="W514" s="67"/>
      <c r="X514" s="49">
        <f>X515+X532</f>
        <v>31860.78</v>
      </c>
    </row>
    <row r="515" spans="1:24" x14ac:dyDescent="0.25">
      <c r="A515" s="10" t="s">
        <v>47</v>
      </c>
      <c r="B515" s="36"/>
      <c r="C515" s="36" t="s">
        <v>46</v>
      </c>
      <c r="D515" s="36" t="s">
        <v>17</v>
      </c>
      <c r="E515" s="36"/>
      <c r="F515" s="36"/>
      <c r="G515" s="37"/>
      <c r="H515" s="57"/>
      <c r="I515" s="49">
        <f>I520+I526+I528+I530</f>
        <v>9560.09</v>
      </c>
      <c r="J515" s="58"/>
      <c r="K515" s="49">
        <f>K520+K526+K528+K530</f>
        <v>6657.43</v>
      </c>
      <c r="L515" s="67"/>
      <c r="M515" s="49">
        <f>M520+M526+M528+M530+M522+M524</f>
        <v>5384.01</v>
      </c>
      <c r="N515" s="67"/>
      <c r="O515" s="49">
        <f>O520+O526+O528+O530+O522+O524</f>
        <v>5384.01</v>
      </c>
      <c r="P515" s="67"/>
      <c r="Q515" s="49">
        <f>Q520+Q526+Q528+Q530+Q522+Q524</f>
        <v>5384.01</v>
      </c>
      <c r="R515" s="67"/>
      <c r="S515" s="49">
        <f>S520+S526+S528+S530+S522+S524+S516</f>
        <v>31324.83</v>
      </c>
      <c r="U515" s="67"/>
      <c r="V515" s="49">
        <f>V520+V526+V528+V530+V522+V524+V516</f>
        <v>31324.83</v>
      </c>
      <c r="W515" s="67"/>
      <c r="X515" s="49">
        <f>X520+X526+X528+X530+X522+X524+X516</f>
        <v>31360.78</v>
      </c>
    </row>
    <row r="516" spans="1:24" ht="13.5" customHeight="1" x14ac:dyDescent="0.25">
      <c r="A516" s="19" t="s">
        <v>605</v>
      </c>
      <c r="B516" s="41"/>
      <c r="C516" s="41" t="s">
        <v>46</v>
      </c>
      <c r="D516" s="41" t="s">
        <v>17</v>
      </c>
      <c r="E516" s="41" t="s">
        <v>458</v>
      </c>
      <c r="F516" s="41"/>
      <c r="G516" s="30"/>
      <c r="I516" s="48"/>
      <c r="K516" s="48"/>
      <c r="M516" s="48"/>
      <c r="O516" s="48"/>
      <c r="P516" s="31"/>
      <c r="Q516" s="48"/>
      <c r="S516" s="48">
        <f>S517+S518+S519</f>
        <v>24796.799999999999</v>
      </c>
      <c r="V516" s="48">
        <f>V517+V518+V519</f>
        <v>24796.799999999999</v>
      </c>
      <c r="X516" s="48">
        <f>X517+X518+X519</f>
        <v>24832.75</v>
      </c>
    </row>
    <row r="517" spans="1:24" ht="47.25" x14ac:dyDescent="0.25">
      <c r="A517" s="46" t="s">
        <v>610</v>
      </c>
      <c r="B517" s="41"/>
      <c r="C517" s="41" t="s">
        <v>46</v>
      </c>
      <c r="D517" s="41" t="s">
        <v>17</v>
      </c>
      <c r="E517" s="41" t="s">
        <v>458</v>
      </c>
      <c r="F517" s="41" t="s">
        <v>326</v>
      </c>
      <c r="G517" s="30"/>
      <c r="I517" s="48"/>
      <c r="K517" s="48"/>
      <c r="M517" s="48"/>
      <c r="O517" s="48"/>
      <c r="P517" s="31"/>
      <c r="Q517" s="48"/>
      <c r="R517" s="31">
        <v>6961</v>
      </c>
      <c r="S517" s="48">
        <f t="shared" ref="S517:S519" si="490">Q517+R517</f>
        <v>6961</v>
      </c>
      <c r="V517" s="48">
        <f>S517+U517</f>
        <v>6961</v>
      </c>
      <c r="X517" s="48">
        <f>V517+W517</f>
        <v>6961</v>
      </c>
    </row>
    <row r="518" spans="1:24" ht="63" x14ac:dyDescent="0.25">
      <c r="A518" s="69" t="s">
        <v>609</v>
      </c>
      <c r="B518" s="41"/>
      <c r="C518" s="41" t="s">
        <v>46</v>
      </c>
      <c r="D518" s="41" t="s">
        <v>17</v>
      </c>
      <c r="E518" s="41" t="s">
        <v>458</v>
      </c>
      <c r="F518" s="41" t="s">
        <v>326</v>
      </c>
      <c r="G518" s="30"/>
      <c r="I518" s="48"/>
      <c r="K518" s="48"/>
      <c r="M518" s="48"/>
      <c r="O518" s="48"/>
      <c r="P518" s="31"/>
      <c r="Q518" s="48"/>
      <c r="R518" s="31">
        <v>17595.75</v>
      </c>
      <c r="S518" s="48">
        <f t="shared" si="490"/>
        <v>17595.75</v>
      </c>
      <c r="V518" s="48">
        <f>S518+U518</f>
        <v>17595.75</v>
      </c>
      <c r="X518" s="48">
        <f>V518+W518</f>
        <v>17595.75</v>
      </c>
    </row>
    <row r="519" spans="1:24" ht="47.25" x14ac:dyDescent="0.25">
      <c r="A519" s="69" t="s">
        <v>611</v>
      </c>
      <c r="B519" s="41"/>
      <c r="C519" s="41" t="s">
        <v>46</v>
      </c>
      <c r="D519" s="41" t="s">
        <v>17</v>
      </c>
      <c r="E519" s="41" t="s">
        <v>458</v>
      </c>
      <c r="F519" s="41" t="s">
        <v>326</v>
      </c>
      <c r="G519" s="30"/>
      <c r="I519" s="48"/>
      <c r="K519" s="48"/>
      <c r="M519" s="48"/>
      <c r="O519" s="48"/>
      <c r="P519" s="31"/>
      <c r="Q519" s="48"/>
      <c r="R519" s="31">
        <v>240.05</v>
      </c>
      <c r="S519" s="48">
        <f t="shared" si="490"/>
        <v>240.05</v>
      </c>
      <c r="V519" s="48">
        <f>S519+U519</f>
        <v>240.05</v>
      </c>
      <c r="W519" s="31">
        <v>35.950000000000003</v>
      </c>
      <c r="X519" s="48">
        <f>V519+W519</f>
        <v>276</v>
      </c>
    </row>
    <row r="520" spans="1:24" ht="15.75" customHeight="1" x14ac:dyDescent="0.25">
      <c r="A520" s="20" t="s">
        <v>378</v>
      </c>
      <c r="B520" s="41"/>
      <c r="C520" s="41" t="s">
        <v>46</v>
      </c>
      <c r="D520" s="41" t="s">
        <v>17</v>
      </c>
      <c r="E520" s="41" t="s">
        <v>377</v>
      </c>
      <c r="F520" s="41"/>
      <c r="G520" s="30"/>
      <c r="I520" s="48">
        <f>I521</f>
        <v>1916.8000000000002</v>
      </c>
      <c r="K520" s="48">
        <f>K521</f>
        <v>1916.8000000000002</v>
      </c>
      <c r="M520" s="48">
        <f>M521</f>
        <v>1916.8000000000002</v>
      </c>
      <c r="O520" s="48">
        <f>O521</f>
        <v>1916.8000000000002</v>
      </c>
      <c r="P520" s="31"/>
      <c r="Q520" s="48">
        <f>Q521</f>
        <v>1916.8000000000002</v>
      </c>
      <c r="S520" s="48">
        <f>S521</f>
        <v>1896.4400000000003</v>
      </c>
      <c r="V520" s="48">
        <f>V521</f>
        <v>1896.4400000000003</v>
      </c>
      <c r="X520" s="48">
        <f>X521</f>
        <v>1896.4400000000003</v>
      </c>
    </row>
    <row r="521" spans="1:24" x14ac:dyDescent="0.25">
      <c r="A521" s="44" t="s">
        <v>245</v>
      </c>
      <c r="B521" s="41"/>
      <c r="C521" s="41" t="s">
        <v>46</v>
      </c>
      <c r="D521" s="41" t="s">
        <v>17</v>
      </c>
      <c r="E521" s="41" t="s">
        <v>377</v>
      </c>
      <c r="F521" s="41" t="s">
        <v>226</v>
      </c>
      <c r="G521" s="30"/>
      <c r="H521" s="53">
        <f>1195.9+720.9</f>
        <v>1916.8000000000002</v>
      </c>
      <c r="I521" s="48">
        <f t="shared" ref="I521:K531" si="491">G521+H521</f>
        <v>1916.8000000000002</v>
      </c>
      <c r="K521" s="48">
        <f t="shared" si="491"/>
        <v>1916.8000000000002</v>
      </c>
      <c r="M521" s="48">
        <f t="shared" ref="M521" si="492">K521+L521</f>
        <v>1916.8000000000002</v>
      </c>
      <c r="O521" s="48">
        <f t="shared" ref="O521" si="493">M521+N521</f>
        <v>1916.8000000000002</v>
      </c>
      <c r="P521" s="31"/>
      <c r="Q521" s="48">
        <f t="shared" ref="Q521" si="494">O521+P521</f>
        <v>1916.8000000000002</v>
      </c>
      <c r="R521" s="31">
        <v>-20.36</v>
      </c>
      <c r="S521" s="48">
        <f t="shared" ref="S521" si="495">Q521+R521</f>
        <v>1896.4400000000003</v>
      </c>
      <c r="V521" s="48">
        <f>S521+U521</f>
        <v>1896.4400000000003</v>
      </c>
      <c r="X521" s="48">
        <f>V521+W521</f>
        <v>1896.4400000000003</v>
      </c>
    </row>
    <row r="522" spans="1:24" ht="30" x14ac:dyDescent="0.25">
      <c r="A522" s="44" t="s">
        <v>487</v>
      </c>
      <c r="B522" s="41"/>
      <c r="C522" s="41" t="s">
        <v>46</v>
      </c>
      <c r="D522" s="41" t="s">
        <v>17</v>
      </c>
      <c r="E522" s="41" t="s">
        <v>486</v>
      </c>
      <c r="F522" s="41"/>
      <c r="G522" s="30"/>
      <c r="I522" s="48"/>
      <c r="K522" s="48"/>
      <c r="M522" s="48">
        <f>M523</f>
        <v>1189.49</v>
      </c>
      <c r="O522" s="48">
        <f>O523</f>
        <v>1189.49</v>
      </c>
      <c r="P522" s="31"/>
      <c r="Q522" s="48">
        <f>Q523</f>
        <v>1189.49</v>
      </c>
      <c r="S522" s="48">
        <f>S523</f>
        <v>1189.49</v>
      </c>
      <c r="V522" s="48">
        <f>V523</f>
        <v>1189.49</v>
      </c>
      <c r="X522" s="48">
        <f>X523</f>
        <v>1189.49</v>
      </c>
    </row>
    <row r="523" spans="1:24" ht="31.5" x14ac:dyDescent="0.25">
      <c r="A523" s="19" t="s">
        <v>474</v>
      </c>
      <c r="B523" s="41"/>
      <c r="C523" s="41" t="s">
        <v>46</v>
      </c>
      <c r="D523" s="41" t="s">
        <v>17</v>
      </c>
      <c r="E523" s="41" t="s">
        <v>486</v>
      </c>
      <c r="F523" s="41" t="s">
        <v>326</v>
      </c>
      <c r="G523" s="30"/>
      <c r="I523" s="48"/>
      <c r="K523" s="48"/>
      <c r="L523" s="31">
        <v>1189.49</v>
      </c>
      <c r="M523" s="48">
        <f>K523+L523</f>
        <v>1189.49</v>
      </c>
      <c r="O523" s="48">
        <f>M523+N523</f>
        <v>1189.49</v>
      </c>
      <c r="P523" s="31"/>
      <c r="Q523" s="48">
        <f>O523+P523</f>
        <v>1189.49</v>
      </c>
      <c r="S523" s="48">
        <f>Q523+R523</f>
        <v>1189.49</v>
      </c>
      <c r="V523" s="48">
        <f>S523+U523</f>
        <v>1189.49</v>
      </c>
      <c r="X523" s="48">
        <f>V523+W523</f>
        <v>1189.49</v>
      </c>
    </row>
    <row r="524" spans="1:24" ht="30" x14ac:dyDescent="0.25">
      <c r="A524" s="44" t="s">
        <v>487</v>
      </c>
      <c r="B524" s="41"/>
      <c r="C524" s="41" t="s">
        <v>46</v>
      </c>
      <c r="D524" s="41" t="s">
        <v>17</v>
      </c>
      <c r="E524" s="41" t="s">
        <v>331</v>
      </c>
      <c r="F524" s="41"/>
      <c r="G524" s="30"/>
      <c r="I524" s="48"/>
      <c r="K524" s="48"/>
      <c r="M524" s="48">
        <f>M525</f>
        <v>1784.22</v>
      </c>
      <c r="O524" s="48">
        <f>O525</f>
        <v>1784.22</v>
      </c>
      <c r="P524" s="31"/>
      <c r="Q524" s="48">
        <f>Q525</f>
        <v>1784.22</v>
      </c>
      <c r="S524" s="48">
        <f>S525</f>
        <v>1784.2</v>
      </c>
      <c r="V524" s="48">
        <f>V525</f>
        <v>1784.2</v>
      </c>
      <c r="X524" s="48">
        <f>X525</f>
        <v>1784.2</v>
      </c>
    </row>
    <row r="525" spans="1:24" ht="31.5" x14ac:dyDescent="0.25">
      <c r="A525" s="19" t="s">
        <v>475</v>
      </c>
      <c r="B525" s="41"/>
      <c r="C525" s="41" t="s">
        <v>46</v>
      </c>
      <c r="D525" s="41" t="s">
        <v>17</v>
      </c>
      <c r="E525" s="41" t="s">
        <v>331</v>
      </c>
      <c r="F525" s="41" t="s">
        <v>326</v>
      </c>
      <c r="G525" s="30"/>
      <c r="I525" s="48"/>
      <c r="K525" s="48"/>
      <c r="L525" s="31">
        <v>1784.22</v>
      </c>
      <c r="M525" s="48">
        <f>K525+L525</f>
        <v>1784.22</v>
      </c>
      <c r="O525" s="48">
        <f>M525+N525</f>
        <v>1784.22</v>
      </c>
      <c r="P525" s="31"/>
      <c r="Q525" s="48">
        <f>O525+P525</f>
        <v>1784.22</v>
      </c>
      <c r="R525" s="31">
        <v>-0.02</v>
      </c>
      <c r="S525" s="48">
        <f>Q525+R525</f>
        <v>1784.2</v>
      </c>
      <c r="V525" s="48">
        <f>S525+U525</f>
        <v>1784.2</v>
      </c>
      <c r="X525" s="48">
        <f>V525+W525</f>
        <v>1784.2</v>
      </c>
    </row>
    <row r="526" spans="1:24" ht="13.5" customHeight="1" x14ac:dyDescent="0.25">
      <c r="A526" s="44" t="s">
        <v>381</v>
      </c>
      <c r="B526" s="41"/>
      <c r="C526" s="41" t="s">
        <v>46</v>
      </c>
      <c r="D526" s="41" t="s">
        <v>17</v>
      </c>
      <c r="E526" s="41" t="s">
        <v>390</v>
      </c>
      <c r="F526" s="41"/>
      <c r="G526" s="30"/>
      <c r="I526" s="48">
        <f>I527</f>
        <v>493.5</v>
      </c>
      <c r="K526" s="48">
        <f>K527</f>
        <v>493.5</v>
      </c>
      <c r="M526" s="48">
        <f>M527</f>
        <v>493.5</v>
      </c>
      <c r="O526" s="48">
        <f>O527</f>
        <v>493.5</v>
      </c>
      <c r="P526" s="31"/>
      <c r="Q526" s="48">
        <f>Q527</f>
        <v>493.5</v>
      </c>
      <c r="S526" s="48">
        <f>S527</f>
        <v>493.5</v>
      </c>
      <c r="V526" s="48">
        <f>V527</f>
        <v>493.5</v>
      </c>
      <c r="X526" s="48">
        <f>X527</f>
        <v>493.5</v>
      </c>
    </row>
    <row r="527" spans="1:24" ht="15" customHeight="1" x14ac:dyDescent="0.25">
      <c r="A527" s="19" t="s">
        <v>330</v>
      </c>
      <c r="B527" s="41"/>
      <c r="C527" s="41" t="s">
        <v>46</v>
      </c>
      <c r="D527" s="41" t="s">
        <v>17</v>
      </c>
      <c r="E527" s="41" t="s">
        <v>390</v>
      </c>
      <c r="F527" s="41" t="s">
        <v>326</v>
      </c>
      <c r="G527" s="30"/>
      <c r="H527" s="53">
        <v>493.5</v>
      </c>
      <c r="I527" s="48">
        <f t="shared" si="491"/>
        <v>493.5</v>
      </c>
      <c r="K527" s="48">
        <f t="shared" si="491"/>
        <v>493.5</v>
      </c>
      <c r="M527" s="48">
        <f t="shared" ref="M527" si="496">K527+L527</f>
        <v>493.5</v>
      </c>
      <c r="O527" s="48">
        <f t="shared" ref="O527" si="497">M527+N527</f>
        <v>493.5</v>
      </c>
      <c r="P527" s="31"/>
      <c r="Q527" s="48">
        <f t="shared" ref="Q527" si="498">O527+P527</f>
        <v>493.5</v>
      </c>
      <c r="S527" s="48">
        <f t="shared" ref="S527" si="499">Q527+R527</f>
        <v>493.5</v>
      </c>
      <c r="V527" s="48">
        <f>S527+U527</f>
        <v>493.5</v>
      </c>
      <c r="X527" s="48">
        <f>V527+W527</f>
        <v>493.5</v>
      </c>
    </row>
    <row r="528" spans="1:24" ht="32.25" customHeight="1" x14ac:dyDescent="0.25">
      <c r="A528" s="44" t="s">
        <v>608</v>
      </c>
      <c r="B528" s="41"/>
      <c r="C528" s="41" t="s">
        <v>46</v>
      </c>
      <c r="D528" s="41" t="s">
        <v>17</v>
      </c>
      <c r="E528" s="41" t="s">
        <v>389</v>
      </c>
      <c r="F528" s="41"/>
      <c r="G528" s="30"/>
      <c r="I528" s="48">
        <f>I529</f>
        <v>4247.13</v>
      </c>
      <c r="K528" s="48">
        <f>K529</f>
        <v>4247.13</v>
      </c>
      <c r="M528" s="48">
        <f>M529</f>
        <v>0</v>
      </c>
      <c r="O528" s="48">
        <f>O529</f>
        <v>0</v>
      </c>
      <c r="P528" s="31"/>
      <c r="Q528" s="48">
        <f>Q529</f>
        <v>0</v>
      </c>
      <c r="S528" s="48">
        <f>S529</f>
        <v>1164.4000000000001</v>
      </c>
      <c r="V528" s="48">
        <f>V529</f>
        <v>1164.4000000000001</v>
      </c>
      <c r="X528" s="48">
        <f>X529</f>
        <v>1164.4000000000001</v>
      </c>
    </row>
    <row r="529" spans="1:24" ht="29.25" customHeight="1" x14ac:dyDescent="0.25">
      <c r="A529" s="19" t="s">
        <v>330</v>
      </c>
      <c r="B529" s="41"/>
      <c r="C529" s="41" t="s">
        <v>46</v>
      </c>
      <c r="D529" s="41" t="s">
        <v>17</v>
      </c>
      <c r="E529" s="41" t="s">
        <v>389</v>
      </c>
      <c r="F529" s="41" t="s">
        <v>326</v>
      </c>
      <c r="G529" s="30"/>
      <c r="H529" s="53">
        <v>4247.13</v>
      </c>
      <c r="I529" s="48">
        <f t="shared" si="491"/>
        <v>4247.13</v>
      </c>
      <c r="K529" s="48">
        <f t="shared" si="491"/>
        <v>4247.13</v>
      </c>
      <c r="L529" s="31">
        <v>-4247.13</v>
      </c>
      <c r="M529" s="48">
        <f t="shared" ref="M529" si="500">K529+L529</f>
        <v>0</v>
      </c>
      <c r="O529" s="48">
        <f t="shared" ref="O529" si="501">M529+N529</f>
        <v>0</v>
      </c>
      <c r="P529" s="31"/>
      <c r="Q529" s="48">
        <f t="shared" ref="Q529" si="502">O529+P529</f>
        <v>0</v>
      </c>
      <c r="R529" s="31">
        <v>1164.4000000000001</v>
      </c>
      <c r="S529" s="48">
        <f t="shared" ref="S529" si="503">Q529+R529</f>
        <v>1164.4000000000001</v>
      </c>
      <c r="V529" s="48">
        <f>S529+U529</f>
        <v>1164.4000000000001</v>
      </c>
      <c r="X529" s="48">
        <f>V529+W529</f>
        <v>1164.4000000000001</v>
      </c>
    </row>
    <row r="530" spans="1:24" ht="30" hidden="1" customHeight="1" x14ac:dyDescent="0.25">
      <c r="A530" s="19" t="s">
        <v>392</v>
      </c>
      <c r="B530" s="41"/>
      <c r="C530" s="41" t="s">
        <v>46</v>
      </c>
      <c r="D530" s="41" t="s">
        <v>17</v>
      </c>
      <c r="E530" s="41" t="s">
        <v>391</v>
      </c>
      <c r="F530" s="41"/>
      <c r="G530" s="30"/>
      <c r="I530" s="48">
        <f>I531</f>
        <v>2902.66</v>
      </c>
      <c r="K530" s="48">
        <f>K531</f>
        <v>0</v>
      </c>
      <c r="M530" s="48">
        <f>M531</f>
        <v>0</v>
      </c>
      <c r="O530" s="48">
        <f>O531</f>
        <v>0</v>
      </c>
      <c r="P530" s="31"/>
      <c r="Q530" s="48">
        <f>Q531</f>
        <v>0</v>
      </c>
      <c r="S530" s="48">
        <f>S531</f>
        <v>0</v>
      </c>
      <c r="V530" s="48">
        <f>V531</f>
        <v>0</v>
      </c>
      <c r="X530" s="48">
        <f>X531</f>
        <v>0</v>
      </c>
    </row>
    <row r="531" spans="1:24" ht="37.5" hidden="1" customHeight="1" x14ac:dyDescent="0.25">
      <c r="A531" s="19" t="s">
        <v>330</v>
      </c>
      <c r="B531" s="41"/>
      <c r="C531" s="41" t="s">
        <v>46</v>
      </c>
      <c r="D531" s="41" t="s">
        <v>17</v>
      </c>
      <c r="E531" s="41" t="s">
        <v>391</v>
      </c>
      <c r="F531" s="41" t="s">
        <v>326</v>
      </c>
      <c r="G531" s="30"/>
      <c r="H531" s="53">
        <v>2902.66</v>
      </c>
      <c r="I531" s="48">
        <f t="shared" si="491"/>
        <v>2902.66</v>
      </c>
      <c r="J531" s="29">
        <v>-2902.66</v>
      </c>
      <c r="K531" s="48">
        <f t="shared" si="491"/>
        <v>0</v>
      </c>
      <c r="M531" s="48">
        <f t="shared" ref="M531" si="504">K531+L531</f>
        <v>0</v>
      </c>
      <c r="O531" s="48">
        <f t="shared" ref="O531" si="505">M531+N531</f>
        <v>0</v>
      </c>
      <c r="P531" s="31"/>
      <c r="Q531" s="48">
        <f t="shared" ref="Q531" si="506">O531+P531</f>
        <v>0</v>
      </c>
      <c r="S531" s="48">
        <f t="shared" ref="S531" si="507">Q531+R531</f>
        <v>0</v>
      </c>
      <c r="V531" s="48">
        <f>S531+U531</f>
        <v>0</v>
      </c>
      <c r="X531" s="48">
        <f>V531+W531</f>
        <v>0</v>
      </c>
    </row>
    <row r="532" spans="1:24" ht="13.5" customHeight="1" x14ac:dyDescent="0.25">
      <c r="A532" s="43" t="s">
        <v>48</v>
      </c>
      <c r="B532" s="41"/>
      <c r="C532" s="36" t="s">
        <v>46</v>
      </c>
      <c r="D532" s="36" t="s">
        <v>20</v>
      </c>
      <c r="E532" s="36"/>
      <c r="F532" s="36"/>
      <c r="G532" s="37"/>
      <c r="H532" s="57"/>
      <c r="I532" s="49"/>
      <c r="J532" s="58"/>
      <c r="K532" s="49"/>
      <c r="L532" s="67"/>
      <c r="M532" s="49"/>
      <c r="N532" s="67"/>
      <c r="O532" s="49">
        <f>O533</f>
        <v>500</v>
      </c>
      <c r="P532" s="67"/>
      <c r="Q532" s="49">
        <f>Q533</f>
        <v>500</v>
      </c>
      <c r="R532" s="67"/>
      <c r="S532" s="49">
        <f>S533</f>
        <v>500</v>
      </c>
      <c r="U532" s="67"/>
      <c r="V532" s="49">
        <f>V533</f>
        <v>500</v>
      </c>
      <c r="W532" s="67"/>
      <c r="X532" s="49">
        <f>X533</f>
        <v>500</v>
      </c>
    </row>
    <row r="533" spans="1:24" ht="15" customHeight="1" x14ac:dyDescent="0.25">
      <c r="A533" s="19" t="s">
        <v>541</v>
      </c>
      <c r="B533" s="41"/>
      <c r="C533" s="41" t="s">
        <v>46</v>
      </c>
      <c r="D533" s="41" t="s">
        <v>20</v>
      </c>
      <c r="E533" s="41" t="s">
        <v>542</v>
      </c>
      <c r="F533" s="41"/>
      <c r="G533" s="30"/>
      <c r="I533" s="48"/>
      <c r="K533" s="48"/>
      <c r="M533" s="48"/>
      <c r="O533" s="48">
        <f>O534+O535</f>
        <v>500</v>
      </c>
      <c r="P533" s="31"/>
      <c r="Q533" s="48">
        <f>Q534+Q535</f>
        <v>500</v>
      </c>
      <c r="S533" s="48">
        <f>S534+S535</f>
        <v>500</v>
      </c>
      <c r="V533" s="48">
        <f>V534+V535</f>
        <v>500</v>
      </c>
      <c r="X533" s="48">
        <f>X534+X535</f>
        <v>500</v>
      </c>
    </row>
    <row r="534" spans="1:24" ht="14.25" customHeight="1" x14ac:dyDescent="0.25">
      <c r="A534" s="44" t="s">
        <v>245</v>
      </c>
      <c r="B534" s="41"/>
      <c r="C534" s="41" t="s">
        <v>46</v>
      </c>
      <c r="D534" s="41" t="s">
        <v>20</v>
      </c>
      <c r="E534" s="41" t="s">
        <v>542</v>
      </c>
      <c r="F534" s="41" t="s">
        <v>226</v>
      </c>
      <c r="G534" s="30"/>
      <c r="I534" s="48"/>
      <c r="K534" s="48"/>
      <c r="M534" s="48"/>
      <c r="N534" s="31">
        <v>500</v>
      </c>
      <c r="O534" s="48">
        <f t="shared" ref="O534:O535" si="508">M534+N534</f>
        <v>500</v>
      </c>
      <c r="P534" s="31"/>
      <c r="Q534" s="48">
        <f t="shared" ref="Q534:Q535" si="509">O534+P534</f>
        <v>500</v>
      </c>
      <c r="S534" s="48">
        <f t="shared" ref="S534:S535" si="510">Q534+R534</f>
        <v>500</v>
      </c>
      <c r="V534" s="48">
        <f>S534+U534</f>
        <v>500</v>
      </c>
      <c r="X534" s="48">
        <f>V534+W534</f>
        <v>500</v>
      </c>
    </row>
    <row r="535" spans="1:24" ht="33.75" hidden="1" customHeight="1" x14ac:dyDescent="0.25">
      <c r="A535" s="19" t="s">
        <v>531</v>
      </c>
      <c r="B535" s="41"/>
      <c r="C535" s="41" t="s">
        <v>46</v>
      </c>
      <c r="D535" s="41" t="s">
        <v>20</v>
      </c>
      <c r="E535" s="41" t="s">
        <v>542</v>
      </c>
      <c r="F535" s="41" t="s">
        <v>326</v>
      </c>
      <c r="G535" s="30"/>
      <c r="I535" s="48"/>
      <c r="K535" s="48"/>
      <c r="M535" s="48"/>
      <c r="O535" s="48">
        <f t="shared" si="508"/>
        <v>0</v>
      </c>
      <c r="P535" s="31"/>
      <c r="Q535" s="48">
        <f t="shared" si="509"/>
        <v>0</v>
      </c>
      <c r="S535" s="48">
        <f t="shared" si="510"/>
        <v>0</v>
      </c>
      <c r="V535" s="48">
        <f>S535+U535</f>
        <v>0</v>
      </c>
      <c r="X535" s="48">
        <f>V535+W535</f>
        <v>0</v>
      </c>
    </row>
    <row r="536" spans="1:24" x14ac:dyDescent="0.25">
      <c r="A536" s="43" t="s">
        <v>55</v>
      </c>
      <c r="B536" s="41"/>
      <c r="C536" s="36" t="s">
        <v>56</v>
      </c>
      <c r="D536" s="36"/>
      <c r="E536" s="36"/>
      <c r="F536" s="36"/>
      <c r="G536" s="37">
        <f>G537</f>
        <v>10000</v>
      </c>
      <c r="H536" s="57"/>
      <c r="I536" s="49">
        <f>I537+I544</f>
        <v>12851</v>
      </c>
      <c r="J536" s="58"/>
      <c r="K536" s="49">
        <f>K537+K544</f>
        <v>12851</v>
      </c>
      <c r="L536" s="67"/>
      <c r="M536" s="49">
        <f>M537+M544</f>
        <v>51332.54</v>
      </c>
      <c r="N536" s="67"/>
      <c r="O536" s="49">
        <f>O537+O544</f>
        <v>55146.600000000006</v>
      </c>
      <c r="P536" s="67"/>
      <c r="Q536" s="49">
        <f>Q537+Q544</f>
        <v>55146.600000000006</v>
      </c>
      <c r="R536" s="67"/>
      <c r="S536" s="49">
        <f>S537+S544</f>
        <v>49146.600000000006</v>
      </c>
      <c r="U536" s="67"/>
      <c r="V536" s="49">
        <f>V537+V544</f>
        <v>49146.600000000006</v>
      </c>
      <c r="W536" s="67"/>
      <c r="X536" s="49">
        <f>X537+X544</f>
        <v>60297.57</v>
      </c>
    </row>
    <row r="537" spans="1:24" x14ac:dyDescent="0.25">
      <c r="A537" s="43" t="s">
        <v>57</v>
      </c>
      <c r="B537" s="41"/>
      <c r="C537" s="36" t="s">
        <v>56</v>
      </c>
      <c r="D537" s="36" t="s">
        <v>15</v>
      </c>
      <c r="E537" s="36"/>
      <c r="F537" s="36"/>
      <c r="G537" s="37">
        <f>G542</f>
        <v>10000</v>
      </c>
      <c r="H537" s="57"/>
      <c r="I537" s="49">
        <f>I542</f>
        <v>10000</v>
      </c>
      <c r="J537" s="58"/>
      <c r="K537" s="49">
        <f>K542</f>
        <v>10000</v>
      </c>
      <c r="L537" s="67"/>
      <c r="M537" s="49">
        <f>M542+M540</f>
        <v>25060</v>
      </c>
      <c r="N537" s="67"/>
      <c r="O537" s="49">
        <f>O542+O540</f>
        <v>28874.06</v>
      </c>
      <c r="P537" s="67"/>
      <c r="Q537" s="49">
        <f>Q542+Q540</f>
        <v>28874.06</v>
      </c>
      <c r="R537" s="67"/>
      <c r="S537" s="49">
        <f>S542+S540</f>
        <v>22874.06</v>
      </c>
      <c r="U537" s="67"/>
      <c r="V537" s="49">
        <f>V542+V540</f>
        <v>22874.06</v>
      </c>
      <c r="W537" s="67"/>
      <c r="X537" s="49">
        <f>X542+X540+X538</f>
        <v>34025.03</v>
      </c>
    </row>
    <row r="538" spans="1:24" ht="15" customHeight="1" x14ac:dyDescent="0.25">
      <c r="A538" s="19" t="s">
        <v>605</v>
      </c>
      <c r="B538" s="41"/>
      <c r="C538" s="41" t="s">
        <v>56</v>
      </c>
      <c r="D538" s="41" t="s">
        <v>15</v>
      </c>
      <c r="E538" s="41" t="s">
        <v>458</v>
      </c>
      <c r="F538" s="41"/>
      <c r="G538" s="30"/>
      <c r="I538" s="48"/>
      <c r="K538" s="48"/>
      <c r="M538" s="48"/>
      <c r="O538" s="48"/>
      <c r="P538" s="31"/>
      <c r="Q538" s="48"/>
      <c r="S538" s="48"/>
      <c r="V538" s="48"/>
      <c r="X538" s="48">
        <f>X539</f>
        <v>12646.58</v>
      </c>
    </row>
    <row r="539" spans="1:24" ht="31.5" x14ac:dyDescent="0.25">
      <c r="A539" s="19" t="s">
        <v>659</v>
      </c>
      <c r="B539" s="41"/>
      <c r="C539" s="41" t="s">
        <v>56</v>
      </c>
      <c r="D539" s="41" t="s">
        <v>15</v>
      </c>
      <c r="E539" s="41" t="s">
        <v>458</v>
      </c>
      <c r="F539" s="41" t="s">
        <v>326</v>
      </c>
      <c r="G539" s="30"/>
      <c r="I539" s="48"/>
      <c r="K539" s="48"/>
      <c r="M539" s="48"/>
      <c r="O539" s="48"/>
      <c r="P539" s="31"/>
      <c r="Q539" s="48"/>
      <c r="S539" s="48"/>
      <c r="V539" s="48"/>
      <c r="W539" s="31">
        <v>12646.58</v>
      </c>
      <c r="X539" s="48">
        <f>W539+V539</f>
        <v>12646.58</v>
      </c>
    </row>
    <row r="540" spans="1:24" x14ac:dyDescent="0.25">
      <c r="A540" s="19" t="s">
        <v>489</v>
      </c>
      <c r="B540" s="41"/>
      <c r="C540" s="41" t="s">
        <v>56</v>
      </c>
      <c r="D540" s="41" t="s">
        <v>15</v>
      </c>
      <c r="E540" s="41" t="s">
        <v>488</v>
      </c>
      <c r="F540" s="41"/>
      <c r="G540" s="30"/>
      <c r="I540" s="48"/>
      <c r="K540" s="48"/>
      <c r="M540" s="48">
        <f>M541</f>
        <v>15060</v>
      </c>
      <c r="O540" s="48">
        <f>O541</f>
        <v>18874.060000000001</v>
      </c>
      <c r="P540" s="31"/>
      <c r="Q540" s="48">
        <f>Q541</f>
        <v>18874.060000000001</v>
      </c>
      <c r="S540" s="48">
        <f>S541</f>
        <v>12874.060000000001</v>
      </c>
      <c r="V540" s="48">
        <f>V541</f>
        <v>12874.060000000001</v>
      </c>
      <c r="X540" s="48">
        <f>X541</f>
        <v>12874.060000000001</v>
      </c>
    </row>
    <row r="541" spans="1:24" ht="31.5" x14ac:dyDescent="0.25">
      <c r="A541" s="19" t="s">
        <v>474</v>
      </c>
      <c r="B541" s="41"/>
      <c r="C541" s="41" t="s">
        <v>56</v>
      </c>
      <c r="D541" s="41" t="s">
        <v>15</v>
      </c>
      <c r="E541" s="41" t="s">
        <v>488</v>
      </c>
      <c r="F541" s="41" t="s">
        <v>326</v>
      </c>
      <c r="G541" s="30"/>
      <c r="I541" s="48"/>
      <c r="K541" s="48"/>
      <c r="L541" s="31">
        <v>15060</v>
      </c>
      <c r="M541" s="48">
        <f>L541+K541</f>
        <v>15060</v>
      </c>
      <c r="N541" s="31">
        <v>3814.06</v>
      </c>
      <c r="O541" s="48">
        <f>N541+M541</f>
        <v>18874.060000000001</v>
      </c>
      <c r="P541" s="31"/>
      <c r="Q541" s="48">
        <f>P541+O541</f>
        <v>18874.060000000001</v>
      </c>
      <c r="R541" s="31">
        <v>-6000</v>
      </c>
      <c r="S541" s="48">
        <f>R541+Q541</f>
        <v>12874.060000000001</v>
      </c>
      <c r="V541" s="48">
        <f>U541+S541</f>
        <v>12874.060000000001</v>
      </c>
      <c r="X541" s="48">
        <f>W541+V541</f>
        <v>12874.060000000001</v>
      </c>
    </row>
    <row r="542" spans="1:24" ht="18" customHeight="1" x14ac:dyDescent="0.25">
      <c r="A542" s="42" t="s">
        <v>333</v>
      </c>
      <c r="B542" s="41"/>
      <c r="C542" s="41" t="s">
        <v>56</v>
      </c>
      <c r="D542" s="41" t="s">
        <v>15</v>
      </c>
      <c r="E542" s="41" t="s">
        <v>387</v>
      </c>
      <c r="F542" s="41"/>
      <c r="G542" s="30">
        <f>G543</f>
        <v>10000</v>
      </c>
      <c r="I542" s="48">
        <f>I543</f>
        <v>10000</v>
      </c>
      <c r="K542" s="48">
        <f>K543</f>
        <v>10000</v>
      </c>
      <c r="M542" s="48">
        <f>M543</f>
        <v>10000</v>
      </c>
      <c r="O542" s="48">
        <f>O543</f>
        <v>10000</v>
      </c>
      <c r="P542" s="31"/>
      <c r="Q542" s="48">
        <f>Q543</f>
        <v>10000</v>
      </c>
      <c r="S542" s="48">
        <f>S543</f>
        <v>10000</v>
      </c>
      <c r="V542" s="48">
        <f>V543</f>
        <v>10000</v>
      </c>
      <c r="X542" s="48">
        <f>X543</f>
        <v>8504.39</v>
      </c>
    </row>
    <row r="543" spans="1:24" ht="15.75" customHeight="1" x14ac:dyDescent="0.25">
      <c r="A543" s="19" t="s">
        <v>330</v>
      </c>
      <c r="B543" s="41"/>
      <c r="C543" s="41" t="s">
        <v>56</v>
      </c>
      <c r="D543" s="41" t="s">
        <v>15</v>
      </c>
      <c r="E543" s="41" t="s">
        <v>387</v>
      </c>
      <c r="F543" s="41" t="s">
        <v>326</v>
      </c>
      <c r="G543" s="30">
        <v>10000</v>
      </c>
      <c r="I543" s="48">
        <f t="shared" ref="I543:K548" si="511">G543+H543</f>
        <v>10000</v>
      </c>
      <c r="K543" s="48">
        <f t="shared" si="511"/>
        <v>10000</v>
      </c>
      <c r="M543" s="48">
        <f t="shared" ref="M543" si="512">K543+L543</f>
        <v>10000</v>
      </c>
      <c r="O543" s="48">
        <f t="shared" ref="O543" si="513">M543+N543</f>
        <v>10000</v>
      </c>
      <c r="P543" s="31"/>
      <c r="Q543" s="48">
        <f t="shared" ref="Q543" si="514">O543+P543</f>
        <v>10000</v>
      </c>
      <c r="S543" s="48">
        <f t="shared" ref="S543" si="515">Q543+R543</f>
        <v>10000</v>
      </c>
      <c r="V543" s="48">
        <f>S543+U543</f>
        <v>10000</v>
      </c>
      <c r="W543" s="31">
        <f>-895.61-600</f>
        <v>-1495.6100000000001</v>
      </c>
      <c r="X543" s="48">
        <f>V543+W543</f>
        <v>8504.39</v>
      </c>
    </row>
    <row r="544" spans="1:24" x14ac:dyDescent="0.25">
      <c r="A544" s="10" t="s">
        <v>80</v>
      </c>
      <c r="B544" s="41"/>
      <c r="C544" s="36" t="s">
        <v>56</v>
      </c>
      <c r="D544" s="36" t="s">
        <v>17</v>
      </c>
      <c r="E544" s="36"/>
      <c r="F544" s="36"/>
      <c r="G544" s="37"/>
      <c r="H544" s="57"/>
      <c r="I544" s="49">
        <f>I547+I548</f>
        <v>2851</v>
      </c>
      <c r="J544" s="58"/>
      <c r="K544" s="49">
        <f>K547+K548</f>
        <v>2851</v>
      </c>
      <c r="L544" s="67"/>
      <c r="M544" s="49">
        <f>M547+M548+M545</f>
        <v>26272.54</v>
      </c>
      <c r="N544" s="67"/>
      <c r="O544" s="49">
        <f>O547+O548+O545</f>
        <v>26272.54</v>
      </c>
      <c r="P544" s="67"/>
      <c r="Q544" s="49">
        <f>Q547+Q548+Q545</f>
        <v>26272.54</v>
      </c>
      <c r="R544" s="67"/>
      <c r="S544" s="49">
        <f>S547+S548+S545</f>
        <v>26272.54</v>
      </c>
      <c r="U544" s="67"/>
      <c r="V544" s="49">
        <f>V547+V548+V545</f>
        <v>26272.54</v>
      </c>
      <c r="W544" s="67"/>
      <c r="X544" s="49">
        <f>X547+X548+X545</f>
        <v>26272.54</v>
      </c>
    </row>
    <row r="545" spans="1:24" ht="31.5" x14ac:dyDescent="0.25">
      <c r="A545" s="69" t="s">
        <v>491</v>
      </c>
      <c r="B545" s="41"/>
      <c r="C545" s="41" t="s">
        <v>56</v>
      </c>
      <c r="D545" s="41" t="s">
        <v>17</v>
      </c>
      <c r="E545" s="41" t="s">
        <v>490</v>
      </c>
      <c r="F545" s="41"/>
      <c r="G545" s="30"/>
      <c r="I545" s="48"/>
      <c r="K545" s="48"/>
      <c r="M545" s="48">
        <f>M546</f>
        <v>23421.54</v>
      </c>
      <c r="O545" s="48">
        <f>O546</f>
        <v>23421.54</v>
      </c>
      <c r="P545" s="31"/>
      <c r="Q545" s="48">
        <f>Q546</f>
        <v>23421.54</v>
      </c>
      <c r="S545" s="48">
        <f>S546</f>
        <v>23421.54</v>
      </c>
      <c r="V545" s="48">
        <f>V546</f>
        <v>23421.54</v>
      </c>
      <c r="X545" s="48">
        <f>X546</f>
        <v>23421.54</v>
      </c>
    </row>
    <row r="546" spans="1:24" ht="31.5" x14ac:dyDescent="0.25">
      <c r="A546" s="19" t="s">
        <v>474</v>
      </c>
      <c r="B546" s="41"/>
      <c r="C546" s="41" t="s">
        <v>56</v>
      </c>
      <c r="D546" s="41" t="s">
        <v>17</v>
      </c>
      <c r="E546" s="41" t="s">
        <v>490</v>
      </c>
      <c r="F546" s="41" t="s">
        <v>326</v>
      </c>
      <c r="G546" s="30"/>
      <c r="I546" s="48"/>
      <c r="K546" s="48"/>
      <c r="L546" s="31">
        <v>23421.54</v>
      </c>
      <c r="M546" s="48">
        <f t="shared" ref="M546" si="516">K546+L546</f>
        <v>23421.54</v>
      </c>
      <c r="O546" s="48">
        <f t="shared" ref="O546:O548" si="517">M546+N546</f>
        <v>23421.54</v>
      </c>
      <c r="P546" s="31"/>
      <c r="Q546" s="48">
        <f t="shared" ref="Q546:Q548" si="518">O546+P546</f>
        <v>23421.54</v>
      </c>
      <c r="S546" s="48">
        <f t="shared" ref="S546:S548" si="519">Q546+R546</f>
        <v>23421.54</v>
      </c>
      <c r="V546" s="48">
        <f>S546+U546</f>
        <v>23421.54</v>
      </c>
      <c r="X546" s="48">
        <f>V546+W546</f>
        <v>23421.54</v>
      </c>
    </row>
    <row r="547" spans="1:24" x14ac:dyDescent="0.25">
      <c r="A547" s="44" t="s">
        <v>245</v>
      </c>
      <c r="B547" s="41"/>
      <c r="C547" s="41" t="s">
        <v>56</v>
      </c>
      <c r="D547" s="41" t="s">
        <v>17</v>
      </c>
      <c r="E547" s="41" t="s">
        <v>380</v>
      </c>
      <c r="F547" s="41" t="s">
        <v>226</v>
      </c>
      <c r="G547" s="30"/>
      <c r="H547" s="53">
        <v>951</v>
      </c>
      <c r="I547" s="48">
        <f t="shared" si="511"/>
        <v>951</v>
      </c>
      <c r="K547" s="48">
        <f t="shared" si="511"/>
        <v>951</v>
      </c>
      <c r="M547" s="48">
        <f t="shared" ref="M547:M548" si="520">K547+L547</f>
        <v>951</v>
      </c>
      <c r="O547" s="48">
        <f t="shared" si="517"/>
        <v>951</v>
      </c>
      <c r="P547" s="31"/>
      <c r="Q547" s="48">
        <f t="shared" si="518"/>
        <v>951</v>
      </c>
      <c r="S547" s="48">
        <f t="shared" si="519"/>
        <v>951</v>
      </c>
      <c r="V547" s="48">
        <f>S547+U547</f>
        <v>951</v>
      </c>
      <c r="X547" s="48">
        <f>V547+W547</f>
        <v>951</v>
      </c>
    </row>
    <row r="548" spans="1:24" ht="15" customHeight="1" x14ac:dyDescent="0.25">
      <c r="A548" s="19" t="s">
        <v>330</v>
      </c>
      <c r="B548" s="41"/>
      <c r="C548" s="41" t="s">
        <v>56</v>
      </c>
      <c r="D548" s="41" t="s">
        <v>17</v>
      </c>
      <c r="E548" s="41" t="s">
        <v>380</v>
      </c>
      <c r="F548" s="41" t="s">
        <v>326</v>
      </c>
      <c r="G548" s="30"/>
      <c r="H548" s="53">
        <v>1900</v>
      </c>
      <c r="I548" s="48">
        <f t="shared" si="511"/>
        <v>1900</v>
      </c>
      <c r="K548" s="48">
        <f t="shared" si="511"/>
        <v>1900</v>
      </c>
      <c r="M548" s="48">
        <f t="shared" si="520"/>
        <v>1900</v>
      </c>
      <c r="O548" s="48">
        <f t="shared" si="517"/>
        <v>1900</v>
      </c>
      <c r="P548" s="31"/>
      <c r="Q548" s="48">
        <f t="shared" si="518"/>
        <v>1900</v>
      </c>
      <c r="S548" s="48">
        <f t="shared" si="519"/>
        <v>1900</v>
      </c>
      <c r="V548" s="48">
        <f>S548+U548</f>
        <v>1900</v>
      </c>
      <c r="X548" s="48">
        <f>V548+W548</f>
        <v>1900</v>
      </c>
    </row>
    <row r="549" spans="1:24" ht="15" customHeight="1" x14ac:dyDescent="0.25">
      <c r="A549" s="82" t="s">
        <v>304</v>
      </c>
      <c r="B549" s="41"/>
      <c r="C549" s="36" t="s">
        <v>63</v>
      </c>
      <c r="D549" s="36"/>
      <c r="E549" s="36"/>
      <c r="F549" s="36"/>
      <c r="G549" s="37"/>
      <c r="H549" s="57"/>
      <c r="I549" s="49"/>
      <c r="J549" s="58"/>
      <c r="K549" s="49"/>
      <c r="L549" s="67"/>
      <c r="M549" s="49"/>
      <c r="N549" s="67"/>
      <c r="O549" s="49"/>
      <c r="P549" s="67"/>
      <c r="Q549" s="49"/>
      <c r="R549" s="67"/>
      <c r="S549" s="49"/>
      <c r="T549" s="83"/>
      <c r="U549" s="67"/>
      <c r="V549" s="49"/>
      <c r="W549" s="67"/>
      <c r="X549" s="49">
        <f>X550</f>
        <v>42.95</v>
      </c>
    </row>
    <row r="550" spans="1:24" ht="15" customHeight="1" x14ac:dyDescent="0.25">
      <c r="A550" s="82" t="s">
        <v>209</v>
      </c>
      <c r="B550" s="41"/>
      <c r="C550" s="41" t="s">
        <v>63</v>
      </c>
      <c r="D550" s="41" t="s">
        <v>63</v>
      </c>
      <c r="E550" s="41"/>
      <c r="F550" s="41"/>
      <c r="G550" s="30"/>
      <c r="I550" s="48"/>
      <c r="K550" s="48"/>
      <c r="M550" s="48"/>
      <c r="O550" s="48"/>
      <c r="P550" s="31"/>
      <c r="Q550" s="48"/>
      <c r="S550" s="48"/>
      <c r="V550" s="48"/>
      <c r="X550" s="48">
        <f>X551</f>
        <v>42.95</v>
      </c>
    </row>
    <row r="551" spans="1:24" ht="27.75" customHeight="1" x14ac:dyDescent="0.25">
      <c r="A551" s="19" t="s">
        <v>661</v>
      </c>
      <c r="B551" s="41"/>
      <c r="C551" s="41" t="s">
        <v>63</v>
      </c>
      <c r="D551" s="41" t="s">
        <v>63</v>
      </c>
      <c r="E551" s="41" t="s">
        <v>660</v>
      </c>
      <c r="F551" s="41"/>
      <c r="G551" s="30"/>
      <c r="I551" s="48"/>
      <c r="K551" s="48"/>
      <c r="M551" s="48"/>
      <c r="O551" s="48"/>
      <c r="P551" s="31"/>
      <c r="Q551" s="48"/>
      <c r="S551" s="48"/>
      <c r="V551" s="48"/>
      <c r="X551" s="48">
        <f>X552</f>
        <v>42.95</v>
      </c>
    </row>
    <row r="552" spans="1:24" ht="15" customHeight="1" x14ac:dyDescent="0.25">
      <c r="A552" s="44" t="s">
        <v>245</v>
      </c>
      <c r="B552" s="41"/>
      <c r="C552" s="41" t="s">
        <v>63</v>
      </c>
      <c r="D552" s="41" t="s">
        <v>63</v>
      </c>
      <c r="E552" s="41" t="s">
        <v>660</v>
      </c>
      <c r="F552" s="41" t="s">
        <v>226</v>
      </c>
      <c r="G552" s="30"/>
      <c r="I552" s="48"/>
      <c r="K552" s="48"/>
      <c r="M552" s="48"/>
      <c r="O552" s="48"/>
      <c r="P552" s="31"/>
      <c r="Q552" s="48"/>
      <c r="S552" s="48"/>
      <c r="V552" s="48"/>
      <c r="W552" s="31">
        <v>42.95</v>
      </c>
      <c r="X552" s="48">
        <f>W552+V552</f>
        <v>42.95</v>
      </c>
    </row>
    <row r="553" spans="1:24" ht="15" customHeight="1" x14ac:dyDescent="0.25">
      <c r="A553" s="38" t="s">
        <v>344</v>
      </c>
      <c r="B553" s="36" t="s">
        <v>7</v>
      </c>
      <c r="C553" s="36"/>
      <c r="D553" s="36"/>
      <c r="E553" s="36"/>
      <c r="F553" s="36"/>
      <c r="G553" s="37">
        <f>G558</f>
        <v>1420</v>
      </c>
      <c r="I553" s="49">
        <f>I558</f>
        <v>1420</v>
      </c>
      <c r="K553" s="49">
        <f>K558</f>
        <v>1420</v>
      </c>
      <c r="M553" s="49">
        <f>M558</f>
        <v>1420</v>
      </c>
      <c r="O553" s="49">
        <f>O558</f>
        <v>1420</v>
      </c>
      <c r="P553" s="31"/>
      <c r="Q553" s="49">
        <f>Q558</f>
        <v>1420</v>
      </c>
      <c r="S553" s="49">
        <f>S558</f>
        <v>1420</v>
      </c>
      <c r="V553" s="49">
        <f>V558</f>
        <v>1420</v>
      </c>
      <c r="X553" s="49">
        <f>X558+X554</f>
        <v>1424.1</v>
      </c>
    </row>
    <row r="554" spans="1:24" ht="15" customHeight="1" x14ac:dyDescent="0.25">
      <c r="A554" s="43" t="s">
        <v>662</v>
      </c>
      <c r="B554" s="36"/>
      <c r="C554" s="36" t="s">
        <v>24</v>
      </c>
      <c r="D554" s="36"/>
      <c r="E554" s="36"/>
      <c r="F554" s="36"/>
      <c r="G554" s="37"/>
      <c r="I554" s="49"/>
      <c r="K554" s="49"/>
      <c r="M554" s="49"/>
      <c r="O554" s="49"/>
      <c r="P554" s="31"/>
      <c r="Q554" s="49"/>
      <c r="S554" s="49"/>
      <c r="V554" s="49"/>
      <c r="X554" s="49">
        <f>X555</f>
        <v>4.0999999999999996</v>
      </c>
    </row>
    <row r="555" spans="1:24" ht="15" customHeight="1" x14ac:dyDescent="0.25">
      <c r="A555" s="43" t="s">
        <v>181</v>
      </c>
      <c r="B555" s="41"/>
      <c r="C555" s="41" t="s">
        <v>24</v>
      </c>
      <c r="D555" s="41" t="s">
        <v>17</v>
      </c>
      <c r="E555" s="41"/>
      <c r="F555" s="41"/>
      <c r="G555" s="30"/>
      <c r="I555" s="48"/>
      <c r="K555" s="48"/>
      <c r="M555" s="48"/>
      <c r="O555" s="48"/>
      <c r="P555" s="31"/>
      <c r="Q555" s="48"/>
      <c r="S555" s="48"/>
      <c r="V555" s="48"/>
      <c r="X555" s="48">
        <f>X556</f>
        <v>4.0999999999999996</v>
      </c>
    </row>
    <row r="556" spans="1:24" ht="15" customHeight="1" x14ac:dyDescent="0.25">
      <c r="A556" s="19" t="s">
        <v>339</v>
      </c>
      <c r="B556" s="41"/>
      <c r="C556" s="41" t="s">
        <v>24</v>
      </c>
      <c r="D556" s="41" t="s">
        <v>17</v>
      </c>
      <c r="E556" s="41" t="s">
        <v>340</v>
      </c>
      <c r="F556" s="41"/>
      <c r="G556" s="30"/>
      <c r="I556" s="48"/>
      <c r="K556" s="48"/>
      <c r="M556" s="48"/>
      <c r="O556" s="48"/>
      <c r="P556" s="31"/>
      <c r="Q556" s="48"/>
      <c r="S556" s="48"/>
      <c r="V556" s="48"/>
      <c r="X556" s="48">
        <f>X557</f>
        <v>4.0999999999999996</v>
      </c>
    </row>
    <row r="557" spans="1:24" ht="15" customHeight="1" x14ac:dyDescent="0.25">
      <c r="A557" s="44" t="s">
        <v>245</v>
      </c>
      <c r="B557" s="41"/>
      <c r="C557" s="41" t="s">
        <v>24</v>
      </c>
      <c r="D557" s="41" t="s">
        <v>17</v>
      </c>
      <c r="E557" s="41" t="s">
        <v>340</v>
      </c>
      <c r="F557" s="41" t="s">
        <v>226</v>
      </c>
      <c r="G557" s="30"/>
      <c r="I557" s="48"/>
      <c r="K557" s="48"/>
      <c r="M557" s="48"/>
      <c r="O557" s="48"/>
      <c r="P557" s="31"/>
      <c r="Q557" s="48"/>
      <c r="S557" s="48"/>
      <c r="V557" s="48"/>
      <c r="W557" s="31">
        <v>4.0999999999999996</v>
      </c>
      <c r="X557" s="48">
        <f>V557+W557</f>
        <v>4.0999999999999996</v>
      </c>
    </row>
    <row r="558" spans="1:24" x14ac:dyDescent="0.25">
      <c r="A558" s="43" t="s">
        <v>134</v>
      </c>
      <c r="B558" s="36"/>
      <c r="C558" s="36" t="s">
        <v>15</v>
      </c>
      <c r="D558" s="36"/>
      <c r="E558" s="41"/>
      <c r="F558" s="41"/>
      <c r="G558" s="30">
        <f>G559</f>
        <v>1420</v>
      </c>
      <c r="I558" s="48">
        <f>I559</f>
        <v>1420</v>
      </c>
      <c r="K558" s="48">
        <f>K559</f>
        <v>1420</v>
      </c>
      <c r="M558" s="48">
        <f>M559</f>
        <v>1420</v>
      </c>
      <c r="O558" s="48">
        <f>O559</f>
        <v>1420</v>
      </c>
      <c r="P558" s="31"/>
      <c r="Q558" s="48">
        <f>Q559</f>
        <v>1420</v>
      </c>
      <c r="S558" s="48">
        <f>S559</f>
        <v>1420</v>
      </c>
      <c r="V558" s="48">
        <f>V559</f>
        <v>1420</v>
      </c>
      <c r="X558" s="48">
        <f>X559</f>
        <v>1420</v>
      </c>
    </row>
    <row r="559" spans="1:24" x14ac:dyDescent="0.25">
      <c r="A559" s="43" t="s">
        <v>29</v>
      </c>
      <c r="B559" s="36"/>
      <c r="C559" s="36" t="s">
        <v>15</v>
      </c>
      <c r="D559" s="36" t="s">
        <v>196</v>
      </c>
      <c r="E559" s="41"/>
      <c r="F559" s="41"/>
      <c r="G559" s="30">
        <f>G560</f>
        <v>1420</v>
      </c>
      <c r="I559" s="48">
        <f>I560</f>
        <v>1420</v>
      </c>
      <c r="K559" s="48">
        <f>K560</f>
        <v>1420</v>
      </c>
      <c r="M559" s="48">
        <f>M560</f>
        <v>1420</v>
      </c>
      <c r="O559" s="48">
        <f>O560</f>
        <v>1420</v>
      </c>
      <c r="P559" s="31"/>
      <c r="Q559" s="48">
        <f>Q560</f>
        <v>1420</v>
      </c>
      <c r="S559" s="48">
        <f>S560</f>
        <v>1420</v>
      </c>
      <c r="V559" s="48">
        <f>V560</f>
        <v>1420</v>
      </c>
      <c r="X559" s="48">
        <f>X560</f>
        <v>1420</v>
      </c>
    </row>
    <row r="560" spans="1:24" x14ac:dyDescent="0.25">
      <c r="A560" s="42" t="s">
        <v>52</v>
      </c>
      <c r="B560" s="41"/>
      <c r="C560" s="41" t="s">
        <v>15</v>
      </c>
      <c r="D560" s="41" t="s">
        <v>196</v>
      </c>
      <c r="E560" s="41" t="s">
        <v>318</v>
      </c>
      <c r="F560" s="41"/>
      <c r="G560" s="30">
        <f>G561+G562+G563</f>
        <v>1420</v>
      </c>
      <c r="I560" s="48">
        <f>I561+I562+I563</f>
        <v>1420</v>
      </c>
      <c r="K560" s="48">
        <f>K561+K562+K563</f>
        <v>1420</v>
      </c>
      <c r="M560" s="48">
        <f>M561+M562+M563</f>
        <v>1420</v>
      </c>
      <c r="O560" s="48">
        <f>O561+O562+O563</f>
        <v>1420</v>
      </c>
      <c r="P560" s="31"/>
      <c r="Q560" s="48">
        <f>Q561+Q562+Q563</f>
        <v>1420</v>
      </c>
      <c r="S560" s="48">
        <f>S561+S562+S563</f>
        <v>1420</v>
      </c>
      <c r="V560" s="48">
        <f>V561+V562+V563</f>
        <v>1420</v>
      </c>
      <c r="X560" s="48">
        <f>X561+X562+X563</f>
        <v>1420</v>
      </c>
    </row>
    <row r="561" spans="1:24" x14ac:dyDescent="0.25">
      <c r="A561" s="19" t="s">
        <v>218</v>
      </c>
      <c r="B561" s="41"/>
      <c r="C561" s="41" t="s">
        <v>15</v>
      </c>
      <c r="D561" s="41" t="s">
        <v>196</v>
      </c>
      <c r="E561" s="41" t="s">
        <v>318</v>
      </c>
      <c r="F561" s="41" t="s">
        <v>219</v>
      </c>
      <c r="G561" s="30">
        <v>1007.7</v>
      </c>
      <c r="I561" s="48">
        <f t="shared" ref="I561:K563" si="521">G561+H561</f>
        <v>1007.7</v>
      </c>
      <c r="K561" s="48">
        <f t="shared" si="521"/>
        <v>1007.7</v>
      </c>
      <c r="M561" s="48">
        <f t="shared" ref="M561:M563" si="522">K561+L561</f>
        <v>1007.7</v>
      </c>
      <c r="O561" s="48">
        <f t="shared" ref="O561:O563" si="523">M561+N561</f>
        <v>1007.7</v>
      </c>
      <c r="P561" s="31"/>
      <c r="Q561" s="48">
        <f t="shared" ref="Q561:Q563" si="524">O561+P561</f>
        <v>1007.7</v>
      </c>
      <c r="S561" s="48">
        <f t="shared" ref="S561:S563" si="525">Q561+R561</f>
        <v>1007.7</v>
      </c>
      <c r="V561" s="48">
        <f>S561+U561</f>
        <v>1007.7</v>
      </c>
      <c r="X561" s="48">
        <f>V561+W561</f>
        <v>1007.7</v>
      </c>
    </row>
    <row r="562" spans="1:24" ht="16.5" customHeight="1" x14ac:dyDescent="0.25">
      <c r="A562" s="19" t="s">
        <v>224</v>
      </c>
      <c r="B562" s="41"/>
      <c r="C562" s="41" t="s">
        <v>15</v>
      </c>
      <c r="D562" s="41" t="s">
        <v>196</v>
      </c>
      <c r="E562" s="41" t="s">
        <v>318</v>
      </c>
      <c r="F562" s="41" t="s">
        <v>225</v>
      </c>
      <c r="G562" s="30">
        <v>193.3</v>
      </c>
      <c r="I562" s="48">
        <f t="shared" si="521"/>
        <v>193.3</v>
      </c>
      <c r="K562" s="48">
        <f t="shared" si="521"/>
        <v>193.3</v>
      </c>
      <c r="M562" s="48">
        <f t="shared" si="522"/>
        <v>193.3</v>
      </c>
      <c r="N562" s="31">
        <v>45.4</v>
      </c>
      <c r="O562" s="48">
        <f t="shared" si="523"/>
        <v>238.70000000000002</v>
      </c>
      <c r="P562" s="31"/>
      <c r="Q562" s="48">
        <f t="shared" si="524"/>
        <v>238.70000000000002</v>
      </c>
      <c r="S562" s="48">
        <f t="shared" si="525"/>
        <v>238.70000000000002</v>
      </c>
      <c r="V562" s="48">
        <f>S562+U562</f>
        <v>238.70000000000002</v>
      </c>
      <c r="X562" s="48">
        <f>V562+W562</f>
        <v>238.70000000000002</v>
      </c>
    </row>
    <row r="563" spans="1:24" x14ac:dyDescent="0.25">
      <c r="A563" s="44" t="s">
        <v>245</v>
      </c>
      <c r="B563" s="41"/>
      <c r="C563" s="41" t="s">
        <v>15</v>
      </c>
      <c r="D563" s="41" t="s">
        <v>196</v>
      </c>
      <c r="E563" s="41" t="s">
        <v>318</v>
      </c>
      <c r="F563" s="41" t="s">
        <v>226</v>
      </c>
      <c r="G563" s="30">
        <v>219</v>
      </c>
      <c r="I563" s="48">
        <f t="shared" si="521"/>
        <v>219</v>
      </c>
      <c r="K563" s="48">
        <f t="shared" si="521"/>
        <v>219</v>
      </c>
      <c r="M563" s="48">
        <f t="shared" si="522"/>
        <v>219</v>
      </c>
      <c r="N563" s="31">
        <v>-45.4</v>
      </c>
      <c r="O563" s="48">
        <f t="shared" si="523"/>
        <v>173.6</v>
      </c>
      <c r="P563" s="31"/>
      <c r="Q563" s="48">
        <f t="shared" si="524"/>
        <v>173.6</v>
      </c>
      <c r="S563" s="48">
        <f t="shared" si="525"/>
        <v>173.6</v>
      </c>
      <c r="V563" s="48">
        <f>S563+U563</f>
        <v>173.6</v>
      </c>
      <c r="X563" s="48">
        <f>V563+W563</f>
        <v>173.6</v>
      </c>
    </row>
    <row r="564" spans="1:24" ht="30.75" customHeight="1" x14ac:dyDescent="0.25">
      <c r="A564" s="38" t="s">
        <v>345</v>
      </c>
      <c r="B564" s="36" t="s">
        <v>346</v>
      </c>
      <c r="C564" s="36"/>
      <c r="D564" s="36"/>
      <c r="E564" s="36"/>
      <c r="F564" s="36"/>
      <c r="G564" s="37">
        <f>G565</f>
        <v>1083.1000000000001</v>
      </c>
      <c r="I564" s="49">
        <f>I565</f>
        <v>1083.1000000000001</v>
      </c>
      <c r="K564" s="49">
        <f>K565+K571</f>
        <v>1206.4000000000001</v>
      </c>
      <c r="M564" s="49">
        <f>M565+M571</f>
        <v>1206.4000000000001</v>
      </c>
      <c r="O564" s="49">
        <f>O565+O571</f>
        <v>1206.4000000000001</v>
      </c>
      <c r="P564" s="31"/>
      <c r="Q564" s="49">
        <f>Q565+Q571</f>
        <v>1206.4000000000001</v>
      </c>
      <c r="S564" s="49">
        <f>S565+S571</f>
        <v>1206.4000000000001</v>
      </c>
      <c r="V564" s="49">
        <f>V565+V571</f>
        <v>1206.4000000000001</v>
      </c>
      <c r="X564" s="49">
        <f>X565+X571</f>
        <v>1665.5600000000002</v>
      </c>
    </row>
    <row r="565" spans="1:24" x14ac:dyDescent="0.25">
      <c r="A565" s="35" t="s">
        <v>45</v>
      </c>
      <c r="B565" s="36"/>
      <c r="C565" s="36" t="s">
        <v>46</v>
      </c>
      <c r="D565" s="36"/>
      <c r="E565" s="36"/>
      <c r="F565" s="36"/>
      <c r="G565" s="37">
        <f>G566</f>
        <v>1083.1000000000001</v>
      </c>
      <c r="I565" s="49">
        <f>I566</f>
        <v>1083.1000000000001</v>
      </c>
      <c r="K565" s="49">
        <f>K566</f>
        <v>1176.6000000000001</v>
      </c>
      <c r="M565" s="49">
        <f>M566</f>
        <v>1021.5800000000002</v>
      </c>
      <c r="O565" s="49">
        <f>O566</f>
        <v>1021.5800000000002</v>
      </c>
      <c r="P565" s="31"/>
      <c r="Q565" s="49">
        <f>Q566</f>
        <v>1021.5800000000002</v>
      </c>
      <c r="S565" s="49">
        <f>S566</f>
        <v>1021.5800000000002</v>
      </c>
      <c r="V565" s="49">
        <f>V566</f>
        <v>1021.5800000000002</v>
      </c>
      <c r="X565" s="49">
        <f>X566</f>
        <v>1021.5800000000002</v>
      </c>
    </row>
    <row r="566" spans="1:24" ht="15.75" customHeight="1" x14ac:dyDescent="0.25">
      <c r="A566" s="40" t="s">
        <v>51</v>
      </c>
      <c r="B566" s="36"/>
      <c r="C566" s="36" t="s">
        <v>46</v>
      </c>
      <c r="D566" s="36" t="s">
        <v>46</v>
      </c>
      <c r="E566" s="36"/>
      <c r="F566" s="36"/>
      <c r="G566" s="37">
        <f>G567</f>
        <v>1083.1000000000001</v>
      </c>
      <c r="I566" s="49">
        <f>I567</f>
        <v>1083.1000000000001</v>
      </c>
      <c r="K566" s="49">
        <f>K567</f>
        <v>1176.6000000000001</v>
      </c>
      <c r="M566" s="49">
        <f>M567</f>
        <v>1021.5800000000002</v>
      </c>
      <c r="O566" s="49">
        <f>O567</f>
        <v>1021.5800000000002</v>
      </c>
      <c r="P566" s="31"/>
      <c r="Q566" s="49">
        <f>Q567</f>
        <v>1021.5800000000002</v>
      </c>
      <c r="S566" s="49">
        <f>S567</f>
        <v>1021.5800000000002</v>
      </c>
      <c r="V566" s="49">
        <f>V567</f>
        <v>1021.5800000000002</v>
      </c>
      <c r="X566" s="49">
        <f>X567</f>
        <v>1021.5800000000002</v>
      </c>
    </row>
    <row r="567" spans="1:24" x14ac:dyDescent="0.25">
      <c r="A567" s="42" t="s">
        <v>52</v>
      </c>
      <c r="B567" s="41"/>
      <c r="C567" s="41" t="s">
        <v>46</v>
      </c>
      <c r="D567" s="41" t="s">
        <v>46</v>
      </c>
      <c r="E567" s="41" t="s">
        <v>283</v>
      </c>
      <c r="F567" s="41"/>
      <c r="G567" s="30">
        <f>G568+G570</f>
        <v>1083.1000000000001</v>
      </c>
      <c r="I567" s="48">
        <f>I568+I570</f>
        <v>1083.1000000000001</v>
      </c>
      <c r="K567" s="48">
        <f>K568+K570</f>
        <v>1176.6000000000001</v>
      </c>
      <c r="M567" s="48">
        <f>M568+M570+M569</f>
        <v>1021.5800000000002</v>
      </c>
      <c r="O567" s="48">
        <f>O568+O570+O569</f>
        <v>1021.5800000000002</v>
      </c>
      <c r="P567" s="31"/>
      <c r="Q567" s="48">
        <f>Q568+Q570+Q569</f>
        <v>1021.5800000000002</v>
      </c>
      <c r="S567" s="48">
        <f>S568+S570+S569</f>
        <v>1021.5800000000002</v>
      </c>
      <c r="V567" s="48">
        <f>V568+V570+V569</f>
        <v>1021.5800000000002</v>
      </c>
      <c r="X567" s="48">
        <f>X568+X570+X569</f>
        <v>1021.5800000000002</v>
      </c>
    </row>
    <row r="568" spans="1:24" x14ac:dyDescent="0.25">
      <c r="A568" s="19" t="s">
        <v>218</v>
      </c>
      <c r="B568" s="41"/>
      <c r="C568" s="41" t="s">
        <v>46</v>
      </c>
      <c r="D568" s="41" t="s">
        <v>46</v>
      </c>
      <c r="E568" s="41" t="s">
        <v>283</v>
      </c>
      <c r="F568" s="41" t="s">
        <v>219</v>
      </c>
      <c r="G568" s="30">
        <f>670.2+277.6</f>
        <v>947.80000000000007</v>
      </c>
      <c r="I568" s="48">
        <f t="shared" ref="I568:K570" si="526">G568+H568</f>
        <v>947.80000000000007</v>
      </c>
      <c r="J568" s="29">
        <v>123.3</v>
      </c>
      <c r="K568" s="48">
        <f t="shared" si="526"/>
        <v>1071.1000000000001</v>
      </c>
      <c r="L568" s="31">
        <v>-155.02000000000001</v>
      </c>
      <c r="M568" s="48">
        <f t="shared" ref="M568:M570" si="527">K568+L568</f>
        <v>916.08000000000015</v>
      </c>
      <c r="O568" s="48">
        <f t="shared" ref="O568:O570" si="528">M568+N568</f>
        <v>916.08000000000015</v>
      </c>
      <c r="P568" s="31"/>
      <c r="Q568" s="48">
        <f t="shared" ref="Q568:Q570" si="529">O568+P568</f>
        <v>916.08000000000015</v>
      </c>
      <c r="S568" s="48">
        <f t="shared" ref="S568:S570" si="530">Q568+R568</f>
        <v>916.08000000000015</v>
      </c>
      <c r="V568" s="48">
        <f>S568+U568</f>
        <v>916.08000000000015</v>
      </c>
      <c r="X568" s="48">
        <f>V568+W568</f>
        <v>916.08000000000015</v>
      </c>
    </row>
    <row r="569" spans="1:24" x14ac:dyDescent="0.25">
      <c r="A569" s="44" t="s">
        <v>245</v>
      </c>
      <c r="B569" s="41"/>
      <c r="C569" s="41" t="s">
        <v>46</v>
      </c>
      <c r="D569" s="41" t="s">
        <v>46</v>
      </c>
      <c r="E569" s="41" t="s">
        <v>283</v>
      </c>
      <c r="F569" s="41" t="s">
        <v>226</v>
      </c>
      <c r="G569" s="30"/>
      <c r="I569" s="48"/>
      <c r="K569" s="48"/>
      <c r="L569" s="31">
        <v>13.85</v>
      </c>
      <c r="M569" s="48">
        <f t="shared" si="527"/>
        <v>13.85</v>
      </c>
      <c r="O569" s="48">
        <f t="shared" si="528"/>
        <v>13.85</v>
      </c>
      <c r="P569" s="31"/>
      <c r="Q569" s="48">
        <f t="shared" si="529"/>
        <v>13.85</v>
      </c>
      <c r="S569" s="48">
        <f t="shared" si="530"/>
        <v>13.85</v>
      </c>
      <c r="V569" s="48">
        <f>S569+U569</f>
        <v>13.85</v>
      </c>
      <c r="X569" s="48">
        <f>V569+W569</f>
        <v>13.85</v>
      </c>
    </row>
    <row r="570" spans="1:24" x14ac:dyDescent="0.25">
      <c r="A570" s="42" t="s">
        <v>348</v>
      </c>
      <c r="B570" s="41"/>
      <c r="C570" s="41" t="s">
        <v>46</v>
      </c>
      <c r="D570" s="41" t="s">
        <v>46</v>
      </c>
      <c r="E570" s="41" t="s">
        <v>283</v>
      </c>
      <c r="F570" s="41" t="s">
        <v>347</v>
      </c>
      <c r="G570" s="30">
        <v>135.30000000000001</v>
      </c>
      <c r="I570" s="48">
        <f t="shared" si="526"/>
        <v>135.30000000000001</v>
      </c>
      <c r="J570" s="29">
        <v>-29.8</v>
      </c>
      <c r="K570" s="48">
        <f t="shared" si="526"/>
        <v>105.50000000000001</v>
      </c>
      <c r="L570" s="31">
        <v>-13.85</v>
      </c>
      <c r="M570" s="48">
        <f t="shared" si="527"/>
        <v>91.65000000000002</v>
      </c>
      <c r="O570" s="48">
        <f t="shared" si="528"/>
        <v>91.65000000000002</v>
      </c>
      <c r="P570" s="31"/>
      <c r="Q570" s="48">
        <f t="shared" si="529"/>
        <v>91.65000000000002</v>
      </c>
      <c r="S570" s="48">
        <f t="shared" si="530"/>
        <v>91.65000000000002</v>
      </c>
      <c r="V570" s="48">
        <f>S570+U570</f>
        <v>91.65000000000002</v>
      </c>
      <c r="X570" s="48">
        <f>V570+W570</f>
        <v>91.65000000000002</v>
      </c>
    </row>
    <row r="571" spans="1:24" x14ac:dyDescent="0.25">
      <c r="A571" s="43" t="s">
        <v>134</v>
      </c>
      <c r="B571" s="36"/>
      <c r="C571" s="36" t="s">
        <v>15</v>
      </c>
      <c r="D571" s="36"/>
      <c r="E571" s="36"/>
      <c r="F571" s="36"/>
      <c r="G571" s="37"/>
      <c r="H571" s="57"/>
      <c r="I571" s="49"/>
      <c r="J571" s="58"/>
      <c r="K571" s="49">
        <f>K572</f>
        <v>29.8</v>
      </c>
      <c r="L571" s="67"/>
      <c r="M571" s="49">
        <f>M572</f>
        <v>184.82000000000002</v>
      </c>
      <c r="N571" s="67"/>
      <c r="O571" s="49">
        <f>O572</f>
        <v>184.82000000000002</v>
      </c>
      <c r="P571" s="67"/>
      <c r="Q571" s="49">
        <f>Q572</f>
        <v>184.82000000000002</v>
      </c>
      <c r="R571" s="67"/>
      <c r="S571" s="49">
        <f>S572</f>
        <v>184.82000000000002</v>
      </c>
      <c r="U571" s="67"/>
      <c r="V571" s="49">
        <f>V572</f>
        <v>184.82000000000002</v>
      </c>
      <c r="W571" s="67"/>
      <c r="X571" s="49">
        <f>X572</f>
        <v>643.98</v>
      </c>
    </row>
    <row r="572" spans="1:24" x14ac:dyDescent="0.25">
      <c r="A572" s="43" t="s">
        <v>29</v>
      </c>
      <c r="B572" s="36"/>
      <c r="C572" s="36" t="s">
        <v>15</v>
      </c>
      <c r="D572" s="36" t="s">
        <v>196</v>
      </c>
      <c r="E572" s="36"/>
      <c r="F572" s="36"/>
      <c r="G572" s="37"/>
      <c r="H572" s="57"/>
      <c r="I572" s="49"/>
      <c r="J572" s="58"/>
      <c r="K572" s="49">
        <f>K573</f>
        <v>29.8</v>
      </c>
      <c r="L572" s="67"/>
      <c r="M572" s="49">
        <f>M573</f>
        <v>184.82000000000002</v>
      </c>
      <c r="N572" s="67"/>
      <c r="O572" s="49">
        <f>O573</f>
        <v>184.82000000000002</v>
      </c>
      <c r="P572" s="67"/>
      <c r="Q572" s="49">
        <f>Q573</f>
        <v>184.82000000000002</v>
      </c>
      <c r="R572" s="67"/>
      <c r="S572" s="49">
        <f>S573</f>
        <v>184.82000000000002</v>
      </c>
      <c r="U572" s="67"/>
      <c r="V572" s="49">
        <f>V573</f>
        <v>184.82000000000002</v>
      </c>
      <c r="W572" s="67"/>
      <c r="X572" s="49">
        <f>X573</f>
        <v>643.98</v>
      </c>
    </row>
    <row r="573" spans="1:24" x14ac:dyDescent="0.25">
      <c r="A573" s="19" t="s">
        <v>177</v>
      </c>
      <c r="B573" s="41"/>
      <c r="C573" s="41" t="s">
        <v>15</v>
      </c>
      <c r="D573" s="41" t="s">
        <v>196</v>
      </c>
      <c r="E573" s="41" t="s">
        <v>235</v>
      </c>
      <c r="F573" s="41"/>
      <c r="G573" s="30"/>
      <c r="I573" s="48"/>
      <c r="K573" s="48">
        <f>K574</f>
        <v>29.8</v>
      </c>
      <c r="M573" s="48">
        <f>M574</f>
        <v>184.82000000000002</v>
      </c>
      <c r="O573" s="48">
        <f>O574</f>
        <v>184.82000000000002</v>
      </c>
      <c r="P573" s="31"/>
      <c r="Q573" s="48">
        <f>Q574</f>
        <v>184.82000000000002</v>
      </c>
      <c r="S573" s="48">
        <f>S574</f>
        <v>184.82000000000002</v>
      </c>
      <c r="V573" s="48">
        <f>V574</f>
        <v>184.82000000000002</v>
      </c>
      <c r="X573" s="48">
        <f>X574</f>
        <v>643.98</v>
      </c>
    </row>
    <row r="574" spans="1:24" ht="60" customHeight="1" x14ac:dyDescent="0.25">
      <c r="A574" s="19" t="s">
        <v>261</v>
      </c>
      <c r="B574" s="41"/>
      <c r="C574" s="41" t="s">
        <v>15</v>
      </c>
      <c r="D574" s="41" t="s">
        <v>196</v>
      </c>
      <c r="E574" s="41" t="s">
        <v>235</v>
      </c>
      <c r="F574" s="41" t="s">
        <v>260</v>
      </c>
      <c r="G574" s="30"/>
      <c r="I574" s="48"/>
      <c r="J574" s="29">
        <v>29.8</v>
      </c>
      <c r="K574" s="48">
        <f t="shared" ref="K574" si="531">I574+J574</f>
        <v>29.8</v>
      </c>
      <c r="L574" s="31">
        <v>155.02000000000001</v>
      </c>
      <c r="M574" s="48">
        <f t="shared" ref="M574" si="532">K574+L574</f>
        <v>184.82000000000002</v>
      </c>
      <c r="O574" s="48">
        <f t="shared" ref="O574" si="533">M574+N574</f>
        <v>184.82000000000002</v>
      </c>
      <c r="P574" s="31"/>
      <c r="Q574" s="48">
        <f t="shared" ref="Q574" si="534">O574+P574</f>
        <v>184.82000000000002</v>
      </c>
      <c r="S574" s="48">
        <f t="shared" ref="S574" si="535">Q574+R574</f>
        <v>184.82000000000002</v>
      </c>
      <c r="V574" s="48">
        <f>S574+U574</f>
        <v>184.82000000000002</v>
      </c>
      <c r="W574" s="31">
        <v>459.16</v>
      </c>
      <c r="X574" s="48">
        <f>V574+W574</f>
        <v>643.98</v>
      </c>
    </row>
    <row r="575" spans="1:24" x14ac:dyDescent="0.25">
      <c r="A575" s="93" t="s">
        <v>349</v>
      </c>
      <c r="B575" s="94"/>
      <c r="C575" s="94"/>
      <c r="D575" s="94"/>
      <c r="E575" s="94"/>
      <c r="F575" s="94"/>
      <c r="G575" s="49" t="e">
        <f>G16+G165+G177+G348+G407+G424+G447+G458+G553+G564</f>
        <v>#REF!</v>
      </c>
      <c r="H575" s="54">
        <f>SUM(H16:H570)</f>
        <v>46816.689999999988</v>
      </c>
      <c r="I575" s="49">
        <f>I16+I165+I177+I348+I407+I424+I447+I458+I553+I564</f>
        <v>321429.33</v>
      </c>
      <c r="J575" s="29">
        <f>SUM(J16:J574)</f>
        <v>9795.5200000000059</v>
      </c>
      <c r="K575" s="49">
        <f>K16+K165+K177+K348+K407+K424+K447+K458+K553+K564</f>
        <v>331224.84999999998</v>
      </c>
      <c r="L575" s="31">
        <f>SUM(L16:L574)</f>
        <v>141434.65</v>
      </c>
      <c r="M575" s="49">
        <f>M16+M165+M177+M348+M407+M424+M447+M458+M553+M564</f>
        <v>472659.50000000006</v>
      </c>
      <c r="N575" s="42">
        <f>SUM(N16:N574)</f>
        <v>46843.700000000004</v>
      </c>
      <c r="O575" s="49">
        <f>O16+O165+O177+O348+O407+O424+O447+O458+O553+O564</f>
        <v>519503.20000000007</v>
      </c>
      <c r="P575" s="42">
        <f>SUM(P16:P574)</f>
        <v>1800</v>
      </c>
      <c r="Q575" s="49">
        <f>Q16+Q165+Q177+Q348+Q407+Q424+Q447+Q458+Q553+Q564</f>
        <v>521303.20000000007</v>
      </c>
      <c r="R575" s="42">
        <f>SUM(R16:R574)</f>
        <v>66503.259999999995</v>
      </c>
      <c r="S575" s="49">
        <f>S16+S165+S177+S348+S407+S424+S447+S458+S553+S564</f>
        <v>587806.46000000008</v>
      </c>
      <c r="U575" s="42">
        <f>SUM(U16:U574)</f>
        <v>2400</v>
      </c>
      <c r="V575" s="49">
        <f>V16+V165+V177+V348+V407+V424+V447+V458+V553+V564</f>
        <v>590206.46000000008</v>
      </c>
      <c r="W575" s="42">
        <f>SUM(W16:W574)</f>
        <v>5163.4799999999987</v>
      </c>
      <c r="X575" s="49">
        <f>X16+X165+X177+X348+X407+X424+X447+X458+X553+X564</f>
        <v>595369.94000000006</v>
      </c>
    </row>
    <row r="576" spans="1:24" x14ac:dyDescent="0.25">
      <c r="K576" s="52">
        <f>I575+J575</f>
        <v>331224.85000000003</v>
      </c>
      <c r="M576" s="52"/>
      <c r="O576" s="52"/>
    </row>
    <row r="577" spans="11:23" x14ac:dyDescent="0.25">
      <c r="K577" s="52">
        <f>K576-K575</f>
        <v>0</v>
      </c>
      <c r="M577" s="52"/>
      <c r="O577" s="52"/>
    </row>
    <row r="578" spans="11:23" hidden="1" x14ac:dyDescent="0.25"/>
    <row r="579" spans="11:23" hidden="1" x14ac:dyDescent="0.25">
      <c r="Q579" s="80">
        <f>R100</f>
        <v>1550.3</v>
      </c>
      <c r="R579" s="31" t="s">
        <v>619</v>
      </c>
      <c r="U579" s="31" t="s">
        <v>619</v>
      </c>
      <c r="W579" s="31" t="s">
        <v>619</v>
      </c>
    </row>
    <row r="580" spans="11:23" hidden="1" x14ac:dyDescent="0.25">
      <c r="Q580" s="79">
        <f>R498+R476+R205+R524</f>
        <v>570.9</v>
      </c>
      <c r="R580" s="31" t="s">
        <v>612</v>
      </c>
      <c r="U580" s="31" t="s">
        <v>612</v>
      </c>
      <c r="W580" s="31" t="s">
        <v>612</v>
      </c>
    </row>
    <row r="581" spans="11:23" hidden="1" x14ac:dyDescent="0.25">
      <c r="Q581" s="78">
        <f>R30+R122+R141+R162+R375+R379</f>
        <v>872.53</v>
      </c>
      <c r="R581" s="31" t="s">
        <v>613</v>
      </c>
      <c r="U581" s="31" t="s">
        <v>613</v>
      </c>
      <c r="W581" s="31" t="s">
        <v>613</v>
      </c>
    </row>
    <row r="582" spans="11:23" hidden="1" x14ac:dyDescent="0.25">
      <c r="Q582" s="76">
        <f>R127+R198+R199+R220+R224+R227+R241+R244+R289+R290+R291+R473+R490+R521+R529</f>
        <v>2258.84</v>
      </c>
      <c r="R582" s="31" t="s">
        <v>614</v>
      </c>
      <c r="U582" s="31" t="s">
        <v>614</v>
      </c>
      <c r="W582" s="31" t="s">
        <v>614</v>
      </c>
    </row>
    <row r="583" spans="11:23" hidden="1" x14ac:dyDescent="0.25">
      <c r="Q583" s="74">
        <f>R541+R519+R518+R517+R480+R433+R431+R385+R381+R359+R298+R296+R281+R232+R132</f>
        <v>63509.55000000001</v>
      </c>
      <c r="R583" s="31" t="s">
        <v>615</v>
      </c>
      <c r="U583" s="31" t="s">
        <v>615</v>
      </c>
      <c r="W583" s="31" t="s">
        <v>615</v>
      </c>
    </row>
  </sheetData>
  <mergeCells count="36">
    <mergeCell ref="R13:R14"/>
    <mergeCell ref="S13:S14"/>
    <mergeCell ref="A10:G10"/>
    <mergeCell ref="P13:P14"/>
    <mergeCell ref="Q13:Q14"/>
    <mergeCell ref="N13:N14"/>
    <mergeCell ref="K13:K14"/>
    <mergeCell ref="J13:J14"/>
    <mergeCell ref="I13:I14"/>
    <mergeCell ref="H13:H14"/>
    <mergeCell ref="L13:L14"/>
    <mergeCell ref="M13:M14"/>
    <mergeCell ref="A575:F575"/>
    <mergeCell ref="G13:G14"/>
    <mergeCell ref="A13:A14"/>
    <mergeCell ref="B13:B14"/>
    <mergeCell ref="C13:C14"/>
    <mergeCell ref="D13:D14"/>
    <mergeCell ref="E13:E14"/>
    <mergeCell ref="F13:F14"/>
    <mergeCell ref="W13:W14"/>
    <mergeCell ref="X13:X14"/>
    <mergeCell ref="A1:X1"/>
    <mergeCell ref="A2:X2"/>
    <mergeCell ref="A3:X3"/>
    <mergeCell ref="A4:X4"/>
    <mergeCell ref="A5:X5"/>
    <mergeCell ref="A6:X6"/>
    <mergeCell ref="A7:X7"/>
    <mergeCell ref="A8:X8"/>
    <mergeCell ref="A9:X9"/>
    <mergeCell ref="U13:U14"/>
    <mergeCell ref="V13:V14"/>
    <mergeCell ref="A12:V12"/>
    <mergeCell ref="A11:V11"/>
    <mergeCell ref="O13:O14"/>
  </mergeCells>
  <pageMargins left="0.31496062992125984" right="0" top="0" bottom="0" header="0" footer="0"/>
  <pageSetup paperSize="9" scale="62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2"/>
  <dimension ref="A1:G245"/>
  <sheetViews>
    <sheetView tabSelected="1" view="pageLayout" zoomScaleNormal="100" workbookViewId="0">
      <selection activeCell="A5" sqref="A5"/>
    </sheetView>
  </sheetViews>
  <sheetFormatPr defaultRowHeight="15.75" x14ac:dyDescent="0.25"/>
  <cols>
    <col min="1" max="1" width="68.85546875" style="3" customWidth="1"/>
    <col min="2" max="2" width="4.7109375" style="3" customWidth="1"/>
    <col min="3" max="3" width="5.28515625" style="3" customWidth="1"/>
    <col min="4" max="4" width="9.5703125" style="3" customWidth="1"/>
    <col min="5" max="5" width="12.140625" style="16" customWidth="1"/>
    <col min="6" max="6" width="9.140625" style="2"/>
    <col min="7" max="7" width="14.5703125" style="2" customWidth="1"/>
    <col min="8" max="16384" width="9.140625" style="2"/>
  </cols>
  <sheetData>
    <row r="1" spans="1:5" x14ac:dyDescent="0.25">
      <c r="A1" s="107" t="s">
        <v>637</v>
      </c>
      <c r="B1" s="107"/>
      <c r="C1" s="107"/>
      <c r="D1" s="107"/>
      <c r="E1" s="107"/>
    </row>
    <row r="2" spans="1:5" x14ac:dyDescent="0.25">
      <c r="A2" s="103" t="s">
        <v>0</v>
      </c>
      <c r="B2" s="103"/>
      <c r="C2" s="103"/>
      <c r="D2" s="103"/>
      <c r="E2" s="103"/>
    </row>
    <row r="3" spans="1:5" x14ac:dyDescent="0.25">
      <c r="A3" s="103" t="s">
        <v>130</v>
      </c>
      <c r="B3" s="103"/>
      <c r="C3" s="103"/>
      <c r="D3" s="103"/>
      <c r="E3" s="103"/>
    </row>
    <row r="4" spans="1:5" x14ac:dyDescent="0.25">
      <c r="A4" s="104" t="s">
        <v>677</v>
      </c>
      <c r="B4" s="105"/>
      <c r="C4" s="105"/>
      <c r="D4" s="105"/>
      <c r="E4" s="105"/>
    </row>
    <row r="5" spans="1:5" ht="3" customHeight="1" x14ac:dyDescent="0.25"/>
    <row r="6" spans="1:5" x14ac:dyDescent="0.25">
      <c r="A6" s="107" t="s">
        <v>180</v>
      </c>
      <c r="B6" s="107"/>
      <c r="C6" s="107"/>
      <c r="D6" s="107"/>
      <c r="E6" s="107"/>
    </row>
    <row r="7" spans="1:5" x14ac:dyDescent="0.25">
      <c r="A7" s="103" t="s">
        <v>0</v>
      </c>
      <c r="B7" s="103"/>
      <c r="C7" s="103"/>
      <c r="D7" s="103"/>
      <c r="E7" s="103"/>
    </row>
    <row r="8" spans="1:5" x14ac:dyDescent="0.25">
      <c r="A8" s="103" t="s">
        <v>130</v>
      </c>
      <c r="B8" s="103"/>
      <c r="C8" s="103"/>
      <c r="D8" s="103"/>
      <c r="E8" s="103"/>
    </row>
    <row r="9" spans="1:5" ht="15" customHeight="1" x14ac:dyDescent="0.25">
      <c r="A9" s="104" t="s">
        <v>397</v>
      </c>
      <c r="B9" s="105"/>
      <c r="C9" s="105"/>
      <c r="D9" s="105"/>
      <c r="E9" s="105"/>
    </row>
    <row r="10" spans="1:5" ht="4.5" hidden="1" customHeight="1" x14ac:dyDescent="0.25">
      <c r="E10" s="4"/>
    </row>
    <row r="11" spans="1:5" ht="60.75" customHeight="1" x14ac:dyDescent="0.3">
      <c r="A11" s="106" t="s">
        <v>350</v>
      </c>
      <c r="B11" s="106"/>
      <c r="C11" s="106"/>
      <c r="D11" s="106"/>
      <c r="E11" s="106"/>
    </row>
    <row r="12" spans="1:5" ht="13.5" customHeight="1" thickBot="1" x14ac:dyDescent="0.3">
      <c r="E12" s="4" t="s">
        <v>131</v>
      </c>
    </row>
    <row r="13" spans="1:5" ht="16.5" thickBot="1" x14ac:dyDescent="0.3">
      <c r="A13" s="5" t="s">
        <v>132</v>
      </c>
      <c r="B13" s="6" t="s">
        <v>133</v>
      </c>
      <c r="C13" s="6" t="s">
        <v>11</v>
      </c>
      <c r="D13" s="6" t="s">
        <v>12</v>
      </c>
      <c r="E13" s="27" t="s">
        <v>2</v>
      </c>
    </row>
    <row r="14" spans="1:5" x14ac:dyDescent="0.25">
      <c r="A14" s="7" t="s">
        <v>134</v>
      </c>
      <c r="B14" s="8" t="s">
        <v>15</v>
      </c>
      <c r="C14" s="8" t="s">
        <v>16</v>
      </c>
      <c r="D14" s="8" t="s">
        <v>135</v>
      </c>
      <c r="E14" s="9">
        <f>E15+E17+E20+E26+E32+E24</f>
        <v>86415</v>
      </c>
    </row>
    <row r="15" spans="1:5" ht="31.5" hidden="1" x14ac:dyDescent="0.25">
      <c r="A15" s="10" t="s">
        <v>136</v>
      </c>
      <c r="B15" s="11" t="s">
        <v>15</v>
      </c>
      <c r="C15" s="11" t="s">
        <v>17</v>
      </c>
      <c r="D15" s="11" t="s">
        <v>135</v>
      </c>
      <c r="E15" s="12">
        <f>E16</f>
        <v>0</v>
      </c>
    </row>
    <row r="16" spans="1:5" hidden="1" x14ac:dyDescent="0.25">
      <c r="A16" s="13" t="s">
        <v>18</v>
      </c>
      <c r="B16" s="14" t="s">
        <v>15</v>
      </c>
      <c r="C16" s="14" t="s">
        <v>17</v>
      </c>
      <c r="D16" s="14" t="s">
        <v>137</v>
      </c>
      <c r="E16" s="15"/>
    </row>
    <row r="17" spans="1:7" ht="43.5" customHeight="1" x14ac:dyDescent="0.25">
      <c r="A17" s="10" t="s">
        <v>19</v>
      </c>
      <c r="B17" s="11" t="s">
        <v>15</v>
      </c>
      <c r="C17" s="11" t="s">
        <v>20</v>
      </c>
      <c r="D17" s="11" t="s">
        <v>135</v>
      </c>
      <c r="E17" s="12">
        <f>E18+E19</f>
        <v>2993.66</v>
      </c>
    </row>
    <row r="18" spans="1:7" x14ac:dyDescent="0.25">
      <c r="A18" s="13" t="s">
        <v>22</v>
      </c>
      <c r="B18" s="14" t="s">
        <v>15</v>
      </c>
      <c r="C18" s="14" t="s">
        <v>20</v>
      </c>
      <c r="D18" s="14" t="s">
        <v>106</v>
      </c>
      <c r="E18" s="15">
        <f>прил.7!X168</f>
        <v>1612.16</v>
      </c>
      <c r="G18" s="26"/>
    </row>
    <row r="19" spans="1:7" ht="31.5" customHeight="1" x14ac:dyDescent="0.25">
      <c r="A19" s="13" t="s">
        <v>138</v>
      </c>
      <c r="B19" s="14" t="s">
        <v>15</v>
      </c>
      <c r="C19" s="14" t="s">
        <v>20</v>
      </c>
      <c r="D19" s="14" t="s">
        <v>139</v>
      </c>
      <c r="E19" s="15">
        <f>прил.7!X175</f>
        <v>1381.5</v>
      </c>
    </row>
    <row r="20" spans="1:7" ht="45" customHeight="1" x14ac:dyDescent="0.25">
      <c r="A20" s="10" t="s">
        <v>140</v>
      </c>
      <c r="B20" s="11" t="s">
        <v>15</v>
      </c>
      <c r="C20" s="11" t="s">
        <v>24</v>
      </c>
      <c r="D20" s="11" t="s">
        <v>135</v>
      </c>
      <c r="E20" s="12">
        <f>E21+E23+E22</f>
        <v>36333.900000000009</v>
      </c>
    </row>
    <row r="21" spans="1:7" x14ac:dyDescent="0.25">
      <c r="A21" s="13" t="s">
        <v>22</v>
      </c>
      <c r="B21" s="14" t="s">
        <v>15</v>
      </c>
      <c r="C21" s="14" t="s">
        <v>24</v>
      </c>
      <c r="D21" s="14" t="s">
        <v>106</v>
      </c>
      <c r="E21" s="15">
        <f>прил.7!X20</f>
        <v>34466.000000000007</v>
      </c>
    </row>
    <row r="22" spans="1:7" ht="31.5" x14ac:dyDescent="0.25">
      <c r="A22" s="19" t="s">
        <v>579</v>
      </c>
      <c r="B22" s="14" t="s">
        <v>15</v>
      </c>
      <c r="C22" s="14" t="s">
        <v>24</v>
      </c>
      <c r="D22" s="14" t="s">
        <v>620</v>
      </c>
      <c r="E22" s="15">
        <f>прил.7!X28</f>
        <v>142.5</v>
      </c>
    </row>
    <row r="23" spans="1:7" ht="30.75" customHeight="1" x14ac:dyDescent="0.25">
      <c r="A23" s="13" t="s">
        <v>164</v>
      </c>
      <c r="B23" s="14" t="s">
        <v>15</v>
      </c>
      <c r="C23" s="14" t="s">
        <v>24</v>
      </c>
      <c r="D23" s="14" t="s">
        <v>187</v>
      </c>
      <c r="E23" s="15">
        <f>прил.7!X31</f>
        <v>1725.4</v>
      </c>
    </row>
    <row r="24" spans="1:7" ht="14.25" customHeight="1" x14ac:dyDescent="0.25">
      <c r="A24" s="43" t="s">
        <v>455</v>
      </c>
      <c r="B24" s="11" t="s">
        <v>15</v>
      </c>
      <c r="C24" s="11" t="s">
        <v>46</v>
      </c>
      <c r="D24" s="11" t="s">
        <v>135</v>
      </c>
      <c r="E24" s="12">
        <f>E25</f>
        <v>13.31</v>
      </c>
    </row>
    <row r="25" spans="1:7" ht="30.75" customHeight="1" x14ac:dyDescent="0.25">
      <c r="A25" s="19" t="s">
        <v>457</v>
      </c>
      <c r="B25" s="14" t="s">
        <v>15</v>
      </c>
      <c r="C25" s="14" t="s">
        <v>46</v>
      </c>
      <c r="D25" s="14" t="s">
        <v>502</v>
      </c>
      <c r="E25" s="15">
        <f>прил.7!X36</f>
        <v>13.31</v>
      </c>
    </row>
    <row r="26" spans="1:7" x14ac:dyDescent="0.25">
      <c r="A26" s="10" t="s">
        <v>26</v>
      </c>
      <c r="B26" s="11" t="s">
        <v>15</v>
      </c>
      <c r="C26" s="11" t="s">
        <v>109</v>
      </c>
      <c r="D26" s="11" t="s">
        <v>135</v>
      </c>
      <c r="E26" s="12">
        <f>E27</f>
        <v>724.21</v>
      </c>
    </row>
    <row r="27" spans="1:7" x14ac:dyDescent="0.25">
      <c r="A27" s="13" t="s">
        <v>26</v>
      </c>
      <c r="B27" s="14" t="s">
        <v>15</v>
      </c>
      <c r="C27" s="14" t="s">
        <v>109</v>
      </c>
      <c r="D27" s="14" t="s">
        <v>141</v>
      </c>
      <c r="E27" s="15">
        <f>E28</f>
        <v>724.21</v>
      </c>
    </row>
    <row r="28" spans="1:7" ht="30.75" customHeight="1" x14ac:dyDescent="0.25">
      <c r="A28" s="13" t="s">
        <v>142</v>
      </c>
      <c r="B28" s="14" t="s">
        <v>15</v>
      </c>
      <c r="C28" s="14" t="s">
        <v>109</v>
      </c>
      <c r="D28" s="14" t="s">
        <v>28</v>
      </c>
      <c r="E28" s="15">
        <f>прил.7!X39</f>
        <v>724.21</v>
      </c>
    </row>
    <row r="29" spans="1:7" x14ac:dyDescent="0.25">
      <c r="A29" s="13" t="s">
        <v>143</v>
      </c>
      <c r="B29" s="14" t="s">
        <v>15</v>
      </c>
      <c r="C29" s="14" t="s">
        <v>109</v>
      </c>
      <c r="D29" s="14" t="s">
        <v>166</v>
      </c>
      <c r="E29" s="15">
        <v>500</v>
      </c>
    </row>
    <row r="30" spans="1:7" ht="30" customHeight="1" x14ac:dyDescent="0.25">
      <c r="A30" s="13" t="s">
        <v>144</v>
      </c>
      <c r="B30" s="14" t="s">
        <v>15</v>
      </c>
      <c r="C30" s="14" t="s">
        <v>109</v>
      </c>
      <c r="D30" s="14" t="s">
        <v>167</v>
      </c>
      <c r="E30" s="15">
        <f>500-376</f>
        <v>124</v>
      </c>
    </row>
    <row r="31" spans="1:7" x14ac:dyDescent="0.25">
      <c r="A31" s="13" t="s">
        <v>168</v>
      </c>
      <c r="B31" s="14" t="s">
        <v>15</v>
      </c>
      <c r="C31" s="14" t="s">
        <v>109</v>
      </c>
      <c r="D31" s="14" t="s">
        <v>169</v>
      </c>
      <c r="E31" s="15">
        <v>170</v>
      </c>
    </row>
    <row r="32" spans="1:7" x14ac:dyDescent="0.25">
      <c r="A32" s="10" t="s">
        <v>29</v>
      </c>
      <c r="B32" s="11" t="s">
        <v>15</v>
      </c>
      <c r="C32" s="11" t="s">
        <v>196</v>
      </c>
      <c r="D32" s="11" t="s">
        <v>135</v>
      </c>
      <c r="E32" s="12">
        <f>E36+E37+E40+E42++E33+E38+E39</f>
        <v>46349.919999999998</v>
      </c>
    </row>
    <row r="33" spans="1:5" ht="15.75" customHeight="1" x14ac:dyDescent="0.25">
      <c r="A33" s="10" t="s">
        <v>31</v>
      </c>
      <c r="B33" s="11" t="s">
        <v>15</v>
      </c>
      <c r="C33" s="11" t="s">
        <v>196</v>
      </c>
      <c r="D33" s="11" t="s">
        <v>188</v>
      </c>
      <c r="E33" s="12">
        <f>E34+E35</f>
        <v>638.90000000000009</v>
      </c>
    </row>
    <row r="34" spans="1:5" ht="16.5" customHeight="1" x14ac:dyDescent="0.25">
      <c r="A34" s="13" t="s">
        <v>32</v>
      </c>
      <c r="B34" s="14" t="s">
        <v>40</v>
      </c>
      <c r="C34" s="14" t="s">
        <v>196</v>
      </c>
      <c r="D34" s="14" t="s">
        <v>33</v>
      </c>
      <c r="E34" s="15">
        <f>прил.7!X42</f>
        <v>636.40000000000009</v>
      </c>
    </row>
    <row r="35" spans="1:5" x14ac:dyDescent="0.25">
      <c r="A35" s="13" t="s">
        <v>32</v>
      </c>
      <c r="B35" s="14" t="s">
        <v>15</v>
      </c>
      <c r="C35" s="14" t="s">
        <v>196</v>
      </c>
      <c r="D35" s="14" t="s">
        <v>663</v>
      </c>
      <c r="E35" s="15">
        <f>прил.7!X49</f>
        <v>2.5</v>
      </c>
    </row>
    <row r="36" spans="1:5" x14ac:dyDescent="0.25">
      <c r="A36" s="13" t="s">
        <v>22</v>
      </c>
      <c r="B36" s="14" t="s">
        <v>15</v>
      </c>
      <c r="C36" s="14" t="s">
        <v>196</v>
      </c>
      <c r="D36" s="14" t="s">
        <v>106</v>
      </c>
      <c r="E36" s="15">
        <f>прил.7!X51+прил.7!X180+прил.7!X56</f>
        <v>6422.2</v>
      </c>
    </row>
    <row r="37" spans="1:5" ht="14.25" customHeight="1" x14ac:dyDescent="0.25">
      <c r="A37" s="13" t="s">
        <v>52</v>
      </c>
      <c r="B37" s="14" t="s">
        <v>15</v>
      </c>
      <c r="C37" s="14" t="s">
        <v>196</v>
      </c>
      <c r="D37" s="14" t="s">
        <v>53</v>
      </c>
      <c r="E37" s="15">
        <f>прил.7!X188+прил.7!X410</f>
        <v>11528.35</v>
      </c>
    </row>
    <row r="38" spans="1:5" ht="29.25" customHeight="1" x14ac:dyDescent="0.25">
      <c r="A38" s="13" t="s">
        <v>34</v>
      </c>
      <c r="B38" s="14" t="s">
        <v>15</v>
      </c>
      <c r="C38" s="14" t="s">
        <v>196</v>
      </c>
      <c r="D38" s="14" t="s">
        <v>35</v>
      </c>
      <c r="E38" s="15">
        <f>прил.7!X58</f>
        <v>340</v>
      </c>
    </row>
    <row r="39" spans="1:5" ht="31.5" x14ac:dyDescent="0.25">
      <c r="A39" s="20" t="s">
        <v>36</v>
      </c>
      <c r="B39" s="14" t="s">
        <v>15</v>
      </c>
      <c r="C39" s="14" t="s">
        <v>196</v>
      </c>
      <c r="D39" s="14" t="s">
        <v>37</v>
      </c>
      <c r="E39" s="15">
        <f>прил.7!X60+прил.7!X191+прил.7!X573</f>
        <v>25875.37</v>
      </c>
    </row>
    <row r="40" spans="1:5" ht="31.5" x14ac:dyDescent="0.25">
      <c r="A40" s="13" t="s">
        <v>88</v>
      </c>
      <c r="B40" s="14" t="s">
        <v>15</v>
      </c>
      <c r="C40" s="14" t="s">
        <v>196</v>
      </c>
      <c r="D40" s="14" t="s">
        <v>89</v>
      </c>
      <c r="E40" s="15">
        <f>E41</f>
        <v>1424.1</v>
      </c>
    </row>
    <row r="41" spans="1:5" ht="12.75" customHeight="1" x14ac:dyDescent="0.25">
      <c r="A41" s="13" t="s">
        <v>52</v>
      </c>
      <c r="B41" s="14" t="s">
        <v>15</v>
      </c>
      <c r="C41" s="14" t="s">
        <v>196</v>
      </c>
      <c r="D41" s="14" t="s">
        <v>176</v>
      </c>
      <c r="E41" s="15">
        <f>прил.7!X553</f>
        <v>1424.1</v>
      </c>
    </row>
    <row r="42" spans="1:5" x14ac:dyDescent="0.25">
      <c r="A42" s="13" t="s">
        <v>38</v>
      </c>
      <c r="B42" s="14" t="s">
        <v>15</v>
      </c>
      <c r="C42" s="14" t="s">
        <v>196</v>
      </c>
      <c r="D42" s="14" t="s">
        <v>39</v>
      </c>
      <c r="E42" s="15">
        <f>E43+E44</f>
        <v>121</v>
      </c>
    </row>
    <row r="43" spans="1:5" ht="30" customHeight="1" x14ac:dyDescent="0.25">
      <c r="A43" s="13" t="s">
        <v>170</v>
      </c>
      <c r="B43" s="14" t="s">
        <v>15</v>
      </c>
      <c r="C43" s="14" t="s">
        <v>196</v>
      </c>
      <c r="D43" s="14" t="s">
        <v>171</v>
      </c>
      <c r="E43" s="15">
        <f>прил.7!X62</f>
        <v>121</v>
      </c>
    </row>
    <row r="44" spans="1:5" ht="45.75" customHeight="1" x14ac:dyDescent="0.25">
      <c r="A44" s="19" t="s">
        <v>338</v>
      </c>
      <c r="B44" s="14" t="s">
        <v>15</v>
      </c>
      <c r="C44" s="14" t="s">
        <v>196</v>
      </c>
      <c r="D44" s="41" t="s">
        <v>356</v>
      </c>
      <c r="E44" s="15">
        <f>прил.7!X193</f>
        <v>0</v>
      </c>
    </row>
    <row r="45" spans="1:5" x14ac:dyDescent="0.25">
      <c r="A45" s="28" t="s">
        <v>145</v>
      </c>
      <c r="B45" s="11" t="s">
        <v>17</v>
      </c>
      <c r="C45" s="11" t="s">
        <v>16</v>
      </c>
      <c r="D45" s="11" t="s">
        <v>135</v>
      </c>
      <c r="E45" s="12">
        <f>E46</f>
        <v>582.09999999999991</v>
      </c>
    </row>
    <row r="46" spans="1:5" x14ac:dyDescent="0.25">
      <c r="A46" s="10" t="s">
        <v>189</v>
      </c>
      <c r="B46" s="11" t="s">
        <v>17</v>
      </c>
      <c r="C46" s="11" t="s">
        <v>20</v>
      </c>
      <c r="D46" s="11" t="s">
        <v>135</v>
      </c>
      <c r="E46" s="12">
        <f>E47</f>
        <v>582.09999999999991</v>
      </c>
    </row>
    <row r="47" spans="1:5" ht="28.5" customHeight="1" x14ac:dyDescent="0.25">
      <c r="A47" s="13" t="s">
        <v>3</v>
      </c>
      <c r="B47" s="14" t="s">
        <v>17</v>
      </c>
      <c r="C47" s="14" t="s">
        <v>20</v>
      </c>
      <c r="D47" s="14" t="s">
        <v>41</v>
      </c>
      <c r="E47" s="15">
        <f>прил.7!X66</f>
        <v>582.09999999999991</v>
      </c>
    </row>
    <row r="48" spans="1:5" ht="29.25" x14ac:dyDescent="0.25">
      <c r="A48" s="28" t="s">
        <v>146</v>
      </c>
      <c r="B48" s="11" t="s">
        <v>20</v>
      </c>
      <c r="C48" s="11" t="s">
        <v>16</v>
      </c>
      <c r="D48" s="11" t="s">
        <v>135</v>
      </c>
      <c r="E48" s="12">
        <f>E49</f>
        <v>261.94</v>
      </c>
    </row>
    <row r="49" spans="1:5" ht="31.5" customHeight="1" x14ac:dyDescent="0.25">
      <c r="A49" s="10" t="s">
        <v>95</v>
      </c>
      <c r="B49" s="11" t="s">
        <v>20</v>
      </c>
      <c r="C49" s="11" t="s">
        <v>63</v>
      </c>
      <c r="D49" s="11" t="s">
        <v>135</v>
      </c>
      <c r="E49" s="12">
        <f>E50</f>
        <v>261.94</v>
      </c>
    </row>
    <row r="50" spans="1:5" x14ac:dyDescent="0.25">
      <c r="A50" s="13" t="s">
        <v>96</v>
      </c>
      <c r="B50" s="14" t="s">
        <v>20</v>
      </c>
      <c r="C50" s="14" t="s">
        <v>63</v>
      </c>
      <c r="D50" s="14" t="s">
        <v>97</v>
      </c>
      <c r="E50" s="15">
        <f>прил.7!X75</f>
        <v>261.94</v>
      </c>
    </row>
    <row r="51" spans="1:5" x14ac:dyDescent="0.25">
      <c r="A51" s="28" t="s">
        <v>42</v>
      </c>
      <c r="B51" s="11" t="s">
        <v>24</v>
      </c>
      <c r="C51" s="11" t="s">
        <v>16</v>
      </c>
      <c r="D51" s="11" t="s">
        <v>135</v>
      </c>
      <c r="E51" s="12">
        <f>E52+E54+E74+E77+E65</f>
        <v>178976.07</v>
      </c>
    </row>
    <row r="52" spans="1:5" x14ac:dyDescent="0.25">
      <c r="A52" s="55" t="s">
        <v>308</v>
      </c>
      <c r="B52" s="14" t="s">
        <v>24</v>
      </c>
      <c r="C52" s="14" t="s">
        <v>15</v>
      </c>
      <c r="D52" s="14" t="s">
        <v>135</v>
      </c>
      <c r="E52" s="15">
        <f>E53</f>
        <v>120</v>
      </c>
    </row>
    <row r="53" spans="1:5" ht="28.5" customHeight="1" x14ac:dyDescent="0.25">
      <c r="A53" s="55" t="s">
        <v>358</v>
      </c>
      <c r="B53" s="14" t="s">
        <v>24</v>
      </c>
      <c r="C53" s="14" t="s">
        <v>15</v>
      </c>
      <c r="D53" s="14" t="s">
        <v>39</v>
      </c>
      <c r="E53" s="15">
        <f>прил.7!X351</f>
        <v>120</v>
      </c>
    </row>
    <row r="54" spans="1:5" ht="12.75" customHeight="1" x14ac:dyDescent="0.25">
      <c r="A54" s="64" t="s">
        <v>181</v>
      </c>
      <c r="B54" s="11" t="s">
        <v>24</v>
      </c>
      <c r="C54" s="11" t="s">
        <v>17</v>
      </c>
      <c r="D54" s="11" t="s">
        <v>135</v>
      </c>
      <c r="E54" s="12">
        <f>E55+E59</f>
        <v>5019.7300000000014</v>
      </c>
    </row>
    <row r="55" spans="1:5" ht="15" customHeight="1" x14ac:dyDescent="0.25">
      <c r="A55" s="63" t="s">
        <v>480</v>
      </c>
      <c r="B55" s="11" t="s">
        <v>24</v>
      </c>
      <c r="C55" s="11" t="s">
        <v>17</v>
      </c>
      <c r="D55" s="11" t="s">
        <v>507</v>
      </c>
      <c r="E55" s="12">
        <f>SUM(E56:E58)</f>
        <v>2581.7500000000005</v>
      </c>
    </row>
    <row r="56" spans="1:5" ht="30.75" customHeight="1" x14ac:dyDescent="0.25">
      <c r="A56" s="46" t="s">
        <v>470</v>
      </c>
      <c r="B56" s="14" t="s">
        <v>24</v>
      </c>
      <c r="C56" s="14" t="s">
        <v>17</v>
      </c>
      <c r="D56" s="14" t="s">
        <v>503</v>
      </c>
      <c r="E56" s="15">
        <f>прил.7!X462</f>
        <v>13.32</v>
      </c>
    </row>
    <row r="57" spans="1:5" ht="33.75" customHeight="1" x14ac:dyDescent="0.25">
      <c r="A57" s="46" t="s">
        <v>471</v>
      </c>
      <c r="B57" s="14" t="s">
        <v>24</v>
      </c>
      <c r="C57" s="14" t="s">
        <v>17</v>
      </c>
      <c r="D57" s="14" t="s">
        <v>504</v>
      </c>
      <c r="E57" s="15">
        <f>прил.7!X464</f>
        <v>2234.5700000000002</v>
      </c>
    </row>
    <row r="58" spans="1:5" ht="28.5" customHeight="1" x14ac:dyDescent="0.25">
      <c r="A58" s="46" t="s">
        <v>473</v>
      </c>
      <c r="B58" s="14" t="s">
        <v>24</v>
      </c>
      <c r="C58" s="14" t="s">
        <v>17</v>
      </c>
      <c r="D58" s="14" t="s">
        <v>505</v>
      </c>
      <c r="E58" s="15">
        <f>прил.7!X466</f>
        <v>333.86</v>
      </c>
    </row>
    <row r="59" spans="1:5" ht="18.75" customHeight="1" x14ac:dyDescent="0.25">
      <c r="A59" s="43" t="s">
        <v>481</v>
      </c>
      <c r="B59" s="11" t="s">
        <v>24</v>
      </c>
      <c r="C59" s="11" t="s">
        <v>17</v>
      </c>
      <c r="D59" s="11" t="s">
        <v>39</v>
      </c>
      <c r="E59" s="12">
        <f>SUM(E60:E64)</f>
        <v>2437.9800000000005</v>
      </c>
    </row>
    <row r="60" spans="1:5" ht="48.75" customHeight="1" x14ac:dyDescent="0.25">
      <c r="A60" s="19" t="s">
        <v>646</v>
      </c>
      <c r="B60" s="14" t="s">
        <v>24</v>
      </c>
      <c r="C60" s="14" t="s">
        <v>17</v>
      </c>
      <c r="D60" s="14" t="s">
        <v>670</v>
      </c>
      <c r="E60" s="15">
        <f>прил.7!X200</f>
        <v>644.08000000000004</v>
      </c>
    </row>
    <row r="61" spans="1:5" ht="31.5" customHeight="1" x14ac:dyDescent="0.25">
      <c r="A61" s="1" t="s">
        <v>396</v>
      </c>
      <c r="B61" s="14" t="s">
        <v>24</v>
      </c>
      <c r="C61" s="14" t="s">
        <v>17</v>
      </c>
      <c r="D61" s="14" t="s">
        <v>182</v>
      </c>
      <c r="E61" s="15">
        <f>прил.7!X197+прил.7!X426+прил.7!X449+прил.7!X556+прил.7!X418</f>
        <v>1085.3700000000001</v>
      </c>
    </row>
    <row r="62" spans="1:5" ht="31.5" x14ac:dyDescent="0.25">
      <c r="A62" s="46" t="s">
        <v>473</v>
      </c>
      <c r="B62" s="14" t="s">
        <v>24</v>
      </c>
      <c r="C62" s="14" t="s">
        <v>17</v>
      </c>
      <c r="D62" s="14" t="s">
        <v>173</v>
      </c>
      <c r="E62" s="15">
        <f>прил.7!X469</f>
        <v>500.19</v>
      </c>
    </row>
    <row r="63" spans="1:5" ht="14.25" customHeight="1" x14ac:dyDescent="0.25">
      <c r="A63" s="46" t="s">
        <v>470</v>
      </c>
      <c r="B63" s="14" t="s">
        <v>24</v>
      </c>
      <c r="C63" s="14" t="s">
        <v>17</v>
      </c>
      <c r="D63" s="14" t="s">
        <v>506</v>
      </c>
      <c r="E63" s="15">
        <f>прил.7!X472</f>
        <v>40.340000000000003</v>
      </c>
    </row>
    <row r="64" spans="1:5" ht="14.25" customHeight="1" x14ac:dyDescent="0.25">
      <c r="A64" s="46" t="s">
        <v>471</v>
      </c>
      <c r="B64" s="14" t="s">
        <v>24</v>
      </c>
      <c r="C64" s="14" t="s">
        <v>17</v>
      </c>
      <c r="D64" s="14" t="s">
        <v>634</v>
      </c>
      <c r="E64" s="15">
        <f>прил.7!X475</f>
        <v>168</v>
      </c>
    </row>
    <row r="65" spans="1:5" x14ac:dyDescent="0.25">
      <c r="A65" s="43" t="s">
        <v>240</v>
      </c>
      <c r="B65" s="11" t="s">
        <v>24</v>
      </c>
      <c r="C65" s="11" t="s">
        <v>98</v>
      </c>
      <c r="D65" s="65" t="s">
        <v>135</v>
      </c>
      <c r="E65" s="12">
        <f>E66+E68+E71+E67</f>
        <v>135471.01</v>
      </c>
    </row>
    <row r="66" spans="1:5" ht="60" customHeight="1" x14ac:dyDescent="0.25">
      <c r="A66" s="19" t="s">
        <v>484</v>
      </c>
      <c r="B66" s="14" t="s">
        <v>24</v>
      </c>
      <c r="C66" s="14" t="s">
        <v>98</v>
      </c>
      <c r="D66" s="14" t="s">
        <v>508</v>
      </c>
      <c r="E66" s="15">
        <f>прил.7!X479+прил.7!X79</f>
        <v>77941.440000000002</v>
      </c>
    </row>
    <row r="67" spans="1:5" ht="60" customHeight="1" x14ac:dyDescent="0.25">
      <c r="A67" s="19" t="s">
        <v>607</v>
      </c>
      <c r="B67" s="14" t="s">
        <v>24</v>
      </c>
      <c r="C67" s="14" t="s">
        <v>98</v>
      </c>
      <c r="D67" s="14" t="s">
        <v>508</v>
      </c>
      <c r="E67" s="15">
        <f>прил.7!X480</f>
        <v>41884.94</v>
      </c>
    </row>
    <row r="68" spans="1:5" x14ac:dyDescent="0.25">
      <c r="A68" s="63" t="s">
        <v>480</v>
      </c>
      <c r="B68" s="14" t="s">
        <v>24</v>
      </c>
      <c r="C68" s="14" t="s">
        <v>98</v>
      </c>
      <c r="D68" s="14" t="s">
        <v>507</v>
      </c>
      <c r="E68" s="15">
        <f>E69+E70</f>
        <v>8610.2000000000007</v>
      </c>
    </row>
    <row r="69" spans="1:5" ht="47.25" x14ac:dyDescent="0.25">
      <c r="A69" s="19" t="s">
        <v>483</v>
      </c>
      <c r="B69" s="14" t="s">
        <v>24</v>
      </c>
      <c r="C69" s="14" t="s">
        <v>98</v>
      </c>
      <c r="D69" s="14" t="s">
        <v>509</v>
      </c>
      <c r="E69" s="15">
        <f>прил.7!X484</f>
        <v>2831.42</v>
      </c>
    </row>
    <row r="70" spans="1:5" ht="61.5" customHeight="1" x14ac:dyDescent="0.25">
      <c r="A70" s="19" t="s">
        <v>484</v>
      </c>
      <c r="B70" s="14" t="s">
        <v>24</v>
      </c>
      <c r="C70" s="14" t="s">
        <v>98</v>
      </c>
      <c r="D70" s="14" t="s">
        <v>510</v>
      </c>
      <c r="E70" s="15">
        <f>прил.7!X482+прил.7!X81</f>
        <v>5778.78</v>
      </c>
    </row>
    <row r="71" spans="1:5" x14ac:dyDescent="0.25">
      <c r="A71" s="43" t="s">
        <v>481</v>
      </c>
      <c r="B71" s="14" t="s">
        <v>24</v>
      </c>
      <c r="C71" s="14" t="s">
        <v>98</v>
      </c>
      <c r="D71" s="14" t="s">
        <v>39</v>
      </c>
      <c r="E71" s="15">
        <f>SUM(E72:E73)</f>
        <v>7034.43</v>
      </c>
    </row>
    <row r="72" spans="1:5" ht="62.25" customHeight="1" x14ac:dyDescent="0.25">
      <c r="A72" s="19" t="s">
        <v>484</v>
      </c>
      <c r="B72" s="14" t="s">
        <v>24</v>
      </c>
      <c r="C72" s="14" t="s">
        <v>98</v>
      </c>
      <c r="D72" s="14" t="s">
        <v>183</v>
      </c>
      <c r="E72" s="15">
        <f>прил.7!X489+прил.7!X84</f>
        <v>3951.7</v>
      </c>
    </row>
    <row r="73" spans="1:5" ht="47.25" x14ac:dyDescent="0.25">
      <c r="A73" s="19" t="s">
        <v>483</v>
      </c>
      <c r="B73" s="14" t="s">
        <v>24</v>
      </c>
      <c r="C73" s="14" t="s">
        <v>98</v>
      </c>
      <c r="D73" s="14" t="s">
        <v>511</v>
      </c>
      <c r="E73" s="15">
        <f>прил.7!X487</f>
        <v>3082.73</v>
      </c>
    </row>
    <row r="74" spans="1:5" x14ac:dyDescent="0.25">
      <c r="A74" s="18" t="s">
        <v>334</v>
      </c>
      <c r="B74" s="11" t="s">
        <v>24</v>
      </c>
      <c r="C74" s="11" t="s">
        <v>63</v>
      </c>
      <c r="D74" s="65" t="s">
        <v>135</v>
      </c>
      <c r="E74" s="12">
        <f>E76+E75</f>
        <v>34062.36</v>
      </c>
    </row>
    <row r="75" spans="1:5" ht="31.5" x14ac:dyDescent="0.25">
      <c r="A75" s="46" t="s">
        <v>335</v>
      </c>
      <c r="B75" s="14" t="s">
        <v>24</v>
      </c>
      <c r="C75" s="14" t="s">
        <v>63</v>
      </c>
      <c r="D75" s="17" t="s">
        <v>554</v>
      </c>
      <c r="E75" s="15">
        <f>прил.7!X492</f>
        <v>29391.11</v>
      </c>
    </row>
    <row r="76" spans="1:5" ht="28.5" customHeight="1" x14ac:dyDescent="0.25">
      <c r="A76" s="46" t="s">
        <v>335</v>
      </c>
      <c r="B76" s="14" t="s">
        <v>24</v>
      </c>
      <c r="C76" s="14" t="s">
        <v>63</v>
      </c>
      <c r="D76" s="41" t="s">
        <v>359</v>
      </c>
      <c r="E76" s="15">
        <f>прил.7!X497</f>
        <v>4671.25</v>
      </c>
    </row>
    <row r="77" spans="1:5" ht="14.25" customHeight="1" x14ac:dyDescent="0.25">
      <c r="A77" s="10" t="s">
        <v>172</v>
      </c>
      <c r="B77" s="11" t="s">
        <v>24</v>
      </c>
      <c r="C77" s="11" t="s">
        <v>27</v>
      </c>
      <c r="D77" s="11" t="s">
        <v>135</v>
      </c>
      <c r="E77" s="12">
        <f>E78+E80+E81</f>
        <v>4302.97</v>
      </c>
    </row>
    <row r="78" spans="1:5" ht="31.5" x14ac:dyDescent="0.25">
      <c r="A78" s="19" t="s">
        <v>36</v>
      </c>
      <c r="B78" s="14" t="s">
        <v>24</v>
      </c>
      <c r="C78" s="14" t="s">
        <v>27</v>
      </c>
      <c r="D78" s="14" t="s">
        <v>37</v>
      </c>
      <c r="E78" s="15">
        <f>E79</f>
        <v>3932.6000000000004</v>
      </c>
    </row>
    <row r="79" spans="1:5" ht="15" customHeight="1" x14ac:dyDescent="0.25">
      <c r="A79" s="13" t="s">
        <v>52</v>
      </c>
      <c r="B79" s="14" t="s">
        <v>24</v>
      </c>
      <c r="C79" s="14" t="s">
        <v>27</v>
      </c>
      <c r="D79" s="14" t="s">
        <v>360</v>
      </c>
      <c r="E79" s="15">
        <f>прил.7!X502</f>
        <v>3932.6000000000004</v>
      </c>
    </row>
    <row r="80" spans="1:5" ht="60" customHeight="1" x14ac:dyDescent="0.25">
      <c r="A80" s="19" t="s">
        <v>666</v>
      </c>
      <c r="B80" s="14" t="s">
        <v>24</v>
      </c>
      <c r="C80" s="14" t="s">
        <v>27</v>
      </c>
      <c r="D80" s="14" t="s">
        <v>665</v>
      </c>
      <c r="E80" s="15">
        <f>прил.7!X87</f>
        <v>70.37</v>
      </c>
    </row>
    <row r="81" spans="1:5" ht="45.75" customHeight="1" x14ac:dyDescent="0.25">
      <c r="A81" s="19" t="s">
        <v>338</v>
      </c>
      <c r="B81" s="14" t="s">
        <v>24</v>
      </c>
      <c r="C81" s="14" t="s">
        <v>27</v>
      </c>
      <c r="D81" s="14" t="s">
        <v>356</v>
      </c>
      <c r="E81" s="15">
        <f>прил.7!X89</f>
        <v>300</v>
      </c>
    </row>
    <row r="82" spans="1:5" hidden="1" x14ac:dyDescent="0.25">
      <c r="A82" s="19"/>
      <c r="B82" s="14"/>
      <c r="C82" s="14"/>
      <c r="D82" s="41"/>
      <c r="E82" s="15"/>
    </row>
    <row r="83" spans="1:5" x14ac:dyDescent="0.25">
      <c r="A83" s="28" t="s">
        <v>45</v>
      </c>
      <c r="B83" s="11" t="s">
        <v>46</v>
      </c>
      <c r="C83" s="11" t="s">
        <v>16</v>
      </c>
      <c r="D83" s="11" t="s">
        <v>135</v>
      </c>
      <c r="E83" s="12">
        <f>E96+E101+E86+E84</f>
        <v>49307.54</v>
      </c>
    </row>
    <row r="84" spans="1:5" x14ac:dyDescent="0.25">
      <c r="A84" s="43" t="s">
        <v>497</v>
      </c>
      <c r="B84" s="11" t="s">
        <v>46</v>
      </c>
      <c r="C84" s="11" t="s">
        <v>15</v>
      </c>
      <c r="D84" s="11" t="s">
        <v>135</v>
      </c>
      <c r="E84" s="12">
        <f>E85</f>
        <v>3100</v>
      </c>
    </row>
    <row r="85" spans="1:5" x14ac:dyDescent="0.25">
      <c r="A85" s="19" t="s">
        <v>498</v>
      </c>
      <c r="B85" s="14" t="s">
        <v>46</v>
      </c>
      <c r="C85" s="14" t="s">
        <v>15</v>
      </c>
      <c r="D85" s="41" t="s">
        <v>493</v>
      </c>
      <c r="E85" s="15">
        <f>прил.7!X93</f>
        <v>3100</v>
      </c>
    </row>
    <row r="86" spans="1:5" x14ac:dyDescent="0.25">
      <c r="A86" s="10" t="s">
        <v>47</v>
      </c>
      <c r="B86" s="11" t="s">
        <v>46</v>
      </c>
      <c r="C86" s="11" t="s">
        <v>17</v>
      </c>
      <c r="D86" s="11" t="s">
        <v>135</v>
      </c>
      <c r="E86" s="12">
        <f>E89+E94+E90+E95+E92+E93+E91+E88</f>
        <v>40518.03</v>
      </c>
    </row>
    <row r="87" spans="1:5" hidden="1" x14ac:dyDescent="0.25">
      <c r="A87" s="13"/>
      <c r="B87" s="14"/>
      <c r="C87" s="14"/>
      <c r="D87" s="14"/>
      <c r="E87" s="15"/>
    </row>
    <row r="88" spans="1:5" ht="31.5" x14ac:dyDescent="0.25">
      <c r="A88" s="19" t="s">
        <v>605</v>
      </c>
      <c r="B88" s="14" t="s">
        <v>46</v>
      </c>
      <c r="C88" s="14" t="s">
        <v>17</v>
      </c>
      <c r="D88" s="14" t="s">
        <v>508</v>
      </c>
      <c r="E88" s="15">
        <f>прил.7!X516</f>
        <v>24832.75</v>
      </c>
    </row>
    <row r="89" spans="1:5" ht="46.5" customHeight="1" x14ac:dyDescent="0.25">
      <c r="A89" s="19" t="s">
        <v>258</v>
      </c>
      <c r="B89" s="14" t="s">
        <v>46</v>
      </c>
      <c r="C89" s="14" t="s">
        <v>17</v>
      </c>
      <c r="D89" s="14" t="s">
        <v>394</v>
      </c>
      <c r="E89" s="15">
        <f>прил.7!X204</f>
        <v>7541.1100000000006</v>
      </c>
    </row>
    <row r="90" spans="1:5" x14ac:dyDescent="0.25">
      <c r="A90" s="20" t="s">
        <v>393</v>
      </c>
      <c r="B90" s="14" t="s">
        <v>46</v>
      </c>
      <c r="C90" s="14" t="s">
        <v>17</v>
      </c>
      <c r="D90" s="14" t="s">
        <v>213</v>
      </c>
      <c r="E90" s="15">
        <f>прил.7!X520+прил.7!X97</f>
        <v>1962.2800000000002</v>
      </c>
    </row>
    <row r="91" spans="1:5" ht="63" x14ac:dyDescent="0.25">
      <c r="A91" s="19" t="s">
        <v>617</v>
      </c>
      <c r="B91" s="14" t="s">
        <v>46</v>
      </c>
      <c r="C91" s="14" t="s">
        <v>17</v>
      </c>
      <c r="D91" s="14" t="s">
        <v>621</v>
      </c>
      <c r="E91" s="15">
        <f>прил.7!X99</f>
        <v>1550.3</v>
      </c>
    </row>
    <row r="92" spans="1:5" ht="29.25" customHeight="1" x14ac:dyDescent="0.25">
      <c r="A92" s="44" t="s">
        <v>487</v>
      </c>
      <c r="B92" s="14" t="s">
        <v>46</v>
      </c>
      <c r="C92" s="14" t="s">
        <v>17</v>
      </c>
      <c r="D92" s="14" t="s">
        <v>512</v>
      </c>
      <c r="E92" s="15">
        <f>прил.7!X522</f>
        <v>1189.49</v>
      </c>
    </row>
    <row r="93" spans="1:5" ht="30" customHeight="1" x14ac:dyDescent="0.25">
      <c r="A93" s="44" t="s">
        <v>487</v>
      </c>
      <c r="B93" s="14" t="s">
        <v>46</v>
      </c>
      <c r="C93" s="14" t="s">
        <v>17</v>
      </c>
      <c r="D93" s="14" t="s">
        <v>513</v>
      </c>
      <c r="E93" s="15">
        <f>прил.7!X524</f>
        <v>1784.2</v>
      </c>
    </row>
    <row r="94" spans="1:5" ht="45.75" customHeight="1" x14ac:dyDescent="0.25">
      <c r="A94" s="1" t="s">
        <v>404</v>
      </c>
      <c r="B94" s="14" t="s">
        <v>46</v>
      </c>
      <c r="C94" s="14" t="s">
        <v>17</v>
      </c>
      <c r="D94" s="17" t="s">
        <v>214</v>
      </c>
      <c r="E94" s="15">
        <f>прил.7!X526</f>
        <v>493.5</v>
      </c>
    </row>
    <row r="95" spans="1:5" ht="30" customHeight="1" x14ac:dyDescent="0.25">
      <c r="A95" s="44" t="s">
        <v>608</v>
      </c>
      <c r="B95" s="14" t="s">
        <v>46</v>
      </c>
      <c r="C95" s="14" t="s">
        <v>17</v>
      </c>
      <c r="D95" s="17" t="s">
        <v>511</v>
      </c>
      <c r="E95" s="15">
        <f>прил.7!X528</f>
        <v>1164.4000000000001</v>
      </c>
    </row>
    <row r="96" spans="1:5" x14ac:dyDescent="0.25">
      <c r="A96" s="10" t="s">
        <v>48</v>
      </c>
      <c r="B96" s="11" t="s">
        <v>46</v>
      </c>
      <c r="C96" s="11" t="s">
        <v>20</v>
      </c>
      <c r="D96" s="11" t="s">
        <v>135</v>
      </c>
      <c r="E96" s="12">
        <f>E97+E98+E99+E100</f>
        <v>3583.7999999999997</v>
      </c>
    </row>
    <row r="97" spans="1:5" x14ac:dyDescent="0.25">
      <c r="A97" s="19" t="s">
        <v>501</v>
      </c>
      <c r="B97" s="14" t="s">
        <v>46</v>
      </c>
      <c r="C97" s="14" t="s">
        <v>20</v>
      </c>
      <c r="D97" s="14" t="s">
        <v>514</v>
      </c>
      <c r="E97" s="15">
        <f>прил.7!X102</f>
        <v>2171</v>
      </c>
    </row>
    <row r="98" spans="1:5" x14ac:dyDescent="0.25">
      <c r="A98" s="13" t="s">
        <v>99</v>
      </c>
      <c r="B98" s="14" t="s">
        <v>46</v>
      </c>
      <c r="C98" s="14" t="s">
        <v>20</v>
      </c>
      <c r="D98" s="14" t="s">
        <v>100</v>
      </c>
      <c r="E98" s="21">
        <f>прил.7!X207</f>
        <v>516.64</v>
      </c>
    </row>
    <row r="99" spans="1:5" ht="15.75" customHeight="1" x14ac:dyDescent="0.25">
      <c r="A99" s="13" t="s">
        <v>49</v>
      </c>
      <c r="B99" s="14" t="s">
        <v>46</v>
      </c>
      <c r="C99" s="14" t="s">
        <v>20</v>
      </c>
      <c r="D99" s="14" t="s">
        <v>50</v>
      </c>
      <c r="E99" s="21">
        <f>прил.7!X209</f>
        <v>196.16</v>
      </c>
    </row>
    <row r="100" spans="1:5" x14ac:dyDescent="0.25">
      <c r="A100" s="13" t="s">
        <v>495</v>
      </c>
      <c r="B100" s="14" t="s">
        <v>46</v>
      </c>
      <c r="C100" s="14" t="s">
        <v>20</v>
      </c>
      <c r="D100" s="14" t="s">
        <v>547</v>
      </c>
      <c r="E100" s="21">
        <f>прил.7!X533+прил.7!X104</f>
        <v>700</v>
      </c>
    </row>
    <row r="101" spans="1:5" ht="14.25" customHeight="1" x14ac:dyDescent="0.25">
      <c r="A101" s="10" t="s">
        <v>51</v>
      </c>
      <c r="B101" s="11" t="s">
        <v>46</v>
      </c>
      <c r="C101" s="11" t="s">
        <v>46</v>
      </c>
      <c r="D101" s="11" t="s">
        <v>135</v>
      </c>
      <c r="E101" s="12">
        <f>E102+E103</f>
        <v>2105.71</v>
      </c>
    </row>
    <row r="102" spans="1:5" ht="15" customHeight="1" x14ac:dyDescent="0.25">
      <c r="A102" s="13" t="s">
        <v>52</v>
      </c>
      <c r="B102" s="14" t="s">
        <v>46</v>
      </c>
      <c r="C102" s="14" t="s">
        <v>46</v>
      </c>
      <c r="D102" s="14" t="s">
        <v>53</v>
      </c>
      <c r="E102" s="15">
        <f>прил.7!X567</f>
        <v>1021.5800000000002</v>
      </c>
    </row>
    <row r="103" spans="1:5" x14ac:dyDescent="0.25">
      <c r="A103" s="13" t="s">
        <v>147</v>
      </c>
      <c r="B103" s="14" t="s">
        <v>46</v>
      </c>
      <c r="C103" s="14" t="s">
        <v>46</v>
      </c>
      <c r="D103" s="14" t="s">
        <v>54</v>
      </c>
      <c r="E103" s="15">
        <f>прил.7!X107</f>
        <v>1084.1299999999999</v>
      </c>
    </row>
    <row r="104" spans="1:5" x14ac:dyDescent="0.25">
      <c r="A104" s="28" t="s">
        <v>55</v>
      </c>
      <c r="B104" s="11" t="s">
        <v>56</v>
      </c>
      <c r="C104" s="11" t="s">
        <v>16</v>
      </c>
      <c r="D104" s="11" t="s">
        <v>135</v>
      </c>
      <c r="E104" s="12">
        <f>E105+E115+E143+E146+E155</f>
        <v>218312.98</v>
      </c>
    </row>
    <row r="105" spans="1:5" x14ac:dyDescent="0.25">
      <c r="A105" s="10" t="s">
        <v>57</v>
      </c>
      <c r="B105" s="11" t="s">
        <v>56</v>
      </c>
      <c r="C105" s="11" t="s">
        <v>15</v>
      </c>
      <c r="D105" s="11" t="s">
        <v>135</v>
      </c>
      <c r="E105" s="12">
        <f>E110+E114+E108+E111+E113+E112+E109+E107+E106</f>
        <v>82757.56</v>
      </c>
    </row>
    <row r="106" spans="1:5" ht="31.5" x14ac:dyDescent="0.25">
      <c r="A106" s="19" t="s">
        <v>648</v>
      </c>
      <c r="B106" s="14" t="s">
        <v>56</v>
      </c>
      <c r="C106" s="14" t="s">
        <v>15</v>
      </c>
      <c r="D106" s="41" t="s">
        <v>647</v>
      </c>
      <c r="E106" s="15">
        <f>прил.7!X213</f>
        <v>430.9</v>
      </c>
    </row>
    <row r="107" spans="1:5" x14ac:dyDescent="0.25">
      <c r="A107" s="42" t="s">
        <v>333</v>
      </c>
      <c r="B107" s="14" t="s">
        <v>56</v>
      </c>
      <c r="C107" s="14" t="s">
        <v>15</v>
      </c>
      <c r="D107" s="14" t="s">
        <v>458</v>
      </c>
      <c r="E107" s="15">
        <f>прил.7!X538</f>
        <v>12646.58</v>
      </c>
    </row>
    <row r="108" spans="1:5" ht="45" customHeight="1" x14ac:dyDescent="0.25">
      <c r="A108" s="19" t="s">
        <v>375</v>
      </c>
      <c r="B108" s="14" t="s">
        <v>56</v>
      </c>
      <c r="C108" s="14" t="s">
        <v>15</v>
      </c>
      <c r="D108" s="14" t="s">
        <v>516</v>
      </c>
      <c r="E108" s="15">
        <f>прил.7!X216</f>
        <v>104.7</v>
      </c>
    </row>
    <row r="109" spans="1:5" ht="32.25" customHeight="1" x14ac:dyDescent="0.25">
      <c r="A109" s="19" t="s">
        <v>590</v>
      </c>
      <c r="B109" s="14" t="s">
        <v>56</v>
      </c>
      <c r="C109" s="14" t="s">
        <v>15</v>
      </c>
      <c r="D109" s="14" t="s">
        <v>632</v>
      </c>
      <c r="E109" s="15">
        <f>прил.7!X219</f>
        <v>634.27</v>
      </c>
    </row>
    <row r="110" spans="1:5" ht="14.25" customHeight="1" x14ac:dyDescent="0.25">
      <c r="A110" s="13" t="s">
        <v>52</v>
      </c>
      <c r="B110" s="14" t="s">
        <v>56</v>
      </c>
      <c r="C110" s="14" t="s">
        <v>15</v>
      </c>
      <c r="D110" s="14" t="s">
        <v>58</v>
      </c>
      <c r="E110" s="15">
        <f>прил.7!X221+прил.7!X225</f>
        <v>45561.18</v>
      </c>
    </row>
    <row r="111" spans="1:5" ht="42.75" customHeight="1" x14ac:dyDescent="0.25">
      <c r="A111" s="19" t="s">
        <v>414</v>
      </c>
      <c r="B111" s="14" t="s">
        <v>56</v>
      </c>
      <c r="C111" s="14" t="s">
        <v>15</v>
      </c>
      <c r="D111" s="14" t="s">
        <v>447</v>
      </c>
      <c r="E111" s="15">
        <f>прил.7!X228</f>
        <v>1838.5300000000002</v>
      </c>
    </row>
    <row r="112" spans="1:5" ht="47.25" customHeight="1" x14ac:dyDescent="0.25">
      <c r="A112" s="19" t="s">
        <v>595</v>
      </c>
      <c r="B112" s="14" t="s">
        <v>56</v>
      </c>
      <c r="C112" s="14" t="s">
        <v>15</v>
      </c>
      <c r="D112" s="14" t="s">
        <v>625</v>
      </c>
      <c r="E112" s="15">
        <f>прил.7!X231</f>
        <v>100</v>
      </c>
    </row>
    <row r="113" spans="1:5" ht="15" customHeight="1" x14ac:dyDescent="0.25">
      <c r="A113" s="42" t="s">
        <v>333</v>
      </c>
      <c r="B113" s="14" t="s">
        <v>56</v>
      </c>
      <c r="C113" s="14" t="s">
        <v>15</v>
      </c>
      <c r="D113" s="14" t="s">
        <v>517</v>
      </c>
      <c r="E113" s="15">
        <f>прил.7!X540</f>
        <v>12874.060000000001</v>
      </c>
    </row>
    <row r="114" spans="1:5" x14ac:dyDescent="0.25">
      <c r="A114" s="42" t="s">
        <v>333</v>
      </c>
      <c r="B114" s="14" t="s">
        <v>56</v>
      </c>
      <c r="C114" s="14" t="s">
        <v>15</v>
      </c>
      <c r="D114" s="41" t="s">
        <v>386</v>
      </c>
      <c r="E114" s="15">
        <f>прил.7!X542+прил.7!X114</f>
        <v>8567.34</v>
      </c>
    </row>
    <row r="115" spans="1:5" x14ac:dyDescent="0.25">
      <c r="A115" s="10" t="s">
        <v>80</v>
      </c>
      <c r="B115" s="11" t="s">
        <v>56</v>
      </c>
      <c r="C115" s="11" t="s">
        <v>17</v>
      </c>
      <c r="D115" s="11" t="s">
        <v>135</v>
      </c>
      <c r="E115" s="12">
        <f>E119+E124+E131+E116+E117+E126+E138+E141+E129+E130+E118</f>
        <v>125237.06999999999</v>
      </c>
    </row>
    <row r="116" spans="1:5" ht="63.75" customHeight="1" x14ac:dyDescent="0.25">
      <c r="A116" s="19" t="s">
        <v>435</v>
      </c>
      <c r="B116" s="14" t="s">
        <v>56</v>
      </c>
      <c r="C116" s="14" t="s">
        <v>17</v>
      </c>
      <c r="D116" s="14" t="s">
        <v>515</v>
      </c>
      <c r="E116" s="15">
        <f>прил.7!X234</f>
        <v>7.01</v>
      </c>
    </row>
    <row r="117" spans="1:5" ht="29.25" customHeight="1" x14ac:dyDescent="0.25">
      <c r="A117" s="19" t="s">
        <v>441</v>
      </c>
      <c r="B117" s="14" t="s">
        <v>56</v>
      </c>
      <c r="C117" s="14" t="s">
        <v>17</v>
      </c>
      <c r="D117" s="14" t="s">
        <v>515</v>
      </c>
      <c r="E117" s="15">
        <f>прил.7!X116</f>
        <v>3038</v>
      </c>
    </row>
    <row r="118" spans="1:5" ht="17.25" customHeight="1" x14ac:dyDescent="0.25">
      <c r="A118" s="19" t="s">
        <v>650</v>
      </c>
      <c r="B118" s="14" t="s">
        <v>56</v>
      </c>
      <c r="C118" s="14" t="s">
        <v>17</v>
      </c>
      <c r="D118" s="14" t="s">
        <v>673</v>
      </c>
      <c r="E118" s="15">
        <f>прил.7!X236</f>
        <v>263.27</v>
      </c>
    </row>
    <row r="119" spans="1:5" ht="14.25" customHeight="1" x14ac:dyDescent="0.25">
      <c r="A119" s="13" t="s">
        <v>121</v>
      </c>
      <c r="B119" s="14" t="s">
        <v>56</v>
      </c>
      <c r="C119" s="14" t="s">
        <v>17</v>
      </c>
      <c r="D119" s="14" t="s">
        <v>122</v>
      </c>
      <c r="E119" s="15">
        <f>E120+E121+E123</f>
        <v>13860.480000000003</v>
      </c>
    </row>
    <row r="120" spans="1:5" ht="14.25" customHeight="1" x14ac:dyDescent="0.25">
      <c r="A120" s="13" t="s">
        <v>52</v>
      </c>
      <c r="B120" s="14" t="s">
        <v>56</v>
      </c>
      <c r="C120" s="14" t="s">
        <v>17</v>
      </c>
      <c r="D120" s="14" t="s">
        <v>122</v>
      </c>
      <c r="E120" s="21">
        <f>прил.7!X238-73.89</f>
        <v>13790.690000000002</v>
      </c>
    </row>
    <row r="121" spans="1:5" ht="79.5" hidden="1" customHeight="1" x14ac:dyDescent="0.25">
      <c r="A121" s="13" t="s">
        <v>123</v>
      </c>
      <c r="B121" s="14" t="s">
        <v>56</v>
      </c>
      <c r="C121" s="14" t="s">
        <v>17</v>
      </c>
      <c r="D121" s="14" t="s">
        <v>124</v>
      </c>
      <c r="E121" s="15">
        <f>прил.7!X245</f>
        <v>0</v>
      </c>
    </row>
    <row r="122" spans="1:5" ht="47.25" hidden="1" x14ac:dyDescent="0.25">
      <c r="A122" s="13" t="s">
        <v>190</v>
      </c>
      <c r="B122" s="14" t="s">
        <v>56</v>
      </c>
      <c r="C122" s="14" t="s">
        <v>17</v>
      </c>
      <c r="D122" s="14" t="s">
        <v>191</v>
      </c>
      <c r="E122" s="15"/>
    </row>
    <row r="123" spans="1:5" ht="15.75" customHeight="1" x14ac:dyDescent="0.25">
      <c r="A123" s="13" t="s">
        <v>674</v>
      </c>
      <c r="B123" s="14" t="s">
        <v>56</v>
      </c>
      <c r="C123" s="14" t="s">
        <v>17</v>
      </c>
      <c r="D123" s="14" t="s">
        <v>672</v>
      </c>
      <c r="E123" s="15">
        <f>прил.7!X252</f>
        <v>69.790000000000006</v>
      </c>
    </row>
    <row r="124" spans="1:5" ht="15" customHeight="1" x14ac:dyDescent="0.25">
      <c r="A124" s="13" t="s">
        <v>81</v>
      </c>
      <c r="B124" s="14" t="s">
        <v>56</v>
      </c>
      <c r="C124" s="14" t="s">
        <v>17</v>
      </c>
      <c r="D124" s="14" t="s">
        <v>82</v>
      </c>
      <c r="E124" s="15">
        <f>E125</f>
        <v>25704.77</v>
      </c>
    </row>
    <row r="125" spans="1:5" ht="14.25" customHeight="1" x14ac:dyDescent="0.25">
      <c r="A125" s="13" t="s">
        <v>52</v>
      </c>
      <c r="B125" s="14" t="s">
        <v>56</v>
      </c>
      <c r="C125" s="14" t="s">
        <v>17</v>
      </c>
      <c r="D125" s="14" t="s">
        <v>83</v>
      </c>
      <c r="E125" s="15">
        <f>прил.7!X254</f>
        <v>25704.77</v>
      </c>
    </row>
    <row r="126" spans="1:5" ht="28.5" customHeight="1" x14ac:dyDescent="0.25">
      <c r="A126" s="69" t="s">
        <v>445</v>
      </c>
      <c r="B126" s="14" t="s">
        <v>56</v>
      </c>
      <c r="C126" s="14" t="s">
        <v>17</v>
      </c>
      <c r="D126" s="14" t="s">
        <v>446</v>
      </c>
      <c r="E126" s="15">
        <f>E127+E128</f>
        <v>223</v>
      </c>
    </row>
    <row r="127" spans="1:5" ht="26.25" customHeight="1" x14ac:dyDescent="0.25">
      <c r="A127" s="44" t="s">
        <v>429</v>
      </c>
      <c r="B127" s="14" t="s">
        <v>56</v>
      </c>
      <c r="C127" s="14" t="s">
        <v>17</v>
      </c>
      <c r="D127" s="14" t="s">
        <v>443</v>
      </c>
      <c r="E127" s="15">
        <f>прил.7!X258</f>
        <v>223</v>
      </c>
    </row>
    <row r="128" spans="1:5" ht="45.75" hidden="1" customHeight="1" x14ac:dyDescent="0.25">
      <c r="A128" s="44" t="s">
        <v>428</v>
      </c>
      <c r="B128" s="14" t="s">
        <v>56</v>
      </c>
      <c r="C128" s="14" t="s">
        <v>17</v>
      </c>
      <c r="D128" s="14" t="s">
        <v>444</v>
      </c>
      <c r="E128" s="66"/>
    </row>
    <row r="129" spans="1:5" ht="15" customHeight="1" x14ac:dyDescent="0.25">
      <c r="A129" s="19" t="s">
        <v>461</v>
      </c>
      <c r="B129" s="14" t="s">
        <v>56</v>
      </c>
      <c r="C129" s="14" t="s">
        <v>17</v>
      </c>
      <c r="D129" s="14" t="s">
        <v>518</v>
      </c>
      <c r="E129" s="15">
        <f>прил.7!X260</f>
        <v>5433</v>
      </c>
    </row>
    <row r="130" spans="1:5" ht="48" customHeight="1" x14ac:dyDescent="0.25">
      <c r="A130" s="19" t="s">
        <v>463</v>
      </c>
      <c r="B130" s="14" t="s">
        <v>56</v>
      </c>
      <c r="C130" s="14" t="s">
        <v>17</v>
      </c>
      <c r="D130" s="14" t="s">
        <v>519</v>
      </c>
      <c r="E130" s="15">
        <f>прил.7!X263</f>
        <v>2303.65</v>
      </c>
    </row>
    <row r="131" spans="1:5" ht="16.5" customHeight="1" x14ac:dyDescent="0.25">
      <c r="A131" s="69" t="s">
        <v>79</v>
      </c>
      <c r="B131" s="14" t="s">
        <v>56</v>
      </c>
      <c r="C131" s="14" t="s">
        <v>17</v>
      </c>
      <c r="D131" s="14" t="s">
        <v>94</v>
      </c>
      <c r="E131" s="15">
        <f>E132+E135+E136+E137+E134+E133</f>
        <v>48081.35</v>
      </c>
    </row>
    <row r="132" spans="1:5" ht="28.5" customHeight="1" x14ac:dyDescent="0.25">
      <c r="A132" s="20" t="s">
        <v>125</v>
      </c>
      <c r="B132" s="14" t="s">
        <v>56</v>
      </c>
      <c r="C132" s="14" t="s">
        <v>17</v>
      </c>
      <c r="D132" s="14" t="s">
        <v>442</v>
      </c>
      <c r="E132" s="15">
        <f>прил.7!X266</f>
        <v>867.19999999999993</v>
      </c>
    </row>
    <row r="133" spans="1:5" ht="28.5" customHeight="1" x14ac:dyDescent="0.25">
      <c r="A133" s="20" t="s">
        <v>125</v>
      </c>
      <c r="B133" s="14" t="s">
        <v>56</v>
      </c>
      <c r="C133" s="14" t="s">
        <v>17</v>
      </c>
      <c r="D133" s="14" t="s">
        <v>664</v>
      </c>
      <c r="E133" s="15">
        <f>прил.7!X269</f>
        <v>60</v>
      </c>
    </row>
    <row r="134" spans="1:5" ht="28.5" customHeight="1" x14ac:dyDescent="0.25">
      <c r="A134" s="19" t="s">
        <v>533</v>
      </c>
      <c r="B134" s="14" t="s">
        <v>56</v>
      </c>
      <c r="C134" s="14" t="s">
        <v>17</v>
      </c>
      <c r="D134" s="14" t="s">
        <v>548</v>
      </c>
      <c r="E134" s="15">
        <f>прил.7!X271</f>
        <v>110</v>
      </c>
    </row>
    <row r="135" spans="1:5" ht="28.5" customHeight="1" x14ac:dyDescent="0.25">
      <c r="A135" s="19" t="s">
        <v>414</v>
      </c>
      <c r="B135" s="14" t="s">
        <v>56</v>
      </c>
      <c r="C135" s="14" t="s">
        <v>17</v>
      </c>
      <c r="D135" s="14" t="s">
        <v>447</v>
      </c>
      <c r="E135" s="15">
        <f>прил.7!X273</f>
        <v>515.54999999999995</v>
      </c>
    </row>
    <row r="136" spans="1:5" ht="106.5" customHeight="1" x14ac:dyDescent="0.25">
      <c r="A136" s="19" t="s">
        <v>418</v>
      </c>
      <c r="B136" s="14" t="s">
        <v>56</v>
      </c>
      <c r="C136" s="14" t="s">
        <v>17</v>
      </c>
      <c r="D136" s="14" t="s">
        <v>448</v>
      </c>
      <c r="E136" s="15">
        <f>прил.7!X275</f>
        <v>44426.400000000001</v>
      </c>
    </row>
    <row r="137" spans="1:5" ht="30.75" customHeight="1" x14ac:dyDescent="0.25">
      <c r="A137" s="19" t="s">
        <v>420</v>
      </c>
      <c r="B137" s="14" t="s">
        <v>56</v>
      </c>
      <c r="C137" s="14" t="s">
        <v>17</v>
      </c>
      <c r="D137" s="14" t="s">
        <v>449</v>
      </c>
      <c r="E137" s="15">
        <f>прил.7!X278</f>
        <v>2102.1999999999998</v>
      </c>
    </row>
    <row r="138" spans="1:5" ht="15.75" customHeight="1" x14ac:dyDescent="0.25">
      <c r="A138" s="63" t="s">
        <v>480</v>
      </c>
      <c r="B138" s="14" t="s">
        <v>56</v>
      </c>
      <c r="C138" s="14" t="s">
        <v>17</v>
      </c>
      <c r="D138" s="14" t="s">
        <v>507</v>
      </c>
      <c r="E138" s="15">
        <f>E140+E139</f>
        <v>23471.54</v>
      </c>
    </row>
    <row r="139" spans="1:5" ht="15" customHeight="1" x14ac:dyDescent="0.25">
      <c r="A139" s="19" t="s">
        <v>676</v>
      </c>
      <c r="B139" s="14" t="s">
        <v>56</v>
      </c>
      <c r="C139" s="14" t="s">
        <v>17</v>
      </c>
      <c r="D139" s="14" t="s">
        <v>626</v>
      </c>
      <c r="E139" s="15">
        <f>прил.7!X280</f>
        <v>50</v>
      </c>
    </row>
    <row r="140" spans="1:5" ht="27.75" customHeight="1" x14ac:dyDescent="0.25">
      <c r="A140" s="69" t="s">
        <v>491</v>
      </c>
      <c r="B140" s="14" t="s">
        <v>56</v>
      </c>
      <c r="C140" s="14" t="s">
        <v>17</v>
      </c>
      <c r="D140" s="14" t="s">
        <v>520</v>
      </c>
      <c r="E140" s="15">
        <f>прил.7!X545</f>
        <v>23421.54</v>
      </c>
    </row>
    <row r="141" spans="1:5" ht="17.25" customHeight="1" x14ac:dyDescent="0.25">
      <c r="A141" s="1" t="s">
        <v>38</v>
      </c>
      <c r="B141" s="14" t="s">
        <v>56</v>
      </c>
      <c r="C141" s="14" t="s">
        <v>17</v>
      </c>
      <c r="D141" s="14" t="s">
        <v>39</v>
      </c>
      <c r="E141" s="15">
        <f>E142</f>
        <v>2851</v>
      </c>
    </row>
    <row r="142" spans="1:5" x14ac:dyDescent="0.25">
      <c r="A142" s="1" t="s">
        <v>521</v>
      </c>
      <c r="B142" s="14" t="s">
        <v>56</v>
      </c>
      <c r="C142" s="14" t="s">
        <v>17</v>
      </c>
      <c r="D142" s="17" t="s">
        <v>184</v>
      </c>
      <c r="E142" s="15">
        <f>прил.7!X547+прил.7!X548</f>
        <v>2851</v>
      </c>
    </row>
    <row r="143" spans="1:5" ht="31.5" x14ac:dyDescent="0.25">
      <c r="A143" s="10" t="s">
        <v>76</v>
      </c>
      <c r="B143" s="11" t="s">
        <v>56</v>
      </c>
      <c r="C143" s="11" t="s">
        <v>46</v>
      </c>
      <c r="D143" s="11" t="s">
        <v>135</v>
      </c>
      <c r="E143" s="12">
        <f>E144</f>
        <v>45</v>
      </c>
    </row>
    <row r="144" spans="1:5" ht="15" customHeight="1" x14ac:dyDescent="0.25">
      <c r="A144" s="13" t="s">
        <v>126</v>
      </c>
      <c r="B144" s="14" t="s">
        <v>56</v>
      </c>
      <c r="C144" s="14" t="s">
        <v>46</v>
      </c>
      <c r="D144" s="14" t="s">
        <v>127</v>
      </c>
      <c r="E144" s="15">
        <f>E145</f>
        <v>45</v>
      </c>
    </row>
    <row r="145" spans="1:5" ht="15" customHeight="1" x14ac:dyDescent="0.25">
      <c r="A145" s="13" t="s">
        <v>77</v>
      </c>
      <c r="B145" s="14" t="s">
        <v>56</v>
      </c>
      <c r="C145" s="14" t="s">
        <v>46</v>
      </c>
      <c r="D145" s="14" t="s">
        <v>78</v>
      </c>
      <c r="E145" s="15">
        <f>прил.7!X283</f>
        <v>45</v>
      </c>
    </row>
    <row r="146" spans="1:5" x14ac:dyDescent="0.25">
      <c r="A146" s="10" t="s">
        <v>59</v>
      </c>
      <c r="B146" s="11" t="s">
        <v>56</v>
      </c>
      <c r="C146" s="11" t="s">
        <v>56</v>
      </c>
      <c r="D146" s="11" t="s">
        <v>135</v>
      </c>
      <c r="E146" s="12">
        <f>E147+E150+E154</f>
        <v>2812</v>
      </c>
    </row>
    <row r="147" spans="1:5" ht="12.75" customHeight="1" x14ac:dyDescent="0.25">
      <c r="A147" s="13" t="s">
        <v>148</v>
      </c>
      <c r="B147" s="14" t="s">
        <v>56</v>
      </c>
      <c r="C147" s="14" t="s">
        <v>56</v>
      </c>
      <c r="D147" s="14" t="s">
        <v>149</v>
      </c>
      <c r="E147" s="15">
        <f>E148+E149</f>
        <v>734</v>
      </c>
    </row>
    <row r="148" spans="1:5" x14ac:dyDescent="0.25">
      <c r="A148" s="13" t="s">
        <v>60</v>
      </c>
      <c r="B148" s="14" t="s">
        <v>56</v>
      </c>
      <c r="C148" s="14" t="s">
        <v>56</v>
      </c>
      <c r="D148" s="14" t="s">
        <v>61</v>
      </c>
      <c r="E148" s="15">
        <f>прил.7!X119</f>
        <v>660</v>
      </c>
    </row>
    <row r="149" spans="1:5" x14ac:dyDescent="0.25">
      <c r="A149" s="44" t="s">
        <v>581</v>
      </c>
      <c r="B149" s="14" t="s">
        <v>56</v>
      </c>
      <c r="C149" s="14" t="s">
        <v>56</v>
      </c>
      <c r="D149" s="14" t="s">
        <v>622</v>
      </c>
      <c r="E149" s="15">
        <f>прил.7!X121</f>
        <v>74</v>
      </c>
    </row>
    <row r="150" spans="1:5" ht="17.25" customHeight="1" x14ac:dyDescent="0.25">
      <c r="A150" s="13" t="s">
        <v>150</v>
      </c>
      <c r="B150" s="14" t="s">
        <v>56</v>
      </c>
      <c r="C150" s="14" t="s">
        <v>56</v>
      </c>
      <c r="D150" s="14" t="s">
        <v>84</v>
      </c>
      <c r="E150" s="15">
        <f>E151+E152+E153</f>
        <v>2028</v>
      </c>
    </row>
    <row r="151" spans="1:5" x14ac:dyDescent="0.25">
      <c r="A151" s="13" t="s">
        <v>85</v>
      </c>
      <c r="B151" s="14" t="s">
        <v>56</v>
      </c>
      <c r="C151" s="14" t="s">
        <v>56</v>
      </c>
      <c r="D151" s="14" t="s">
        <v>86</v>
      </c>
      <c r="E151" s="15">
        <f>прил.7!X288+прил.7!X354</f>
        <v>1000</v>
      </c>
    </row>
    <row r="152" spans="1:5" ht="17.25" customHeight="1" x14ac:dyDescent="0.25">
      <c r="A152" s="13" t="s">
        <v>102</v>
      </c>
      <c r="B152" s="14" t="s">
        <v>56</v>
      </c>
      <c r="C152" s="14" t="s">
        <v>56</v>
      </c>
      <c r="D152" s="14" t="s">
        <v>539</v>
      </c>
      <c r="E152" s="15">
        <f>прил.7!X356+прил.7!X292</f>
        <v>394</v>
      </c>
    </row>
    <row r="153" spans="1:5" x14ac:dyDescent="0.25">
      <c r="A153" s="13" t="s">
        <v>538</v>
      </c>
      <c r="B153" s="14" t="s">
        <v>56</v>
      </c>
      <c r="C153" s="14" t="s">
        <v>56</v>
      </c>
      <c r="D153" s="14" t="s">
        <v>103</v>
      </c>
      <c r="E153" s="15">
        <f>прил.7!X294+прил.7!X358</f>
        <v>634</v>
      </c>
    </row>
    <row r="154" spans="1:5" x14ac:dyDescent="0.25">
      <c r="A154" s="73" t="s">
        <v>594</v>
      </c>
      <c r="B154" s="14" t="s">
        <v>56</v>
      </c>
      <c r="C154" s="14" t="s">
        <v>56</v>
      </c>
      <c r="D154" s="14" t="s">
        <v>627</v>
      </c>
      <c r="E154" s="15">
        <f>прил.7!X297</f>
        <v>50</v>
      </c>
    </row>
    <row r="155" spans="1:5" x14ac:dyDescent="0.25">
      <c r="A155" s="10" t="s">
        <v>62</v>
      </c>
      <c r="B155" s="11" t="s">
        <v>56</v>
      </c>
      <c r="C155" s="11" t="s">
        <v>63</v>
      </c>
      <c r="D155" s="11" t="s">
        <v>135</v>
      </c>
      <c r="E155" s="12">
        <f>E156+E158+E163+E165+E160+E162+E164+E161</f>
        <v>7461.35</v>
      </c>
    </row>
    <row r="156" spans="1:5" ht="31.5" hidden="1" x14ac:dyDescent="0.25">
      <c r="A156" s="13" t="s">
        <v>128</v>
      </c>
      <c r="B156" s="14" t="s">
        <v>56</v>
      </c>
      <c r="C156" s="14" t="s">
        <v>63</v>
      </c>
      <c r="D156" s="14" t="s">
        <v>129</v>
      </c>
      <c r="E156" s="15">
        <f>E157</f>
        <v>0</v>
      </c>
    </row>
    <row r="157" spans="1:5" ht="29.25" hidden="1" customHeight="1" x14ac:dyDescent="0.25">
      <c r="A157" s="13" t="s">
        <v>179</v>
      </c>
      <c r="B157" s="14" t="s">
        <v>56</v>
      </c>
      <c r="C157" s="14" t="s">
        <v>63</v>
      </c>
      <c r="D157" s="14" t="s">
        <v>151</v>
      </c>
      <c r="E157" s="15">
        <f>прил.7!X300</f>
        <v>0</v>
      </c>
    </row>
    <row r="158" spans="1:5" x14ac:dyDescent="0.25">
      <c r="A158" s="13" t="s">
        <v>152</v>
      </c>
      <c r="B158" s="14" t="s">
        <v>56</v>
      </c>
      <c r="C158" s="14" t="s">
        <v>63</v>
      </c>
      <c r="D158" s="14" t="s">
        <v>153</v>
      </c>
      <c r="E158" s="15">
        <f>E159</f>
        <v>423.63</v>
      </c>
    </row>
    <row r="159" spans="1:5" x14ac:dyDescent="0.25">
      <c r="A159" s="13" t="s">
        <v>60</v>
      </c>
      <c r="B159" s="14" t="s">
        <v>56</v>
      </c>
      <c r="C159" s="14" t="s">
        <v>63</v>
      </c>
      <c r="D159" s="14" t="s">
        <v>64</v>
      </c>
      <c r="E159" s="15">
        <f>прил.7!X126</f>
        <v>423.63</v>
      </c>
    </row>
    <row r="160" spans="1:5" ht="29.25" customHeight="1" x14ac:dyDescent="0.25">
      <c r="A160" s="44" t="s">
        <v>429</v>
      </c>
      <c r="B160" s="14" t="s">
        <v>56</v>
      </c>
      <c r="C160" s="14" t="s">
        <v>63</v>
      </c>
      <c r="D160" s="14" t="s">
        <v>443</v>
      </c>
      <c r="E160" s="15">
        <f>прил.7!X128</f>
        <v>103</v>
      </c>
    </row>
    <row r="161" spans="1:5" ht="29.25" customHeight="1" x14ac:dyDescent="0.25">
      <c r="A161" s="44" t="s">
        <v>428</v>
      </c>
      <c r="B161" s="14" t="s">
        <v>56</v>
      </c>
      <c r="C161" s="14" t="s">
        <v>63</v>
      </c>
      <c r="D161" s="14" t="s">
        <v>522</v>
      </c>
      <c r="E161" s="15">
        <f>прил.7!X130</f>
        <v>330</v>
      </c>
    </row>
    <row r="162" spans="1:5" ht="105.75" customHeight="1" x14ac:dyDescent="0.25">
      <c r="A162" s="19" t="s">
        <v>418</v>
      </c>
      <c r="B162" s="14" t="s">
        <v>56</v>
      </c>
      <c r="C162" s="14" t="s">
        <v>63</v>
      </c>
      <c r="D162" s="14" t="s">
        <v>448</v>
      </c>
      <c r="E162" s="15">
        <f>прил.7!X302</f>
        <v>2140</v>
      </c>
    </row>
    <row r="163" spans="1:5" ht="29.25" customHeight="1" x14ac:dyDescent="0.25">
      <c r="A163" s="19" t="s">
        <v>405</v>
      </c>
      <c r="B163" s="14" t="s">
        <v>56</v>
      </c>
      <c r="C163" s="14" t="s">
        <v>63</v>
      </c>
      <c r="D163" s="41" t="s">
        <v>523</v>
      </c>
      <c r="E163" s="15">
        <f>прил.7!X132</f>
        <v>3127.7200000000003</v>
      </c>
    </row>
    <row r="164" spans="1:5" ht="28.5" customHeight="1" x14ac:dyDescent="0.25">
      <c r="A164" s="19" t="s">
        <v>572</v>
      </c>
      <c r="B164" s="14" t="s">
        <v>56</v>
      </c>
      <c r="C164" s="14" t="s">
        <v>63</v>
      </c>
      <c r="D164" s="41" t="s">
        <v>523</v>
      </c>
      <c r="E164" s="60">
        <f>прил.7!X133</f>
        <v>1287</v>
      </c>
    </row>
    <row r="165" spans="1:5" ht="30" customHeight="1" x14ac:dyDescent="0.25">
      <c r="A165" s="19" t="s">
        <v>405</v>
      </c>
      <c r="B165" s="14" t="s">
        <v>56</v>
      </c>
      <c r="C165" s="14" t="s">
        <v>63</v>
      </c>
      <c r="D165" s="41" t="s">
        <v>39</v>
      </c>
      <c r="E165" s="15">
        <f>прил.7!X134</f>
        <v>50</v>
      </c>
    </row>
    <row r="166" spans="1:5" x14ac:dyDescent="0.25">
      <c r="A166" s="10" t="s">
        <v>248</v>
      </c>
      <c r="B166" s="11" t="s">
        <v>43</v>
      </c>
      <c r="C166" s="11" t="s">
        <v>16</v>
      </c>
      <c r="D166" s="11" t="s">
        <v>135</v>
      </c>
      <c r="E166" s="12">
        <f>E167</f>
        <v>7192.21</v>
      </c>
    </row>
    <row r="167" spans="1:5" x14ac:dyDescent="0.25">
      <c r="A167" s="10" t="s">
        <v>154</v>
      </c>
      <c r="B167" s="11" t="s">
        <v>43</v>
      </c>
      <c r="C167" s="11" t="s">
        <v>15</v>
      </c>
      <c r="D167" s="11" t="s">
        <v>135</v>
      </c>
      <c r="E167" s="12">
        <f>E174+E177+E171+E179+E173+E168+E170+E178+E169</f>
        <v>7192.21</v>
      </c>
    </row>
    <row r="168" spans="1:5" ht="31.5" x14ac:dyDescent="0.25">
      <c r="A168" s="46" t="s">
        <v>602</v>
      </c>
      <c r="B168" s="14" t="s">
        <v>43</v>
      </c>
      <c r="C168" s="14" t="s">
        <v>15</v>
      </c>
      <c r="D168" s="14" t="s">
        <v>450</v>
      </c>
      <c r="E168" s="15">
        <f>прил.7!X430</f>
        <v>25</v>
      </c>
    </row>
    <row r="169" spans="1:5" ht="60" x14ac:dyDescent="0.25">
      <c r="A169" s="44" t="s">
        <v>655</v>
      </c>
      <c r="B169" s="14" t="s">
        <v>43</v>
      </c>
      <c r="C169" s="14" t="s">
        <v>15</v>
      </c>
      <c r="D169" s="14" t="s">
        <v>656</v>
      </c>
      <c r="E169" s="15">
        <f>прил.7!X434</f>
        <v>1.5</v>
      </c>
    </row>
    <row r="170" spans="1:5" ht="15.75" customHeight="1" x14ac:dyDescent="0.25">
      <c r="A170" s="19" t="s">
        <v>603</v>
      </c>
      <c r="B170" s="14" t="s">
        <v>43</v>
      </c>
      <c r="C170" s="14" t="s">
        <v>15</v>
      </c>
      <c r="D170" s="14" t="s">
        <v>631</v>
      </c>
      <c r="E170" s="15">
        <f>прил.7!X432</f>
        <v>34.6</v>
      </c>
    </row>
    <row r="171" spans="1:5" ht="15.75" customHeight="1" x14ac:dyDescent="0.25">
      <c r="A171" s="19" t="s">
        <v>319</v>
      </c>
      <c r="B171" s="14" t="s">
        <v>43</v>
      </c>
      <c r="C171" s="14" t="s">
        <v>15</v>
      </c>
      <c r="D171" s="14" t="s">
        <v>89</v>
      </c>
      <c r="E171" s="15">
        <f>E172</f>
        <v>1823.7299999999998</v>
      </c>
    </row>
    <row r="172" spans="1:5" ht="16.5" customHeight="1" x14ac:dyDescent="0.25">
      <c r="A172" s="13" t="s">
        <v>52</v>
      </c>
      <c r="B172" s="14" t="s">
        <v>43</v>
      </c>
      <c r="C172" s="14" t="s">
        <v>15</v>
      </c>
      <c r="D172" s="14" t="s">
        <v>75</v>
      </c>
      <c r="E172" s="15">
        <f>прил.7!X454</f>
        <v>1823.7299999999998</v>
      </c>
    </row>
    <row r="173" spans="1:5" ht="28.5" customHeight="1" x14ac:dyDescent="0.25">
      <c r="A173" s="19" t="s">
        <v>467</v>
      </c>
      <c r="B173" s="14" t="s">
        <v>43</v>
      </c>
      <c r="C173" s="14" t="s">
        <v>15</v>
      </c>
      <c r="D173" s="14" t="s">
        <v>524</v>
      </c>
      <c r="E173" s="15">
        <f>прил.7!X436</f>
        <v>71.2</v>
      </c>
    </row>
    <row r="174" spans="1:5" ht="31.5" x14ac:dyDescent="0.25">
      <c r="A174" s="13" t="s">
        <v>155</v>
      </c>
      <c r="B174" s="14" t="s">
        <v>43</v>
      </c>
      <c r="C174" s="14" t="s">
        <v>15</v>
      </c>
      <c r="D174" s="14" t="s">
        <v>156</v>
      </c>
      <c r="E174" s="15">
        <f>E175+E176</f>
        <v>1171.6199999999999</v>
      </c>
    </row>
    <row r="175" spans="1:5" ht="31.5" x14ac:dyDescent="0.25">
      <c r="A175" s="13" t="s">
        <v>114</v>
      </c>
      <c r="B175" s="14" t="s">
        <v>44</v>
      </c>
      <c r="C175" s="14" t="s">
        <v>15</v>
      </c>
      <c r="D175" s="14" t="s">
        <v>65</v>
      </c>
      <c r="E175" s="15">
        <f>прил.7!X138</f>
        <v>800</v>
      </c>
    </row>
    <row r="176" spans="1:5" x14ac:dyDescent="0.25">
      <c r="A176" s="44" t="s">
        <v>583</v>
      </c>
      <c r="B176" s="14" t="s">
        <v>43</v>
      </c>
      <c r="C176" s="14" t="s">
        <v>15</v>
      </c>
      <c r="D176" s="14" t="s">
        <v>623</v>
      </c>
      <c r="E176" s="15">
        <f>прил.7!X140</f>
        <v>371.62</v>
      </c>
    </row>
    <row r="177" spans="1:5" ht="15" customHeight="1" x14ac:dyDescent="0.25">
      <c r="A177" s="13" t="s">
        <v>157</v>
      </c>
      <c r="B177" s="14" t="s">
        <v>43</v>
      </c>
      <c r="C177" s="14" t="s">
        <v>15</v>
      </c>
      <c r="D177" s="14" t="s">
        <v>120</v>
      </c>
      <c r="E177" s="15">
        <f>прил.7!X438</f>
        <v>3954.56</v>
      </c>
    </row>
    <row r="178" spans="1:5" ht="31.5" customHeight="1" x14ac:dyDescent="0.25">
      <c r="A178" s="69" t="s">
        <v>669</v>
      </c>
      <c r="B178" s="14" t="s">
        <v>43</v>
      </c>
      <c r="C178" s="14" t="s">
        <v>15</v>
      </c>
      <c r="D178" s="14" t="s">
        <v>668</v>
      </c>
      <c r="E178" s="15">
        <f>прил.7!X445</f>
        <v>30</v>
      </c>
    </row>
    <row r="179" spans="1:5" ht="45" x14ac:dyDescent="0.25">
      <c r="A179" s="44" t="s">
        <v>573</v>
      </c>
      <c r="B179" s="14" t="s">
        <v>43</v>
      </c>
      <c r="C179" s="14" t="s">
        <v>15</v>
      </c>
      <c r="D179" s="14" t="s">
        <v>451</v>
      </c>
      <c r="E179" s="15">
        <f>прил.7!X142</f>
        <v>80</v>
      </c>
    </row>
    <row r="180" spans="1:5" x14ac:dyDescent="0.25">
      <c r="A180" s="28" t="s">
        <v>204</v>
      </c>
      <c r="B180" s="11" t="s">
        <v>63</v>
      </c>
      <c r="C180" s="11" t="s">
        <v>16</v>
      </c>
      <c r="D180" s="11" t="s">
        <v>135</v>
      </c>
      <c r="E180" s="12">
        <f>E181</f>
        <v>389.45</v>
      </c>
    </row>
    <row r="181" spans="1:5" x14ac:dyDescent="0.25">
      <c r="A181" s="10" t="s">
        <v>209</v>
      </c>
      <c r="B181" s="11" t="s">
        <v>63</v>
      </c>
      <c r="C181" s="11" t="s">
        <v>63</v>
      </c>
      <c r="D181" s="11" t="s">
        <v>135</v>
      </c>
      <c r="E181" s="12">
        <f>E183+E182</f>
        <v>389.45</v>
      </c>
    </row>
    <row r="182" spans="1:5" ht="47.25" x14ac:dyDescent="0.25">
      <c r="A182" s="19" t="s">
        <v>661</v>
      </c>
      <c r="B182" s="41" t="s">
        <v>63</v>
      </c>
      <c r="C182" s="41" t="s">
        <v>63</v>
      </c>
      <c r="D182" s="14" t="s">
        <v>671</v>
      </c>
      <c r="E182" s="15">
        <f>прил.7!X551</f>
        <v>42.95</v>
      </c>
    </row>
    <row r="183" spans="1:5" x14ac:dyDescent="0.25">
      <c r="A183" s="13" t="s">
        <v>38</v>
      </c>
      <c r="B183" s="14" t="s">
        <v>63</v>
      </c>
      <c r="C183" s="14" t="s">
        <v>63</v>
      </c>
      <c r="D183" s="14" t="s">
        <v>39</v>
      </c>
      <c r="E183" s="15">
        <f>E184+E185</f>
        <v>346.5</v>
      </c>
    </row>
    <row r="184" spans="1:5" ht="31.5" x14ac:dyDescent="0.25">
      <c r="A184" s="13" t="s">
        <v>206</v>
      </c>
      <c r="B184" s="14" t="s">
        <v>63</v>
      </c>
      <c r="C184" s="14" t="s">
        <v>63</v>
      </c>
      <c r="D184" s="14" t="s">
        <v>174</v>
      </c>
      <c r="E184" s="15">
        <f>прил.7!X362+прил.7!X306</f>
        <v>154</v>
      </c>
    </row>
    <row r="185" spans="1:5" ht="15" customHeight="1" x14ac:dyDescent="0.25">
      <c r="A185" s="13" t="s">
        <v>207</v>
      </c>
      <c r="B185" s="14" t="s">
        <v>63</v>
      </c>
      <c r="C185" s="14" t="s">
        <v>63</v>
      </c>
      <c r="D185" s="14" t="s">
        <v>175</v>
      </c>
      <c r="E185" s="15">
        <f>прил.7!X308</f>
        <v>192.5</v>
      </c>
    </row>
    <row r="186" spans="1:5" x14ac:dyDescent="0.25">
      <c r="A186" s="28" t="s">
        <v>67</v>
      </c>
      <c r="B186" s="11" t="s">
        <v>68</v>
      </c>
      <c r="C186" s="11" t="s">
        <v>16</v>
      </c>
      <c r="D186" s="11" t="s">
        <v>135</v>
      </c>
      <c r="E186" s="12">
        <f>E189+E192+E202+E208+E187</f>
        <v>23033.83</v>
      </c>
    </row>
    <row r="187" spans="1:5" hidden="1" x14ac:dyDescent="0.25">
      <c r="A187" s="43" t="s">
        <v>546</v>
      </c>
      <c r="B187" s="11" t="s">
        <v>68</v>
      </c>
      <c r="C187" s="11" t="s">
        <v>15</v>
      </c>
      <c r="D187" s="11" t="s">
        <v>135</v>
      </c>
      <c r="E187" s="12">
        <f>E188</f>
        <v>0</v>
      </c>
    </row>
    <row r="188" spans="1:5" ht="31.5" hidden="1" x14ac:dyDescent="0.25">
      <c r="A188" s="19" t="s">
        <v>545</v>
      </c>
      <c r="B188" s="11" t="s">
        <v>68</v>
      </c>
      <c r="C188" s="11" t="s">
        <v>15</v>
      </c>
      <c r="D188" s="11" t="s">
        <v>553</v>
      </c>
      <c r="E188" s="12">
        <f>прил.7!X369</f>
        <v>0</v>
      </c>
    </row>
    <row r="189" spans="1:5" x14ac:dyDescent="0.25">
      <c r="A189" s="10" t="s">
        <v>90</v>
      </c>
      <c r="B189" s="11" t="s">
        <v>68</v>
      </c>
      <c r="C189" s="11" t="s">
        <v>17</v>
      </c>
      <c r="D189" s="11" t="s">
        <v>135</v>
      </c>
      <c r="E189" s="12">
        <f>E190</f>
        <v>3783.2999999999997</v>
      </c>
    </row>
    <row r="190" spans="1:5" ht="13.5" customHeight="1" x14ac:dyDescent="0.25">
      <c r="A190" s="13" t="s">
        <v>91</v>
      </c>
      <c r="B190" s="14" t="s">
        <v>68</v>
      </c>
      <c r="C190" s="14" t="s">
        <v>17</v>
      </c>
      <c r="D190" s="14" t="s">
        <v>92</v>
      </c>
      <c r="E190" s="15">
        <f>E191</f>
        <v>3783.2999999999997</v>
      </c>
    </row>
    <row r="191" spans="1:5" ht="43.5" customHeight="1" x14ac:dyDescent="0.25">
      <c r="A191" s="13" t="s">
        <v>192</v>
      </c>
      <c r="B191" s="14" t="s">
        <v>68</v>
      </c>
      <c r="C191" s="14" t="s">
        <v>17</v>
      </c>
      <c r="D191" s="14" t="s">
        <v>93</v>
      </c>
      <c r="E191" s="15">
        <f>прил.7!X312</f>
        <v>3783.2999999999997</v>
      </c>
    </row>
    <row r="192" spans="1:5" x14ac:dyDescent="0.25">
      <c r="A192" s="10" t="s">
        <v>69</v>
      </c>
      <c r="B192" s="11" t="s">
        <v>68</v>
      </c>
      <c r="C192" s="11" t="s">
        <v>20</v>
      </c>
      <c r="D192" s="11" t="s">
        <v>135</v>
      </c>
      <c r="E192" s="12">
        <f>E195+E201+E193+E200+E198+E194+E199</f>
        <v>6038.55</v>
      </c>
    </row>
    <row r="193" spans="1:5" x14ac:dyDescent="0.25">
      <c r="A193" s="13" t="s">
        <v>104</v>
      </c>
      <c r="B193" s="14" t="s">
        <v>68</v>
      </c>
      <c r="C193" s="14" t="s">
        <v>20</v>
      </c>
      <c r="D193" s="14" t="s">
        <v>70</v>
      </c>
      <c r="E193" s="15">
        <f>прил.7!X372</f>
        <v>1013.6700000000001</v>
      </c>
    </row>
    <row r="194" spans="1:5" ht="31.5" x14ac:dyDescent="0.25">
      <c r="A194" s="46" t="s">
        <v>600</v>
      </c>
      <c r="B194" s="14" t="s">
        <v>68</v>
      </c>
      <c r="C194" s="14" t="s">
        <v>20</v>
      </c>
      <c r="D194" s="14" t="s">
        <v>628</v>
      </c>
      <c r="E194" s="15">
        <f>прил.7!X374</f>
        <v>78.91</v>
      </c>
    </row>
    <row r="195" spans="1:5" ht="14.25" customHeight="1" x14ac:dyDescent="0.25">
      <c r="A195" s="13" t="s">
        <v>71</v>
      </c>
      <c r="B195" s="14" t="s">
        <v>68</v>
      </c>
      <c r="C195" s="14" t="s">
        <v>20</v>
      </c>
      <c r="D195" s="14" t="s">
        <v>159</v>
      </c>
      <c r="E195" s="15">
        <f>E196+E197</f>
        <v>1594.8</v>
      </c>
    </row>
    <row r="196" spans="1:5" x14ac:dyDescent="0.25">
      <c r="A196" s="13" t="s">
        <v>72</v>
      </c>
      <c r="B196" s="14" t="s">
        <v>68</v>
      </c>
      <c r="C196" s="14" t="s">
        <v>20</v>
      </c>
      <c r="D196" s="14" t="s">
        <v>73</v>
      </c>
      <c r="E196" s="15">
        <f>прил.7!X146+прил.7!X376</f>
        <v>1503.3</v>
      </c>
    </row>
    <row r="197" spans="1:5" ht="18" customHeight="1" x14ac:dyDescent="0.25">
      <c r="A197" s="46" t="s">
        <v>598</v>
      </c>
      <c r="B197" s="14" t="s">
        <v>68</v>
      </c>
      <c r="C197" s="14" t="s">
        <v>20</v>
      </c>
      <c r="D197" s="14" t="s">
        <v>629</v>
      </c>
      <c r="E197" s="15">
        <f>прил.7!X378</f>
        <v>91.5</v>
      </c>
    </row>
    <row r="198" spans="1:5" ht="15" customHeight="1" x14ac:dyDescent="0.25">
      <c r="A198" s="44" t="s">
        <v>597</v>
      </c>
      <c r="B198" s="41" t="s">
        <v>68</v>
      </c>
      <c r="C198" s="41" t="s">
        <v>20</v>
      </c>
      <c r="D198" s="41" t="s">
        <v>526</v>
      </c>
      <c r="E198" s="15">
        <f>прил.7!X380</f>
        <v>483.48</v>
      </c>
    </row>
    <row r="199" spans="1:5" ht="59.25" customHeight="1" x14ac:dyDescent="0.25">
      <c r="A199" s="44" t="s">
        <v>527</v>
      </c>
      <c r="B199" s="41" t="s">
        <v>68</v>
      </c>
      <c r="C199" s="41" t="s">
        <v>20</v>
      </c>
      <c r="D199" s="41" t="s">
        <v>630</v>
      </c>
      <c r="E199" s="15">
        <f>прил.7!X382</f>
        <v>415.8</v>
      </c>
    </row>
    <row r="200" spans="1:5" ht="41.25" customHeight="1" x14ac:dyDescent="0.25">
      <c r="A200" s="44" t="s">
        <v>440</v>
      </c>
      <c r="B200" s="14" t="s">
        <v>68</v>
      </c>
      <c r="C200" s="14" t="s">
        <v>20</v>
      </c>
      <c r="D200" s="14" t="s">
        <v>452</v>
      </c>
      <c r="E200" s="15">
        <f>прил.7!X384</f>
        <v>1026.29</v>
      </c>
    </row>
    <row r="201" spans="1:5" ht="47.25" x14ac:dyDescent="0.25">
      <c r="A201" s="13" t="s">
        <v>406</v>
      </c>
      <c r="B201" s="14" t="s">
        <v>68</v>
      </c>
      <c r="C201" s="14" t="s">
        <v>20</v>
      </c>
      <c r="D201" s="14" t="s">
        <v>178</v>
      </c>
      <c r="E201" s="15">
        <f>прил.7!X386</f>
        <v>1425.6</v>
      </c>
    </row>
    <row r="202" spans="1:5" x14ac:dyDescent="0.25">
      <c r="A202" s="10" t="s">
        <v>74</v>
      </c>
      <c r="B202" s="11" t="s">
        <v>68</v>
      </c>
      <c r="C202" s="11" t="s">
        <v>24</v>
      </c>
      <c r="D202" s="11" t="s">
        <v>135</v>
      </c>
      <c r="E202" s="12">
        <f>E204+E203</f>
        <v>8365.59</v>
      </c>
    </row>
    <row r="203" spans="1:5" ht="47.25" x14ac:dyDescent="0.25">
      <c r="A203" s="19" t="s">
        <v>574</v>
      </c>
      <c r="B203" s="14" t="s">
        <v>68</v>
      </c>
      <c r="C203" s="14" t="s">
        <v>24</v>
      </c>
      <c r="D203" s="14" t="s">
        <v>450</v>
      </c>
      <c r="E203" s="15">
        <f>прил.7!X389</f>
        <v>487</v>
      </c>
    </row>
    <row r="204" spans="1:5" ht="14.25" customHeight="1" x14ac:dyDescent="0.25">
      <c r="A204" s="13" t="s">
        <v>79</v>
      </c>
      <c r="B204" s="14" t="s">
        <v>68</v>
      </c>
      <c r="C204" s="14" t="s">
        <v>24</v>
      </c>
      <c r="D204" s="14" t="s">
        <v>94</v>
      </c>
      <c r="E204" s="15">
        <f>E205+E206+E207</f>
        <v>7878.59</v>
      </c>
    </row>
    <row r="205" spans="1:5" ht="78" customHeight="1" x14ac:dyDescent="0.25">
      <c r="A205" s="19" t="s">
        <v>315</v>
      </c>
      <c r="B205" s="14" t="s">
        <v>68</v>
      </c>
      <c r="C205" s="14" t="s">
        <v>24</v>
      </c>
      <c r="D205" s="14" t="s">
        <v>117</v>
      </c>
      <c r="E205" s="15">
        <f>прил.7!X422</f>
        <v>2135.7599999999998</v>
      </c>
    </row>
    <row r="206" spans="1:5" ht="30" customHeight="1" x14ac:dyDescent="0.25">
      <c r="A206" s="19" t="s">
        <v>365</v>
      </c>
      <c r="B206" s="14" t="s">
        <v>68</v>
      </c>
      <c r="C206" s="14" t="s">
        <v>24</v>
      </c>
      <c r="D206" s="41" t="s">
        <v>364</v>
      </c>
      <c r="E206" s="15">
        <f>прил.7!X149</f>
        <v>728.07</v>
      </c>
    </row>
    <row r="207" spans="1:5" ht="108.75" customHeight="1" x14ac:dyDescent="0.25">
      <c r="A207" s="19" t="s">
        <v>407</v>
      </c>
      <c r="B207" s="22" t="s">
        <v>68</v>
      </c>
      <c r="C207" s="14" t="s">
        <v>24</v>
      </c>
      <c r="D207" s="14" t="s">
        <v>366</v>
      </c>
      <c r="E207" s="15">
        <f>прил.7!X154</f>
        <v>5014.76</v>
      </c>
    </row>
    <row r="208" spans="1:5" ht="15.75" customHeight="1" x14ac:dyDescent="0.25">
      <c r="A208" s="10" t="s">
        <v>105</v>
      </c>
      <c r="B208" s="11" t="s">
        <v>68</v>
      </c>
      <c r="C208" s="11" t="s">
        <v>98</v>
      </c>
      <c r="D208" s="11" t="s">
        <v>135</v>
      </c>
      <c r="E208" s="12">
        <f>E209+E210+E211+E212</f>
        <v>4846.3899999999994</v>
      </c>
    </row>
    <row r="209" spans="1:5" x14ac:dyDescent="0.25">
      <c r="A209" s="13" t="s">
        <v>22</v>
      </c>
      <c r="B209" s="14" t="s">
        <v>68</v>
      </c>
      <c r="C209" s="14" t="s">
        <v>98</v>
      </c>
      <c r="D209" s="14" t="s">
        <v>106</v>
      </c>
      <c r="E209" s="15">
        <f>прил.7!X392</f>
        <v>3271.06</v>
      </c>
    </row>
    <row r="210" spans="1:5" ht="29.25" customHeight="1" x14ac:dyDescent="0.25">
      <c r="A210" s="19" t="s">
        <v>307</v>
      </c>
      <c r="B210" s="14" t="s">
        <v>68</v>
      </c>
      <c r="C210" s="14" t="s">
        <v>98</v>
      </c>
      <c r="D210" s="41" t="s">
        <v>367</v>
      </c>
      <c r="E210" s="15">
        <f>прил.7!X397</f>
        <v>864</v>
      </c>
    </row>
    <row r="211" spans="1:5" ht="46.5" customHeight="1" x14ac:dyDescent="0.25">
      <c r="A211" s="19" t="s">
        <v>368</v>
      </c>
      <c r="B211" s="14" t="s">
        <v>68</v>
      </c>
      <c r="C211" s="14" t="s">
        <v>98</v>
      </c>
      <c r="D211" s="41" t="s">
        <v>353</v>
      </c>
      <c r="E211" s="15">
        <f>прил.7!X401</f>
        <v>109.63</v>
      </c>
    </row>
    <row r="212" spans="1:5" ht="30.75" customHeight="1" x14ac:dyDescent="0.25">
      <c r="A212" s="13" t="s">
        <v>566</v>
      </c>
      <c r="B212" s="14" t="s">
        <v>68</v>
      </c>
      <c r="C212" s="14" t="s">
        <v>98</v>
      </c>
      <c r="D212" s="17" t="s">
        <v>186</v>
      </c>
      <c r="E212" s="15">
        <f>прил.7!X405</f>
        <v>601.70000000000005</v>
      </c>
    </row>
    <row r="213" spans="1:5" x14ac:dyDescent="0.25">
      <c r="A213" s="28" t="s">
        <v>203</v>
      </c>
      <c r="B213" s="11" t="s">
        <v>109</v>
      </c>
      <c r="C213" s="11" t="s">
        <v>16</v>
      </c>
      <c r="D213" s="11" t="s">
        <v>135</v>
      </c>
      <c r="E213" s="12">
        <f>E214</f>
        <v>4964</v>
      </c>
    </row>
    <row r="214" spans="1:5" x14ac:dyDescent="0.25">
      <c r="A214" s="13" t="s">
        <v>205</v>
      </c>
      <c r="B214" s="14" t="s">
        <v>109</v>
      </c>
      <c r="C214" s="14" t="s">
        <v>15</v>
      </c>
      <c r="D214" s="14" t="s">
        <v>135</v>
      </c>
      <c r="E214" s="15">
        <f>E215+E219+E218</f>
        <v>4964</v>
      </c>
    </row>
    <row r="215" spans="1:5" ht="15.75" customHeight="1" x14ac:dyDescent="0.25">
      <c r="A215" s="13" t="s">
        <v>107</v>
      </c>
      <c r="B215" s="14" t="s">
        <v>109</v>
      </c>
      <c r="C215" s="14" t="s">
        <v>15</v>
      </c>
      <c r="D215" s="14" t="s">
        <v>108</v>
      </c>
      <c r="E215" s="15">
        <f>E216+E217</f>
        <v>1214</v>
      </c>
    </row>
    <row r="216" spans="1:5" ht="15.75" customHeight="1" x14ac:dyDescent="0.25">
      <c r="A216" s="13" t="s">
        <v>210</v>
      </c>
      <c r="B216" s="14" t="s">
        <v>109</v>
      </c>
      <c r="C216" s="14" t="s">
        <v>15</v>
      </c>
      <c r="D216" s="14" t="s">
        <v>66</v>
      </c>
      <c r="E216" s="15">
        <f>прил.7!X159</f>
        <v>1100</v>
      </c>
    </row>
    <row r="217" spans="1:5" ht="15.75" customHeight="1" x14ac:dyDescent="0.25">
      <c r="A217" s="19" t="s">
        <v>586</v>
      </c>
      <c r="B217" s="14" t="s">
        <v>109</v>
      </c>
      <c r="C217" s="14" t="s">
        <v>15</v>
      </c>
      <c r="D217" s="14" t="s">
        <v>624</v>
      </c>
      <c r="E217" s="15">
        <f>прил.7!X161</f>
        <v>114</v>
      </c>
    </row>
    <row r="218" spans="1:5" ht="15.75" customHeight="1" x14ac:dyDescent="0.25">
      <c r="A218" s="19" t="s">
        <v>654</v>
      </c>
      <c r="B218" s="14" t="s">
        <v>109</v>
      </c>
      <c r="C218" s="14" t="s">
        <v>15</v>
      </c>
      <c r="D218" s="14" t="s">
        <v>667</v>
      </c>
      <c r="E218" s="15">
        <f>прил.7!X321+прил.7!X163</f>
        <v>250</v>
      </c>
    </row>
    <row r="219" spans="1:5" ht="15" customHeight="1" x14ac:dyDescent="0.25">
      <c r="A219" s="13" t="s">
        <v>52</v>
      </c>
      <c r="B219" s="14" t="s">
        <v>109</v>
      </c>
      <c r="C219" s="14" t="s">
        <v>15</v>
      </c>
      <c r="D219" s="14" t="s">
        <v>369</v>
      </c>
      <c r="E219" s="15">
        <f>прил.7!X316</f>
        <v>3500</v>
      </c>
    </row>
    <row r="220" spans="1:5" x14ac:dyDescent="0.25">
      <c r="A220" s="28" t="s">
        <v>202</v>
      </c>
      <c r="B220" s="11" t="s">
        <v>27</v>
      </c>
      <c r="C220" s="11" t="s">
        <v>16</v>
      </c>
      <c r="D220" s="11" t="s">
        <v>135</v>
      </c>
      <c r="E220" s="12">
        <f>E221</f>
        <v>1189.3999999999999</v>
      </c>
    </row>
    <row r="221" spans="1:5" x14ac:dyDescent="0.25">
      <c r="A221" s="13" t="s">
        <v>158</v>
      </c>
      <c r="B221" s="14" t="s">
        <v>27</v>
      </c>
      <c r="C221" s="14" t="s">
        <v>17</v>
      </c>
      <c r="D221" s="14" t="s">
        <v>135</v>
      </c>
      <c r="E221" s="15">
        <f>E223+E222+E225</f>
        <v>1189.3999999999999</v>
      </c>
    </row>
    <row r="222" spans="1:5" x14ac:dyDescent="0.25">
      <c r="A222" s="42" t="s">
        <v>465</v>
      </c>
      <c r="B222" s="14" t="s">
        <v>27</v>
      </c>
      <c r="C222" s="14" t="s">
        <v>17</v>
      </c>
      <c r="D222" s="14" t="s">
        <v>525</v>
      </c>
      <c r="E222" s="15">
        <f>прил.7!X325</f>
        <v>78.099999999999994</v>
      </c>
    </row>
    <row r="223" spans="1:5" ht="31.5" x14ac:dyDescent="0.25">
      <c r="A223" s="13" t="s">
        <v>112</v>
      </c>
      <c r="B223" s="14" t="s">
        <v>27</v>
      </c>
      <c r="C223" s="14" t="s">
        <v>17</v>
      </c>
      <c r="D223" s="14" t="s">
        <v>113</v>
      </c>
      <c r="E223" s="15">
        <f>E224</f>
        <v>1061.3</v>
      </c>
    </row>
    <row r="224" spans="1:5" ht="31.5" x14ac:dyDescent="0.25">
      <c r="A224" s="13" t="s">
        <v>114</v>
      </c>
      <c r="B224" s="14" t="s">
        <v>27</v>
      </c>
      <c r="C224" s="14" t="s">
        <v>17</v>
      </c>
      <c r="D224" s="14" t="s">
        <v>115</v>
      </c>
      <c r="E224" s="15">
        <f>прил.7!X327</f>
        <v>1061.3</v>
      </c>
    </row>
    <row r="225" spans="1:5" x14ac:dyDescent="0.25">
      <c r="A225" s="13" t="s">
        <v>79</v>
      </c>
      <c r="B225" s="14" t="s">
        <v>27</v>
      </c>
      <c r="C225" s="14" t="s">
        <v>17</v>
      </c>
      <c r="D225" s="14" t="s">
        <v>94</v>
      </c>
      <c r="E225" s="15">
        <f>E226</f>
        <v>50</v>
      </c>
    </row>
    <row r="226" spans="1:5" ht="31.5" x14ac:dyDescent="0.25">
      <c r="A226" s="19" t="s">
        <v>567</v>
      </c>
      <c r="B226" s="14" t="s">
        <v>27</v>
      </c>
      <c r="C226" s="14" t="s">
        <v>17</v>
      </c>
      <c r="D226" s="14" t="s">
        <v>548</v>
      </c>
      <c r="E226" s="15">
        <f>прил.7!X329</f>
        <v>50</v>
      </c>
    </row>
    <row r="227" spans="1:5" ht="29.25" x14ac:dyDescent="0.25">
      <c r="A227" s="28" t="s">
        <v>197</v>
      </c>
      <c r="B227" s="11" t="s">
        <v>196</v>
      </c>
      <c r="C227" s="11" t="s">
        <v>16</v>
      </c>
      <c r="D227" s="11" t="s">
        <v>135</v>
      </c>
      <c r="E227" s="12">
        <f>E228</f>
        <v>1558.2200000000003</v>
      </c>
    </row>
    <row r="228" spans="1:5" ht="31.5" x14ac:dyDescent="0.25">
      <c r="A228" s="10" t="s">
        <v>198</v>
      </c>
      <c r="B228" s="11" t="s">
        <v>196</v>
      </c>
      <c r="C228" s="11" t="s">
        <v>15</v>
      </c>
      <c r="D228" s="11" t="s">
        <v>135</v>
      </c>
      <c r="E228" s="12">
        <f>E229</f>
        <v>1558.2200000000003</v>
      </c>
    </row>
    <row r="229" spans="1:5" x14ac:dyDescent="0.25">
      <c r="A229" s="13" t="s">
        <v>111</v>
      </c>
      <c r="B229" s="14" t="s">
        <v>196</v>
      </c>
      <c r="C229" s="14" t="s">
        <v>15</v>
      </c>
      <c r="D229" s="14" t="s">
        <v>110</v>
      </c>
      <c r="E229" s="15">
        <f>прил.7!X333</f>
        <v>1558.2200000000003</v>
      </c>
    </row>
    <row r="230" spans="1:5" ht="43.5" customHeight="1" x14ac:dyDescent="0.25">
      <c r="A230" s="28" t="s">
        <v>199</v>
      </c>
      <c r="B230" s="11" t="s">
        <v>30</v>
      </c>
      <c r="C230" s="11" t="s">
        <v>16</v>
      </c>
      <c r="D230" s="11" t="s">
        <v>135</v>
      </c>
      <c r="E230" s="12">
        <f>E231+E234+E236</f>
        <v>23187.199999999997</v>
      </c>
    </row>
    <row r="231" spans="1:5" ht="27.75" customHeight="1" x14ac:dyDescent="0.25">
      <c r="A231" s="10" t="s">
        <v>200</v>
      </c>
      <c r="B231" s="11" t="s">
        <v>30</v>
      </c>
      <c r="C231" s="11" t="s">
        <v>15</v>
      </c>
      <c r="D231" s="11" t="s">
        <v>135</v>
      </c>
      <c r="E231" s="12">
        <f>E232</f>
        <v>16461.099999999999</v>
      </c>
    </row>
    <row r="232" spans="1:5" x14ac:dyDescent="0.25">
      <c r="A232" s="13" t="s">
        <v>160</v>
      </c>
      <c r="B232" s="14" t="s">
        <v>30</v>
      </c>
      <c r="C232" s="14" t="s">
        <v>15</v>
      </c>
      <c r="D232" s="14" t="s">
        <v>161</v>
      </c>
      <c r="E232" s="15">
        <f>E233</f>
        <v>16461.099999999999</v>
      </c>
    </row>
    <row r="233" spans="1:5" ht="29.25" customHeight="1" x14ac:dyDescent="0.25">
      <c r="A233" s="13" t="s">
        <v>116</v>
      </c>
      <c r="B233" s="14" t="s">
        <v>30</v>
      </c>
      <c r="C233" s="14" t="s">
        <v>15</v>
      </c>
      <c r="D233" s="14" t="s">
        <v>162</v>
      </c>
      <c r="E233" s="15">
        <f>прил.7!X337</f>
        <v>16461.099999999999</v>
      </c>
    </row>
    <row r="234" spans="1:5" x14ac:dyDescent="0.25">
      <c r="A234" s="18" t="s">
        <v>201</v>
      </c>
      <c r="B234" s="11" t="s">
        <v>30</v>
      </c>
      <c r="C234" s="11" t="s">
        <v>17</v>
      </c>
      <c r="D234" s="11" t="s">
        <v>195</v>
      </c>
      <c r="E234" s="12">
        <f>E235</f>
        <v>1600</v>
      </c>
    </row>
    <row r="235" spans="1:5" ht="30.75" customHeight="1" x14ac:dyDescent="0.25">
      <c r="A235" s="1" t="s">
        <v>193</v>
      </c>
      <c r="B235" s="14" t="s">
        <v>30</v>
      </c>
      <c r="C235" s="14" t="s">
        <v>17</v>
      </c>
      <c r="D235" s="14" t="s">
        <v>194</v>
      </c>
      <c r="E235" s="15">
        <f>прил.7!X340</f>
        <v>1600</v>
      </c>
    </row>
    <row r="236" spans="1:5" ht="15.75" customHeight="1" x14ac:dyDescent="0.25">
      <c r="A236" s="42" t="s">
        <v>422</v>
      </c>
      <c r="B236" s="11" t="s">
        <v>30</v>
      </c>
      <c r="C236" s="11" t="s">
        <v>20</v>
      </c>
      <c r="D236" s="11" t="s">
        <v>135</v>
      </c>
      <c r="E236" s="12">
        <f>E237+E239</f>
        <v>5126.1000000000004</v>
      </c>
    </row>
    <row r="237" spans="1:5" ht="15.75" customHeight="1" x14ac:dyDescent="0.25">
      <c r="A237" s="10" t="s">
        <v>79</v>
      </c>
      <c r="B237" s="11" t="s">
        <v>30</v>
      </c>
      <c r="C237" s="11" t="s">
        <v>20</v>
      </c>
      <c r="D237" s="11" t="s">
        <v>94</v>
      </c>
      <c r="E237" s="12">
        <f>E238</f>
        <v>921</v>
      </c>
    </row>
    <row r="238" spans="1:5" ht="29.25" customHeight="1" x14ac:dyDescent="0.25">
      <c r="A238" s="19" t="s">
        <v>567</v>
      </c>
      <c r="B238" s="14" t="s">
        <v>30</v>
      </c>
      <c r="C238" s="14" t="s">
        <v>20</v>
      </c>
      <c r="D238" s="14" t="s">
        <v>548</v>
      </c>
      <c r="E238" s="15">
        <f>прил.7!X342</f>
        <v>921</v>
      </c>
    </row>
    <row r="239" spans="1:5" ht="16.5" customHeight="1" x14ac:dyDescent="0.25">
      <c r="A239" s="19" t="s">
        <v>549</v>
      </c>
      <c r="B239" s="14" t="s">
        <v>30</v>
      </c>
      <c r="C239" s="14" t="s">
        <v>20</v>
      </c>
      <c r="D239" s="14" t="s">
        <v>550</v>
      </c>
      <c r="E239" s="15">
        <f>E240+E241</f>
        <v>4205.1000000000004</v>
      </c>
    </row>
    <row r="240" spans="1:5" ht="46.5" customHeight="1" x14ac:dyDescent="0.25">
      <c r="A240" s="46" t="s">
        <v>425</v>
      </c>
      <c r="B240" s="14" t="s">
        <v>30</v>
      </c>
      <c r="C240" s="14" t="s">
        <v>20</v>
      </c>
      <c r="D240" s="14" t="s">
        <v>551</v>
      </c>
      <c r="E240" s="15">
        <f>прил.7!X344</f>
        <v>376</v>
      </c>
    </row>
    <row r="241" spans="1:7" ht="29.25" customHeight="1" x14ac:dyDescent="0.25">
      <c r="A241" s="46" t="s">
        <v>529</v>
      </c>
      <c r="B241" s="14" t="s">
        <v>30</v>
      </c>
      <c r="C241" s="14" t="s">
        <v>20</v>
      </c>
      <c r="D241" s="14" t="s">
        <v>552</v>
      </c>
      <c r="E241" s="15">
        <f>прил.7!X346</f>
        <v>3829.1000000000004</v>
      </c>
    </row>
    <row r="242" spans="1:7" ht="16.5" thickBot="1" x14ac:dyDescent="0.3">
      <c r="A242" s="23" t="s">
        <v>163</v>
      </c>
      <c r="B242" s="24"/>
      <c r="C242" s="24"/>
      <c r="D242" s="24"/>
      <c r="E242" s="25">
        <f>E14+E48+E83+E104+E166+E180+E186+E230+E45+E51+E227+E220+E213</f>
        <v>595369.94000000006</v>
      </c>
      <c r="G242" s="26"/>
    </row>
    <row r="244" spans="1:7" hidden="1" x14ac:dyDescent="0.25">
      <c r="E244" s="16">
        <f>E242-прил.7!X575</f>
        <v>0</v>
      </c>
    </row>
    <row r="245" spans="1:7" hidden="1" x14ac:dyDescent="0.25">
      <c r="E245" s="81">
        <f>E242-прил.7!X575</f>
        <v>0</v>
      </c>
    </row>
  </sheetData>
  <mergeCells count="9">
    <mergeCell ref="A7:E7"/>
    <mergeCell ref="A8:E8"/>
    <mergeCell ref="A9:E9"/>
    <mergeCell ref="A11:E11"/>
    <mergeCell ref="A1:E1"/>
    <mergeCell ref="A2:E2"/>
    <mergeCell ref="A3:E3"/>
    <mergeCell ref="A4:E4"/>
    <mergeCell ref="A6:E6"/>
  </mergeCells>
  <pageMargins left="0.51181102362204722" right="0.19685039370078741" top="0.15748031496062992" bottom="7.874015748031496E-2" header="0.11811023622047245" footer="0.11811023622047245"/>
  <pageSetup paperSize="9" scale="95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прил.7</vt:lpstr>
      <vt:lpstr>прил.8</vt:lpstr>
      <vt:lpstr>прил.7!Заголовки_для_печати</vt:lpstr>
      <vt:lpstr>прил.8!Заголовки_для_печати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2012-12-10T15:14:45Z</dcterms:modified>
</cp:coreProperties>
</file>