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ЭтаКнига" defaultThemeVersion="124226"/>
  <xr:revisionPtr revIDLastSave="0" documentId="13_ncr:1_{52DAC05E-ADB5-4DF6-8C94-DE0833E46565}" xr6:coauthVersionLast="47" xr6:coauthVersionMax="47" xr10:uidLastSave="{00000000-0000-0000-0000-000000000000}"/>
  <bookViews>
    <workbookView xWindow="10320" yWindow="600" windowWidth="17175" windowHeight="15600" tabRatio="342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/>
</workbook>
</file>

<file path=xl/calcChain.xml><?xml version="1.0" encoding="utf-8"?>
<calcChain xmlns="http://schemas.openxmlformats.org/spreadsheetml/2006/main">
  <c r="O49" i="1" l="1"/>
  <c r="P48" i="1"/>
  <c r="P47" i="1"/>
  <c r="P46" i="1"/>
  <c r="P45" i="1"/>
  <c r="P44" i="1"/>
  <c r="P43" i="1" s="1"/>
  <c r="P42" i="1"/>
  <c r="P40" i="1" s="1"/>
  <c r="P41" i="1"/>
  <c r="P39" i="1"/>
  <c r="P38" i="1"/>
  <c r="P37" i="1"/>
  <c r="P36" i="1"/>
  <c r="P35" i="1"/>
  <c r="P34" i="1" s="1"/>
  <c r="P33" i="1"/>
  <c r="P32" i="1"/>
  <c r="P31" i="1"/>
  <c r="P30" i="1"/>
  <c r="P29" i="1"/>
  <c r="P28" i="1"/>
  <c r="P24" i="1"/>
  <c r="P23" i="1"/>
  <c r="P22" i="1"/>
  <c r="P21" i="1"/>
  <c r="P19" i="1" s="1"/>
  <c r="P20" i="1"/>
  <c r="P18" i="1"/>
  <c r="P14" i="1" s="1"/>
  <c r="P9" i="1" s="1"/>
  <c r="P17" i="1"/>
  <c r="P16" i="1"/>
  <c r="P15" i="1"/>
  <c r="P13" i="1"/>
  <c r="P12" i="1"/>
  <c r="P11" i="1"/>
  <c r="P10" i="1"/>
  <c r="M21" i="1"/>
  <c r="M49" i="1" s="1"/>
  <c r="N16" i="1"/>
  <c r="K42" i="1"/>
  <c r="K49" i="1" s="1"/>
  <c r="I49" i="1"/>
  <c r="G42" i="1"/>
  <c r="P27" i="1" l="1"/>
  <c r="P26" i="1"/>
  <c r="P25" i="1" s="1"/>
  <c r="P49" i="1" s="1"/>
  <c r="G49" i="1"/>
  <c r="F41" i="1"/>
  <c r="H41" i="1" s="1"/>
  <c r="J41" i="1" s="1"/>
  <c r="L41" i="1" s="1"/>
  <c r="N41" i="1" s="1"/>
  <c r="D42" i="1"/>
  <c r="D40" i="1" s="1"/>
  <c r="F20" i="1"/>
  <c r="H20" i="1" s="1"/>
  <c r="J20" i="1" s="1"/>
  <c r="L20" i="1" s="1"/>
  <c r="N20" i="1" s="1"/>
  <c r="F17" i="1"/>
  <c r="H17" i="1" s="1"/>
  <c r="J17" i="1" s="1"/>
  <c r="L17" i="1" s="1"/>
  <c r="N17" i="1" s="1"/>
  <c r="F45" i="1" l="1"/>
  <c r="H45" i="1" s="1"/>
  <c r="J45" i="1" s="1"/>
  <c r="L45" i="1" s="1"/>
  <c r="N45" i="1" s="1"/>
  <c r="F48" i="1"/>
  <c r="H48" i="1" s="1"/>
  <c r="J48" i="1" s="1"/>
  <c r="L48" i="1" s="1"/>
  <c r="N48" i="1" s="1"/>
  <c r="E49" i="1"/>
  <c r="T28" i="1" l="1"/>
  <c r="F46" i="1" l="1"/>
  <c r="H46" i="1" s="1"/>
  <c r="J46" i="1" s="1"/>
  <c r="L46" i="1" s="1"/>
  <c r="N46" i="1" s="1"/>
  <c r="D43" i="1"/>
  <c r="S28" i="1"/>
  <c r="V28" i="1" s="1"/>
  <c r="U21" i="1"/>
  <c r="S21" i="1"/>
  <c r="S15" i="1"/>
  <c r="U15" i="1" s="1"/>
  <c r="V15" i="1" s="1"/>
  <c r="T11" i="1"/>
  <c r="V11" i="1" s="1"/>
  <c r="F11" i="1"/>
  <c r="H11" i="1" s="1"/>
  <c r="H10" i="1" l="1"/>
  <c r="J11" i="1"/>
  <c r="V21" i="1"/>
  <c r="F24" i="1"/>
  <c r="H24" i="1" s="1"/>
  <c r="J24" i="1" s="1"/>
  <c r="L24" i="1" s="1"/>
  <c r="N24" i="1" s="1"/>
  <c r="F23" i="1"/>
  <c r="H23" i="1" s="1"/>
  <c r="J23" i="1" s="1"/>
  <c r="L23" i="1" s="1"/>
  <c r="N23" i="1" s="1"/>
  <c r="F22" i="1"/>
  <c r="H22" i="1" s="1"/>
  <c r="J22" i="1" s="1"/>
  <c r="L22" i="1" s="1"/>
  <c r="N22" i="1" s="1"/>
  <c r="F21" i="1"/>
  <c r="F18" i="1"/>
  <c r="H18" i="1" s="1"/>
  <c r="J18" i="1" s="1"/>
  <c r="L18" i="1" s="1"/>
  <c r="N18" i="1" s="1"/>
  <c r="F15" i="1"/>
  <c r="H15" i="1" s="1"/>
  <c r="J15" i="1" s="1"/>
  <c r="L15" i="1" s="1"/>
  <c r="F13" i="1"/>
  <c r="H13" i="1" s="1"/>
  <c r="D27" i="1"/>
  <c r="F31" i="1"/>
  <c r="H31" i="1" s="1"/>
  <c r="J31" i="1" s="1"/>
  <c r="L31" i="1" s="1"/>
  <c r="N31" i="1" s="1"/>
  <c r="D14" i="1"/>
  <c r="D19" i="1"/>
  <c r="F39" i="1"/>
  <c r="H39" i="1" s="1"/>
  <c r="J39" i="1" s="1"/>
  <c r="L39" i="1" s="1"/>
  <c r="N39" i="1" s="1"/>
  <c r="F38" i="1"/>
  <c r="H38" i="1" s="1"/>
  <c r="D37" i="1"/>
  <c r="F36" i="1"/>
  <c r="H36" i="1" s="1"/>
  <c r="J36" i="1" s="1"/>
  <c r="L36" i="1" s="1"/>
  <c r="N36" i="1" s="1"/>
  <c r="L14" i="1" l="1"/>
  <c r="N15" i="1"/>
  <c r="N14" i="1" s="1"/>
  <c r="J10" i="1"/>
  <c r="L11" i="1"/>
  <c r="H12" i="1"/>
  <c r="J13" i="1"/>
  <c r="H37" i="1"/>
  <c r="J38" i="1"/>
  <c r="J14" i="1"/>
  <c r="H14" i="1"/>
  <c r="F19" i="1"/>
  <c r="H21" i="1"/>
  <c r="F37" i="1"/>
  <c r="D34" i="1"/>
  <c r="F35" i="1"/>
  <c r="H35" i="1" s="1"/>
  <c r="D32" i="1"/>
  <c r="F30" i="1"/>
  <c r="H30" i="1" s="1"/>
  <c r="J30" i="1" s="1"/>
  <c r="L30" i="1" s="1"/>
  <c r="N30" i="1" s="1"/>
  <c r="F29" i="1"/>
  <c r="H29" i="1" s="1"/>
  <c r="J29" i="1" s="1"/>
  <c r="L29" i="1" s="1"/>
  <c r="N29" i="1" s="1"/>
  <c r="F28" i="1"/>
  <c r="H28" i="1" s="1"/>
  <c r="J28" i="1" s="1"/>
  <c r="L28" i="1" s="1"/>
  <c r="N28" i="1" s="1"/>
  <c r="D10" i="1"/>
  <c r="F10" i="1"/>
  <c r="D12" i="1"/>
  <c r="F12" i="1"/>
  <c r="F33" i="1"/>
  <c r="H33" i="1" s="1"/>
  <c r="F42" i="1"/>
  <c r="F44" i="1"/>
  <c r="H44" i="1" s="1"/>
  <c r="F47" i="1"/>
  <c r="H47" i="1" s="1"/>
  <c r="J47" i="1" s="1"/>
  <c r="L47" i="1" s="1"/>
  <c r="N47" i="1" s="1"/>
  <c r="N27" i="1" l="1"/>
  <c r="L10" i="1"/>
  <c r="N11" i="1"/>
  <c r="N10" i="1" s="1"/>
  <c r="L27" i="1"/>
  <c r="J37" i="1"/>
  <c r="L38" i="1"/>
  <c r="J12" i="1"/>
  <c r="L13" i="1"/>
  <c r="H43" i="1"/>
  <c r="J44" i="1"/>
  <c r="H19" i="1"/>
  <c r="H9" i="1" s="1"/>
  <c r="J21" i="1"/>
  <c r="H32" i="1"/>
  <c r="J33" i="1"/>
  <c r="J27" i="1"/>
  <c r="H34" i="1"/>
  <c r="J35" i="1"/>
  <c r="H27" i="1"/>
  <c r="F40" i="1"/>
  <c r="H42" i="1"/>
  <c r="F43" i="1"/>
  <c r="F32" i="1"/>
  <c r="F34" i="1"/>
  <c r="F27" i="1"/>
  <c r="F14" i="1"/>
  <c r="D9" i="1"/>
  <c r="D26" i="1"/>
  <c r="D25" i="1" s="1"/>
  <c r="L37" i="1" l="1"/>
  <c r="N38" i="1"/>
  <c r="N37" i="1" s="1"/>
  <c r="L12" i="1"/>
  <c r="N13" i="1"/>
  <c r="N12" i="1" s="1"/>
  <c r="J34" i="1"/>
  <c r="L35" i="1"/>
  <c r="J32" i="1"/>
  <c r="L33" i="1"/>
  <c r="J43" i="1"/>
  <c r="L44" i="1"/>
  <c r="J19" i="1"/>
  <c r="J9" i="1" s="1"/>
  <c r="L21" i="1"/>
  <c r="H26" i="1"/>
  <c r="H40" i="1"/>
  <c r="J42" i="1"/>
  <c r="D49" i="1"/>
  <c r="F26" i="1"/>
  <c r="F25" i="1" s="1"/>
  <c r="F9" i="1"/>
  <c r="H25" i="1" l="1"/>
  <c r="H49" i="1" s="1"/>
  <c r="L43" i="1"/>
  <c r="N44" i="1"/>
  <c r="N43" i="1" s="1"/>
  <c r="L32" i="1"/>
  <c r="N33" i="1"/>
  <c r="N32" i="1" s="1"/>
  <c r="L19" i="1"/>
  <c r="L9" i="1" s="1"/>
  <c r="N21" i="1"/>
  <c r="N19" i="1" s="1"/>
  <c r="N9" i="1" s="1"/>
  <c r="L34" i="1"/>
  <c r="N35" i="1"/>
  <c r="N34" i="1" s="1"/>
  <c r="J26" i="1"/>
  <c r="L26" i="1"/>
  <c r="J40" i="1"/>
  <c r="L42" i="1"/>
  <c r="F49" i="1"/>
  <c r="N26" i="1" l="1"/>
  <c r="J25" i="1"/>
  <c r="J49" i="1" s="1"/>
  <c r="L40" i="1"/>
  <c r="L25" i="1" s="1"/>
  <c r="L49" i="1" s="1"/>
  <c r="N42" i="1"/>
  <c r="N40" i="1" s="1"/>
  <c r="N25" i="1" l="1"/>
  <c r="N49" i="1" s="1"/>
</calcChain>
</file>

<file path=xl/sharedStrings.xml><?xml version="1.0" encoding="utf-8"?>
<sst xmlns="http://schemas.openxmlformats.org/spreadsheetml/2006/main" count="117" uniqueCount="104">
  <si>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</si>
  <si>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</si>
  <si>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</si>
  <si>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</si>
  <si>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</si>
  <si>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</si>
  <si>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</si>
  <si>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</si>
  <si>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</si>
  <si>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</si>
  <si>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</si>
  <si>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</si>
  <si>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</si>
  <si>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</si>
  <si>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</si>
  <si>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</si>
  <si>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</si>
  <si>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</si>
  <si>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</si>
  <si>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</si>
  <si>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</si>
  <si>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</si>
  <si>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</si>
  <si>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</si>
  <si>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</si>
  <si>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</si>
  <si>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</si>
  <si>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</si>
  <si>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</si>
  <si>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</si>
  <si>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</si>
  <si>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</si>
  <si>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</si>
  <si>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</si>
  <si>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</si>
  <si>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</si>
  <si>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</si>
  <si>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</si>
  <si>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</si>
  <si>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</si>
  <si>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</si>
  <si>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</si>
  <si>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</si>
  <si>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</si>
  <si>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</si>
  <si>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</si>
  <si>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</si>
  <si>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</si>
  <si>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</si>
  <si>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</si>
  <si>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</si>
  <si>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</si>
  <si>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</si>
  <si>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</si>
  <si>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</si>
  <si>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</si>
  <si>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</si>
  <si>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</si>
  <si>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</si>
  <si>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</si>
  <si>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</si>
  <si>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</si>
  <si>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</si>
  <si>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</si>
  <si>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</si>
  <si>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</si>
  <si>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</si>
  <si>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</si>
  <si>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</si>
  <si>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</si>
  <si>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</si>
  <si>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</si>
  <si>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</si>
  <si>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</si>
  <si>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</si>
  <si>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</si>
  <si>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</si>
  <si>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</si>
  <si>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</si>
  <si>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</si>
  <si>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</si>
  <si>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</si>
  <si>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</si>
  <si>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</si>
  <si>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</si>
  <si>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</si>
  <si>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</si>
  <si>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</si>
  <si>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</si>
  <si>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</si>
  <si>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</si>
  <si>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</si>
  <si>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182 1 05 03010 00 0000 110</t>
  </si>
  <si>
    <t xml:space="preserve"> Единый сельскохозяйственный налог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</si>
  <si>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2024 год</t>
  </si>
  <si>
    <t xml:space="preserve"> Прочие доходы от оказания платных услуг (работ) получателями средств бюджетов городских округов</t>
  </si>
  <si>
    <t>370 1 13 01994 04 0000 130</t>
  </si>
  <si>
    <t xml:space="preserve"> Прочие доходы от компенсации затрат государства</t>
  </si>
  <si>
    <t>000 1 13 02994 04 0000 130</t>
  </si>
  <si>
    <t>Доходы от сдачи в аренду имущества, составляющего казну городских округов (за исключением земельных участков)</t>
  </si>
  <si>
    <t>(тыс. рублей)</t>
  </si>
  <si>
    <t>Единый налог на вмененный доход для отдельных видов деятельности</t>
  </si>
  <si>
    <t>(в ред. решений от 18.03.2024 №16, от 27.05.2024 №30, от 29.07.2024 №42, от 09.09.2024 №58)</t>
  </si>
  <si>
    <r>
      <t>от "    "октября 2024 года  №</t>
    </r>
    <r>
      <rPr>
        <u/>
        <sz val="12"/>
        <rFont val="Times New Roman"/>
        <family val="1"/>
        <charset val="204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</si>
</sst>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3" fillId="0" borderId="0" xfId="0" applyNumberFormat="1" applyFont="1"/>
    <xf numFmtId="0" fontId="14" fillId="0" borderId="1" xfId="0" applyFont="1" applyBorder="1" applyAlignment="1">
      <alignment vertical="top" wrapText="1"/>
    </xf>
    <xf numFmtId="4" fontId="14" fillId="0" borderId="1" xfId="0" applyNumberFormat="1" applyFont="1" applyBorder="1"/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W52"/>
  <sheetViews>
    <sheetView showGridLines="0" tabSelected="1" topLeftCell="A43" zoomScaleNormal="100" workbookViewId="0">
      <selection activeCell="B12" sqref="B12"/>
    </sheetView>
  </sheetViews>
  <sheetFormatPr defaultRowHeight="15.75" outlineLevelCol="1" x14ac:dyDescent="0.25"/>
  <cols>
    <col min="1" max="1" width="29.85546875" style="3" customWidth="1"/>
    <col min="2" max="2" width="63.7109375" style="3" customWidth="1"/>
    <col min="3" max="3" width="4.28515625" style="11" hidden="1" customWidth="1" outlineLevel="1"/>
    <col min="4" max="4" width="15.5703125" style="13" hidden="1" customWidth="1" outlineLevel="1"/>
    <col min="5" max="5" width="13.28515625" style="19" hidden="1" customWidth="1" outlineLevel="1"/>
    <col min="6" max="6" width="15.5703125" style="13" hidden="1" customWidth="1" collapsed="1"/>
    <col min="7" max="7" width="13.28515625" style="19" hidden="1" customWidth="1"/>
    <col min="8" max="8" width="15.5703125" style="13" hidden="1" customWidth="1" outlineLevel="1"/>
    <col min="9" max="9" width="13.28515625" style="19" hidden="1" customWidth="1" outlineLevel="1"/>
    <col min="10" max="10" width="15.5703125" style="13" hidden="1" customWidth="1" outlineLevel="1"/>
    <col min="11" max="11" width="13.28515625" style="19" hidden="1" customWidth="1" outlineLevel="1"/>
    <col min="12" max="12" width="15.5703125" style="13" hidden="1" customWidth="1" collapsed="1"/>
    <col min="13" max="13" width="13.28515625" style="19" hidden="1" customWidth="1" outlineLevel="1"/>
    <col min="14" max="14" width="15.5703125" style="13" hidden="1" customWidth="1" collapsed="1"/>
    <col min="15" max="15" width="13.28515625" style="19" hidden="1" customWidth="1" outlineLevel="1"/>
    <col min="16" max="16" width="15.5703125" style="13" customWidth="1" collapsed="1"/>
    <col min="17" max="17" width="13.140625" style="60" hidden="1" customWidth="1"/>
    <col min="18" max="18" width="10.5703125" style="60" hidden="1" customWidth="1"/>
    <col min="19" max="19" width="10.7109375" style="3" hidden="1" customWidth="1"/>
    <col min="20" max="20" width="11.42578125" style="3" hidden="1" customWidth="1"/>
    <col min="21" max="21" width="12.140625" style="3" hidden="1" customWidth="1"/>
    <col min="22" max="22" width="14.28515625" style="3" hidden="1" customWidth="1"/>
    <col min="23" max="25" width="9.140625" style="3" customWidth="1"/>
    <col min="26" max="16384" width="9.140625" style="3"/>
  </cols>
  <sheetData>
    <row r="1" spans="1:23" x14ac:dyDescent="0.25">
      <c r="A1" s="77" t="s">
        <v>0</v>
      </c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23" ht="15.75" customHeight="1" x14ac:dyDescent="0.25">
      <c r="A2" s="77" t="s">
        <v>79</v>
      </c>
      <c r="B2" s="77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1:23" ht="15.75" customHeight="1" x14ac:dyDescent="0.25">
      <c r="A3" s="77" t="s">
        <v>78</v>
      </c>
      <c r="B3" s="77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23" ht="15.75" customHeight="1" x14ac:dyDescent="0.25">
      <c r="A4" s="77" t="s">
        <v>103</v>
      </c>
      <c r="B4" s="77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</row>
    <row r="5" spans="1:23" ht="51.75" customHeight="1" x14ac:dyDescent="0.3">
      <c r="A5" s="79" t="s">
        <v>94</v>
      </c>
      <c r="B5" s="79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</row>
    <row r="6" spans="1:23" x14ac:dyDescent="0.25">
      <c r="A6" s="80" t="s">
        <v>102</v>
      </c>
      <c r="B6" s="81"/>
      <c r="C6" s="81"/>
      <c r="D6" s="81"/>
      <c r="E6" s="81"/>
      <c r="F6" s="81"/>
      <c r="G6" s="81"/>
      <c r="H6" s="81"/>
      <c r="I6" s="81"/>
      <c r="J6" s="81"/>
      <c r="K6" s="78"/>
      <c r="L6" s="78"/>
      <c r="M6" s="78"/>
      <c r="N6" s="78"/>
      <c r="O6" s="78"/>
      <c r="P6" s="78"/>
    </row>
    <row r="7" spans="1:23" x14ac:dyDescent="0.25">
      <c r="F7" s="23"/>
      <c r="H7" s="23"/>
      <c r="J7" s="23"/>
      <c r="L7" s="23" t="s">
        <v>100</v>
      </c>
      <c r="N7" s="23"/>
      <c r="P7" s="23" t="s">
        <v>100</v>
      </c>
    </row>
    <row r="8" spans="1:23" ht="31.5" x14ac:dyDescent="0.25">
      <c r="A8" s="2" t="s">
        <v>23</v>
      </c>
      <c r="B8" s="1" t="s">
        <v>1</v>
      </c>
      <c r="D8" s="2" t="s">
        <v>2</v>
      </c>
      <c r="E8" s="22" t="s">
        <v>26</v>
      </c>
      <c r="F8" s="24" t="s">
        <v>2</v>
      </c>
      <c r="G8" s="22" t="s">
        <v>26</v>
      </c>
      <c r="H8" s="24" t="s">
        <v>2</v>
      </c>
      <c r="I8" s="22" t="s">
        <v>26</v>
      </c>
      <c r="J8" s="24" t="s">
        <v>2</v>
      </c>
      <c r="K8" s="22" t="s">
        <v>26</v>
      </c>
      <c r="L8" s="24" t="s">
        <v>2</v>
      </c>
      <c r="M8" s="22" t="s">
        <v>26</v>
      </c>
      <c r="N8" s="24" t="s">
        <v>2</v>
      </c>
      <c r="O8" s="22" t="s">
        <v>26</v>
      </c>
      <c r="P8" s="24" t="s">
        <v>2</v>
      </c>
    </row>
    <row r="9" spans="1:23" ht="30.75" customHeight="1" x14ac:dyDescent="0.25">
      <c r="A9" s="9"/>
      <c r="B9" s="59" t="s">
        <v>3</v>
      </c>
      <c r="C9" s="58"/>
      <c r="D9" s="50">
        <f>D10+D12+D14+D19+D24</f>
        <v>374962</v>
      </c>
      <c r="E9" s="49"/>
      <c r="F9" s="50">
        <f>F10+F14+F24+F12+F19</f>
        <v>381529</v>
      </c>
      <c r="G9" s="49"/>
      <c r="H9" s="50">
        <f>H10+H14+H24+H12+H19</f>
        <v>381529</v>
      </c>
      <c r="I9" s="49"/>
      <c r="J9" s="50">
        <f>J10+J14+J24+J12+J19</f>
        <v>381529</v>
      </c>
      <c r="K9" s="49"/>
      <c r="L9" s="50">
        <f>L10+L14+L24+L12+L19</f>
        <v>381529</v>
      </c>
      <c r="M9" s="49"/>
      <c r="N9" s="50">
        <f>N10+N14+N24+N12+N19</f>
        <v>410312.35</v>
      </c>
      <c r="O9" s="49"/>
      <c r="P9" s="50">
        <f>P10+P14+P24+P12+P19</f>
        <v>410312.35</v>
      </c>
    </row>
    <row r="10" spans="1:23" ht="22.5" customHeight="1" x14ac:dyDescent="0.35">
      <c r="A10" s="29" t="s">
        <v>4</v>
      </c>
      <c r="B10" s="30" t="s">
        <v>35</v>
      </c>
      <c r="C10" s="31"/>
      <c r="D10" s="45">
        <f>D11</f>
        <v>189490</v>
      </c>
      <c r="E10" s="51"/>
      <c r="F10" s="45">
        <f>F11</f>
        <v>195390</v>
      </c>
      <c r="G10" s="51"/>
      <c r="H10" s="45">
        <f>H11</f>
        <v>195390</v>
      </c>
      <c r="I10" s="51"/>
      <c r="J10" s="45">
        <f>J11</f>
        <v>195390</v>
      </c>
      <c r="K10" s="51"/>
      <c r="L10" s="45">
        <f>L11</f>
        <v>195390</v>
      </c>
      <c r="M10" s="51"/>
      <c r="N10" s="45">
        <f>N11</f>
        <v>195390</v>
      </c>
      <c r="O10" s="51"/>
      <c r="P10" s="45">
        <f>P11</f>
        <v>195390</v>
      </c>
      <c r="Q10" s="64" t="s">
        <v>80</v>
      </c>
      <c r="R10" s="64" t="s">
        <v>81</v>
      </c>
      <c r="S10" s="65"/>
      <c r="T10" s="65" t="s">
        <v>82</v>
      </c>
      <c r="U10" s="65"/>
      <c r="V10" s="69" t="s">
        <v>88</v>
      </c>
    </row>
    <row r="11" spans="1:23" x14ac:dyDescent="0.25">
      <c r="A11" s="10" t="s">
        <v>5</v>
      </c>
      <c r="B11" s="6" t="s">
        <v>74</v>
      </c>
      <c r="C11" s="15">
        <v>0.3</v>
      </c>
      <c r="D11" s="72">
        <v>189490</v>
      </c>
      <c r="E11" s="48">
        <v>5900</v>
      </c>
      <c r="F11" s="18">
        <f>D11+E11</f>
        <v>195390</v>
      </c>
      <c r="G11" s="48"/>
      <c r="H11" s="18">
        <f>F11+G11</f>
        <v>195390</v>
      </c>
      <c r="I11" s="48"/>
      <c r="J11" s="18">
        <f>H11+I11</f>
        <v>195390</v>
      </c>
      <c r="K11" s="48"/>
      <c r="L11" s="18">
        <f>J11+K11</f>
        <v>195390</v>
      </c>
      <c r="M11" s="48"/>
      <c r="N11" s="18">
        <f>L11+M11</f>
        <v>195390</v>
      </c>
      <c r="O11" s="48"/>
      <c r="P11" s="18">
        <f>N11+O11</f>
        <v>195390</v>
      </c>
      <c r="Q11" s="74">
        <v>2579598</v>
      </c>
      <c r="R11" s="60">
        <v>50460</v>
      </c>
      <c r="S11" s="63">
        <v>0.13</v>
      </c>
      <c r="T11" s="68">
        <f>SUM(Q11-R11)*S11</f>
        <v>328787.94</v>
      </c>
      <c r="U11" s="63">
        <v>0.33</v>
      </c>
      <c r="V11" s="67">
        <f>T11*U11</f>
        <v>108500.0202</v>
      </c>
    </row>
    <row r="12" spans="1:23" ht="48.75" customHeight="1" x14ac:dyDescent="0.25">
      <c r="A12" s="34" t="s">
        <v>41</v>
      </c>
      <c r="B12" s="37" t="s">
        <v>40</v>
      </c>
      <c r="C12" s="36"/>
      <c r="D12" s="73">
        <f>D13</f>
        <v>8000</v>
      </c>
      <c r="E12" s="47"/>
      <c r="F12" s="45">
        <f>F13</f>
        <v>8526</v>
      </c>
      <c r="G12" s="47"/>
      <c r="H12" s="45">
        <f>H13</f>
        <v>8526</v>
      </c>
      <c r="I12" s="47"/>
      <c r="J12" s="45">
        <f>J13</f>
        <v>8526</v>
      </c>
      <c r="K12" s="47"/>
      <c r="L12" s="45">
        <f>L13</f>
        <v>8526</v>
      </c>
      <c r="M12" s="47"/>
      <c r="N12" s="45">
        <f>N13</f>
        <v>8526</v>
      </c>
      <c r="O12" s="47"/>
      <c r="P12" s="45">
        <f>P13</f>
        <v>8526</v>
      </c>
    </row>
    <row r="13" spans="1:23" ht="65.25" customHeight="1" x14ac:dyDescent="0.25">
      <c r="A13" s="10" t="s">
        <v>43</v>
      </c>
      <c r="B13" s="6" t="s">
        <v>42</v>
      </c>
      <c r="C13" s="12"/>
      <c r="D13" s="72">
        <v>8000</v>
      </c>
      <c r="E13" s="48">
        <v>526</v>
      </c>
      <c r="F13" s="18">
        <f>D13+E13</f>
        <v>8526</v>
      </c>
      <c r="G13" s="48"/>
      <c r="H13" s="18">
        <f>F13+G13</f>
        <v>8526</v>
      </c>
      <c r="I13" s="48"/>
      <c r="J13" s="18">
        <f>H13+I13</f>
        <v>8526</v>
      </c>
      <c r="K13" s="48"/>
      <c r="L13" s="18">
        <f>J13+K13</f>
        <v>8526</v>
      </c>
      <c r="M13" s="48"/>
      <c r="N13" s="18">
        <f>L13+M13</f>
        <v>8526</v>
      </c>
      <c r="O13" s="48"/>
      <c r="P13" s="18">
        <f>N13+O13</f>
        <v>8526</v>
      </c>
    </row>
    <row r="14" spans="1:23" ht="15.75" customHeight="1" x14ac:dyDescent="0.35">
      <c r="A14" s="38" t="s">
        <v>6</v>
      </c>
      <c r="B14" s="37" t="s">
        <v>7</v>
      </c>
      <c r="C14" s="31"/>
      <c r="D14" s="45">
        <f>SUM(D15:D18)</f>
        <v>68937</v>
      </c>
      <c r="E14" s="51"/>
      <c r="F14" s="45">
        <f>SUM(F15:F18)</f>
        <v>69078</v>
      </c>
      <c r="G14" s="51"/>
      <c r="H14" s="45">
        <f>SUM(H15:H18)</f>
        <v>69078</v>
      </c>
      <c r="I14" s="51"/>
      <c r="J14" s="45">
        <f>SUM(J15:J18)</f>
        <v>69078</v>
      </c>
      <c r="K14" s="51"/>
      <c r="L14" s="45">
        <f>SUM(L15:L18)</f>
        <v>69078</v>
      </c>
      <c r="M14" s="51"/>
      <c r="N14" s="45">
        <f>SUM(N15:N18)</f>
        <v>87677.849999999991</v>
      </c>
      <c r="O14" s="51"/>
      <c r="P14" s="45">
        <f>SUM(P15:P18)</f>
        <v>87677.849999999991</v>
      </c>
      <c r="Q14" s="12" t="s">
        <v>83</v>
      </c>
      <c r="R14" s="12" t="s">
        <v>84</v>
      </c>
      <c r="S14" s="65" t="s">
        <v>85</v>
      </c>
      <c r="T14" s="11" t="s">
        <v>86</v>
      </c>
      <c r="U14" s="65" t="s">
        <v>85</v>
      </c>
      <c r="V14" s="70" t="s">
        <v>87</v>
      </c>
      <c r="W14" s="11"/>
    </row>
    <row r="15" spans="1:23" ht="33.75" customHeight="1" x14ac:dyDescent="0.25">
      <c r="A15" s="10" t="s">
        <v>75</v>
      </c>
      <c r="B15" s="6" t="s">
        <v>69</v>
      </c>
      <c r="C15" s="15">
        <v>0.25</v>
      </c>
      <c r="D15" s="18">
        <v>49230</v>
      </c>
      <c r="E15" s="20">
        <v>141</v>
      </c>
      <c r="F15" s="18">
        <f>D15+E15</f>
        <v>49371</v>
      </c>
      <c r="G15" s="20"/>
      <c r="H15" s="18">
        <f>F15+G15</f>
        <v>49371</v>
      </c>
      <c r="I15" s="20"/>
      <c r="J15" s="18">
        <f>H15+I15</f>
        <v>49371</v>
      </c>
      <c r="K15" s="20"/>
      <c r="L15" s="18">
        <f>J15+K15</f>
        <v>49371</v>
      </c>
      <c r="M15" s="20">
        <v>18584.68</v>
      </c>
      <c r="N15" s="18">
        <f>L15+M15</f>
        <v>67955.679999999993</v>
      </c>
      <c r="O15" s="20"/>
      <c r="P15" s="18">
        <f>N15+O15</f>
        <v>67955.679999999993</v>
      </c>
      <c r="Q15" s="60">
        <v>104000</v>
      </c>
      <c r="R15" s="66">
        <v>1.038</v>
      </c>
      <c r="S15" s="60">
        <f>Q15*R15</f>
        <v>107952</v>
      </c>
      <c r="T15" s="66">
        <v>1.0449999999999999</v>
      </c>
      <c r="U15" s="68">
        <f>S15*T15</f>
        <v>112809.84</v>
      </c>
      <c r="V15" s="67">
        <f>U15*C15</f>
        <v>28202.46</v>
      </c>
    </row>
    <row r="16" spans="1:23" ht="33.75" customHeight="1" x14ac:dyDescent="0.25">
      <c r="A16" s="10"/>
      <c r="B16" s="6" t="s">
        <v>101</v>
      </c>
      <c r="C16" s="40"/>
      <c r="D16" s="18"/>
      <c r="E16" s="52"/>
      <c r="F16" s="18"/>
      <c r="G16" s="52"/>
      <c r="H16" s="18"/>
      <c r="I16" s="52"/>
      <c r="J16" s="18"/>
      <c r="K16" s="52"/>
      <c r="L16" s="18"/>
      <c r="M16" s="52">
        <v>15.17</v>
      </c>
      <c r="N16" s="18">
        <f>L16+M16</f>
        <v>15.17</v>
      </c>
      <c r="O16" s="52"/>
      <c r="P16" s="18">
        <f>N16+O16</f>
        <v>15.17</v>
      </c>
      <c r="R16" s="66"/>
      <c r="S16" s="60"/>
      <c r="T16" s="66"/>
      <c r="U16" s="68"/>
      <c r="V16" s="67"/>
    </row>
    <row r="17" spans="1:22" ht="33.75" customHeight="1" x14ac:dyDescent="0.25">
      <c r="A17" s="10" t="s">
        <v>92</v>
      </c>
      <c r="B17" s="6" t="s">
        <v>93</v>
      </c>
      <c r="C17" s="40"/>
      <c r="D17" s="18">
        <v>1607</v>
      </c>
      <c r="E17" s="52"/>
      <c r="F17" s="18">
        <f>D17+E17</f>
        <v>1607</v>
      </c>
      <c r="G17" s="52"/>
      <c r="H17" s="18">
        <f>F17+G17</f>
        <v>1607</v>
      </c>
      <c r="I17" s="52"/>
      <c r="J17" s="18">
        <f>H17+I17</f>
        <v>1607</v>
      </c>
      <c r="K17" s="52"/>
      <c r="L17" s="18">
        <f>J17+K17</f>
        <v>1607</v>
      </c>
      <c r="M17" s="52"/>
      <c r="N17" s="18">
        <f>L17+M17</f>
        <v>1607</v>
      </c>
      <c r="O17" s="52"/>
      <c r="P17" s="18">
        <f>N17+O17</f>
        <v>1607</v>
      </c>
      <c r="R17" s="66"/>
      <c r="S17" s="60"/>
      <c r="T17" s="66"/>
      <c r="U17" s="68"/>
      <c r="V17" s="67"/>
    </row>
    <row r="18" spans="1:22" ht="31.5" customHeight="1" x14ac:dyDescent="0.25">
      <c r="A18" s="6" t="s">
        <v>36</v>
      </c>
      <c r="B18" s="6" t="s">
        <v>37</v>
      </c>
      <c r="C18" s="14"/>
      <c r="D18" s="18">
        <v>18100</v>
      </c>
      <c r="E18" s="52"/>
      <c r="F18" s="18">
        <f t="shared" ref="F18:F24" si="0">D18+E18</f>
        <v>18100</v>
      </c>
      <c r="G18" s="52"/>
      <c r="H18" s="18">
        <f t="shared" ref="H18" si="1">F18+G18</f>
        <v>18100</v>
      </c>
      <c r="I18" s="52"/>
      <c r="J18" s="18">
        <f t="shared" ref="J18" si="2">H18+I18</f>
        <v>18100</v>
      </c>
      <c r="K18" s="52"/>
      <c r="L18" s="18">
        <f t="shared" ref="L18" si="3">J18+K18</f>
        <v>18100</v>
      </c>
      <c r="M18" s="52"/>
      <c r="N18" s="18">
        <f t="shared" ref="N18" si="4">L18+M18</f>
        <v>18100</v>
      </c>
      <c r="O18" s="52"/>
      <c r="P18" s="18">
        <f t="shared" ref="P18" si="5">N18+O18</f>
        <v>18100</v>
      </c>
      <c r="Q18" s="60">
        <v>8539</v>
      </c>
      <c r="V18" s="67">
        <v>10539</v>
      </c>
    </row>
    <row r="19" spans="1:22" s="27" customFormat="1" x14ac:dyDescent="0.25">
      <c r="A19" s="37" t="s">
        <v>32</v>
      </c>
      <c r="B19" s="37" t="s">
        <v>31</v>
      </c>
      <c r="C19" s="39"/>
      <c r="D19" s="45">
        <f>D20+D21+D22+D23</f>
        <v>103535</v>
      </c>
      <c r="E19" s="53"/>
      <c r="F19" s="45">
        <f>F20+F21+F22+F23</f>
        <v>103535</v>
      </c>
      <c r="G19" s="53"/>
      <c r="H19" s="45">
        <f>H20+H21+H22+H23</f>
        <v>103535</v>
      </c>
      <c r="I19" s="53"/>
      <c r="J19" s="45">
        <f>J20+J21+J22+J23</f>
        <v>103535</v>
      </c>
      <c r="K19" s="53"/>
      <c r="L19" s="45">
        <f>L20+L21+L22+L23</f>
        <v>103535</v>
      </c>
      <c r="M19" s="53"/>
      <c r="N19" s="45">
        <f>N20+N21+N22+N23</f>
        <v>113718.5</v>
      </c>
      <c r="O19" s="53"/>
      <c r="P19" s="45">
        <f>P20+P21+P22+P23</f>
        <v>113718.5</v>
      </c>
      <c r="Q19" s="61"/>
      <c r="R19" s="61"/>
    </row>
    <row r="20" spans="1:22" ht="51.75" customHeight="1" x14ac:dyDescent="0.25">
      <c r="A20" s="6" t="s">
        <v>44</v>
      </c>
      <c r="B20" s="6" t="s">
        <v>45</v>
      </c>
      <c r="C20" s="42"/>
      <c r="D20" s="18">
        <v>28100</v>
      </c>
      <c r="E20" s="54"/>
      <c r="F20" s="18">
        <f t="shared" si="0"/>
        <v>28100</v>
      </c>
      <c r="G20" s="54"/>
      <c r="H20" s="18">
        <f t="shared" ref="H20:H21" si="6">F20+G20</f>
        <v>28100</v>
      </c>
      <c r="I20" s="54"/>
      <c r="J20" s="18">
        <f t="shared" ref="J20:J21" si="7">H20+I20</f>
        <v>28100</v>
      </c>
      <c r="K20" s="54"/>
      <c r="L20" s="18">
        <f t="shared" ref="L20:L21" si="8">J20+K20</f>
        <v>28100</v>
      </c>
      <c r="M20" s="54"/>
      <c r="N20" s="18">
        <f t="shared" ref="N20:N21" si="9">L20+M20</f>
        <v>28100</v>
      </c>
      <c r="O20" s="54"/>
      <c r="P20" s="18">
        <f t="shared" ref="P20:P21" si="10">N20+O20</f>
        <v>28100</v>
      </c>
      <c r="Q20" s="60">
        <v>18165</v>
      </c>
      <c r="V20" s="67">
        <v>18165</v>
      </c>
    </row>
    <row r="21" spans="1:22" ht="31.5" customHeight="1" x14ac:dyDescent="0.25">
      <c r="A21" s="6" t="s">
        <v>33</v>
      </c>
      <c r="B21" s="6" t="s">
        <v>34</v>
      </c>
      <c r="C21" s="16">
        <v>0.25</v>
      </c>
      <c r="D21" s="18">
        <v>29615</v>
      </c>
      <c r="E21" s="21"/>
      <c r="F21" s="18">
        <f t="shared" si="0"/>
        <v>29615</v>
      </c>
      <c r="G21" s="21"/>
      <c r="H21" s="18">
        <f t="shared" si="6"/>
        <v>29615</v>
      </c>
      <c r="I21" s="21"/>
      <c r="J21" s="18">
        <f t="shared" si="7"/>
        <v>29615</v>
      </c>
      <c r="K21" s="21"/>
      <c r="L21" s="18">
        <f t="shared" si="8"/>
        <v>29615</v>
      </c>
      <c r="M21" s="21">
        <f>10033.2+150.3</f>
        <v>10183.5</v>
      </c>
      <c r="N21" s="18">
        <f t="shared" si="9"/>
        <v>39798.5</v>
      </c>
      <c r="O21" s="21"/>
      <c r="P21" s="18">
        <f t="shared" si="10"/>
        <v>39798.5</v>
      </c>
      <c r="Q21" s="60">
        <v>60255</v>
      </c>
      <c r="R21" s="66">
        <v>0.2</v>
      </c>
      <c r="S21" s="60">
        <f>Q21*R21</f>
        <v>12051</v>
      </c>
      <c r="T21" s="63">
        <v>0.05</v>
      </c>
      <c r="U21" s="71">
        <f>Q21*T21</f>
        <v>3012.75</v>
      </c>
      <c r="V21" s="67">
        <f>S21+U21</f>
        <v>15063.75</v>
      </c>
    </row>
    <row r="22" spans="1:22" ht="31.5" x14ac:dyDescent="0.25">
      <c r="A22" s="6" t="s">
        <v>47</v>
      </c>
      <c r="B22" s="6" t="s">
        <v>46</v>
      </c>
      <c r="C22" s="40"/>
      <c r="D22" s="18">
        <v>38380</v>
      </c>
      <c r="E22" s="41"/>
      <c r="F22" s="18">
        <f>D22+E22</f>
        <v>38380</v>
      </c>
      <c r="G22" s="41"/>
      <c r="H22" s="18">
        <f>F22+G22</f>
        <v>38380</v>
      </c>
      <c r="I22" s="41"/>
      <c r="J22" s="18">
        <f>H22+I22</f>
        <v>38380</v>
      </c>
      <c r="K22" s="41"/>
      <c r="L22" s="18">
        <f>J22+K22</f>
        <v>38380</v>
      </c>
      <c r="M22" s="41"/>
      <c r="N22" s="18">
        <f>L22+M22</f>
        <v>38380</v>
      </c>
      <c r="O22" s="41"/>
      <c r="P22" s="18">
        <f>N22+O22</f>
        <v>38380</v>
      </c>
      <c r="Q22" s="60">
        <v>27408</v>
      </c>
      <c r="V22" s="67">
        <v>27408</v>
      </c>
    </row>
    <row r="23" spans="1:22" ht="31.5" customHeight="1" x14ac:dyDescent="0.25">
      <c r="A23" s="6" t="s">
        <v>48</v>
      </c>
      <c r="B23" s="6" t="s">
        <v>49</v>
      </c>
      <c r="C23" s="40"/>
      <c r="D23" s="18">
        <v>7440</v>
      </c>
      <c r="E23" s="41"/>
      <c r="F23" s="18">
        <f t="shared" si="0"/>
        <v>7440</v>
      </c>
      <c r="G23" s="41"/>
      <c r="H23" s="18">
        <f t="shared" ref="H23:H24" si="11">F23+G23</f>
        <v>7440</v>
      </c>
      <c r="I23" s="41"/>
      <c r="J23" s="18">
        <f t="shared" ref="J23:J24" si="12">H23+I23</f>
        <v>7440</v>
      </c>
      <c r="K23" s="41"/>
      <c r="L23" s="18">
        <f t="shared" ref="L23:L24" si="13">J23+K23</f>
        <v>7440</v>
      </c>
      <c r="M23" s="41"/>
      <c r="N23" s="18">
        <f t="shared" ref="N23:N24" si="14">L23+M23</f>
        <v>7440</v>
      </c>
      <c r="O23" s="41"/>
      <c r="P23" s="18">
        <f t="shared" ref="P23:P24" si="15">N23+O23</f>
        <v>7440</v>
      </c>
      <c r="Q23" s="60">
        <v>5756</v>
      </c>
      <c r="V23" s="67">
        <v>5756</v>
      </c>
    </row>
    <row r="24" spans="1:22" s="31" customFormat="1" ht="21.75" customHeight="1" x14ac:dyDescent="0.2">
      <c r="A24" s="37" t="s">
        <v>8</v>
      </c>
      <c r="B24" s="37" t="s">
        <v>9</v>
      </c>
      <c r="C24" s="43"/>
      <c r="D24" s="45">
        <v>5000</v>
      </c>
      <c r="E24" s="46"/>
      <c r="F24" s="45">
        <f t="shared" si="0"/>
        <v>5000</v>
      </c>
      <c r="G24" s="46"/>
      <c r="H24" s="45">
        <f t="shared" si="11"/>
        <v>5000</v>
      </c>
      <c r="I24" s="46"/>
      <c r="J24" s="45">
        <f t="shared" si="12"/>
        <v>5000</v>
      </c>
      <c r="K24" s="46"/>
      <c r="L24" s="45">
        <f t="shared" si="13"/>
        <v>5000</v>
      </c>
      <c r="M24" s="46"/>
      <c r="N24" s="45">
        <f t="shared" si="14"/>
        <v>5000</v>
      </c>
      <c r="O24" s="46"/>
      <c r="P24" s="45">
        <f t="shared" si="15"/>
        <v>5000</v>
      </c>
      <c r="Q24" s="62"/>
      <c r="R24" s="62"/>
    </row>
    <row r="25" spans="1:22" ht="37.5" customHeight="1" x14ac:dyDescent="0.25">
      <c r="A25" s="10"/>
      <c r="B25" s="57" t="s">
        <v>10</v>
      </c>
      <c r="C25" s="58"/>
      <c r="D25" s="45">
        <f>D26+D37+D40+D43+D47+D48+D46</f>
        <v>287037.82</v>
      </c>
      <c r="E25" s="48"/>
      <c r="F25" s="45">
        <f>F26+F37+F40+F43+F47+F48+F46</f>
        <v>297279.52</v>
      </c>
      <c r="G25" s="48"/>
      <c r="H25" s="45">
        <f>H26+H37+H40+H43+H47+H48+H46</f>
        <v>261396.80000000002</v>
      </c>
      <c r="I25" s="48"/>
      <c r="J25" s="45">
        <f>J26+J37+J40+J43+J47+J48+J46</f>
        <v>279937.04000000004</v>
      </c>
      <c r="K25" s="48"/>
      <c r="L25" s="45">
        <f>L26+L37+L40+L43+L47+L48+L46</f>
        <v>323235.83</v>
      </c>
      <c r="M25" s="48"/>
      <c r="N25" s="45">
        <f>N26+N37+N40+N43+N47+N48+N46</f>
        <v>337790.09</v>
      </c>
      <c r="O25" s="48"/>
      <c r="P25" s="45">
        <f>P26+P37+P40+P43+P47+P48+P46</f>
        <v>492790.09</v>
      </c>
    </row>
    <row r="26" spans="1:22" s="31" customFormat="1" ht="57" x14ac:dyDescent="0.2">
      <c r="A26" s="37" t="s">
        <v>50</v>
      </c>
      <c r="B26" s="37" t="s">
        <v>51</v>
      </c>
      <c r="D26" s="45">
        <f>D27+D32+D34</f>
        <v>123978.4</v>
      </c>
      <c r="E26" s="51"/>
      <c r="F26" s="45">
        <f>F27+F32+F34</f>
        <v>124388.4</v>
      </c>
      <c r="G26" s="51"/>
      <c r="H26" s="45">
        <f>H27+H32+H34</f>
        <v>124388.4</v>
      </c>
      <c r="I26" s="51"/>
      <c r="J26" s="45">
        <f>J27+J32+J34</f>
        <v>124449.31999999999</v>
      </c>
      <c r="K26" s="51"/>
      <c r="L26" s="45">
        <f>L27+L32+L34</f>
        <v>125051.31999999999</v>
      </c>
      <c r="M26" s="51"/>
      <c r="N26" s="45">
        <f>N27+N32+N34</f>
        <v>116100.71</v>
      </c>
      <c r="O26" s="51"/>
      <c r="P26" s="45">
        <f>P27+P32+P34</f>
        <v>116100.71</v>
      </c>
      <c r="Q26" s="62"/>
      <c r="R26" s="62"/>
    </row>
    <row r="27" spans="1:22" s="31" customFormat="1" ht="99.75" x14ac:dyDescent="0.2">
      <c r="A27" s="37" t="s">
        <v>57</v>
      </c>
      <c r="B27" s="37" t="s">
        <v>58</v>
      </c>
      <c r="D27" s="44">
        <f>D28+D30+D31</f>
        <v>121406.9</v>
      </c>
      <c r="E27" s="55"/>
      <c r="F27" s="44">
        <f>F28+F30+F31</f>
        <v>121406.9</v>
      </c>
      <c r="G27" s="55"/>
      <c r="H27" s="44">
        <f>H28+H30+H31</f>
        <v>121406.9</v>
      </c>
      <c r="I27" s="55"/>
      <c r="J27" s="44">
        <f>J28+J30+J31</f>
        <v>121406.9</v>
      </c>
      <c r="K27" s="55"/>
      <c r="L27" s="44">
        <f>L28+L30+L31</f>
        <v>121406.9</v>
      </c>
      <c r="M27" s="55"/>
      <c r="N27" s="44">
        <f>N28+N30+N31</f>
        <v>112400.78</v>
      </c>
      <c r="O27" s="55"/>
      <c r="P27" s="44">
        <f>P28+P30+P31</f>
        <v>112400.78</v>
      </c>
      <c r="Q27" s="62"/>
      <c r="R27" s="62"/>
      <c r="T27" s="31" t="s">
        <v>89</v>
      </c>
    </row>
    <row r="28" spans="1:22" ht="78" customHeight="1" x14ac:dyDescent="0.25">
      <c r="A28" s="6" t="s">
        <v>76</v>
      </c>
      <c r="B28" s="6" t="s">
        <v>52</v>
      </c>
      <c r="D28" s="56">
        <v>119701.9</v>
      </c>
      <c r="E28" s="48"/>
      <c r="F28" s="18">
        <f t="shared" ref="F28:F31" si="16">D28+E28</f>
        <v>119701.9</v>
      </c>
      <c r="G28" s="48"/>
      <c r="H28" s="18">
        <f t="shared" ref="H28:H31" si="17">F28+G28</f>
        <v>119701.9</v>
      </c>
      <c r="I28" s="48"/>
      <c r="J28" s="18">
        <f t="shared" ref="J28:J31" si="18">H28+I28</f>
        <v>119701.9</v>
      </c>
      <c r="K28" s="48"/>
      <c r="L28" s="18">
        <f t="shared" ref="L28:L31" si="19">J28+K28</f>
        <v>119701.9</v>
      </c>
      <c r="M28" s="48">
        <v>-9006.1200000000008</v>
      </c>
      <c r="N28" s="18">
        <f t="shared" ref="N28:N31" si="20">L28+M28</f>
        <v>110695.78</v>
      </c>
      <c r="O28" s="48"/>
      <c r="P28" s="18">
        <f t="shared" ref="P28:P31" si="21">N28+O28</f>
        <v>110695.78</v>
      </c>
      <c r="Q28" s="60">
        <v>118506</v>
      </c>
      <c r="R28" s="66">
        <v>0.8</v>
      </c>
      <c r="S28" s="60">
        <f>Q28*R28</f>
        <v>94804.800000000003</v>
      </c>
      <c r="T28" s="3">
        <f>19421.2-11226</f>
        <v>8195.2000000000007</v>
      </c>
      <c r="V28" s="60">
        <f>T28+S28</f>
        <v>103000</v>
      </c>
    </row>
    <row r="29" spans="1:22" ht="80.25" hidden="1" customHeight="1" x14ac:dyDescent="0.25">
      <c r="A29" s="6" t="s">
        <v>39</v>
      </c>
      <c r="B29" s="6" t="s">
        <v>27</v>
      </c>
      <c r="D29" s="18"/>
      <c r="E29" s="48"/>
      <c r="F29" s="18">
        <f t="shared" si="16"/>
        <v>0</v>
      </c>
      <c r="G29" s="48"/>
      <c r="H29" s="18">
        <f t="shared" si="17"/>
        <v>0</v>
      </c>
      <c r="I29" s="48"/>
      <c r="J29" s="18">
        <f t="shared" si="18"/>
        <v>0</v>
      </c>
      <c r="K29" s="48"/>
      <c r="L29" s="18">
        <f t="shared" si="19"/>
        <v>0</v>
      </c>
      <c r="M29" s="48"/>
      <c r="N29" s="18">
        <f t="shared" si="20"/>
        <v>0</v>
      </c>
      <c r="O29" s="48"/>
      <c r="P29" s="18">
        <f t="shared" si="21"/>
        <v>0</v>
      </c>
    </row>
    <row r="30" spans="1:22" ht="81.75" hidden="1" customHeight="1" x14ac:dyDescent="0.25">
      <c r="A30" s="6" t="s">
        <v>53</v>
      </c>
      <c r="B30" s="6" t="s">
        <v>54</v>
      </c>
      <c r="D30" s="18"/>
      <c r="E30" s="48"/>
      <c r="F30" s="18">
        <f t="shared" si="16"/>
        <v>0</v>
      </c>
      <c r="G30" s="48"/>
      <c r="H30" s="18">
        <f t="shared" si="17"/>
        <v>0</v>
      </c>
      <c r="I30" s="48"/>
      <c r="J30" s="18">
        <f t="shared" si="18"/>
        <v>0</v>
      </c>
      <c r="K30" s="48"/>
      <c r="L30" s="18">
        <f t="shared" si="19"/>
        <v>0</v>
      </c>
      <c r="M30" s="48"/>
      <c r="N30" s="18">
        <f t="shared" si="20"/>
        <v>0</v>
      </c>
      <c r="O30" s="48"/>
      <c r="P30" s="18">
        <f t="shared" si="21"/>
        <v>0</v>
      </c>
    </row>
    <row r="31" spans="1:22" ht="31.5" x14ac:dyDescent="0.25">
      <c r="A31" s="6" t="s">
        <v>77</v>
      </c>
      <c r="B31" s="6" t="s">
        <v>99</v>
      </c>
      <c r="D31" s="18">
        <v>1705</v>
      </c>
      <c r="E31" s="48"/>
      <c r="F31" s="18">
        <f t="shared" si="16"/>
        <v>1705</v>
      </c>
      <c r="G31" s="48"/>
      <c r="H31" s="18">
        <f t="shared" si="17"/>
        <v>1705</v>
      </c>
      <c r="I31" s="48"/>
      <c r="J31" s="18">
        <f t="shared" si="18"/>
        <v>1705</v>
      </c>
      <c r="K31" s="48"/>
      <c r="L31" s="18">
        <f t="shared" si="19"/>
        <v>1705</v>
      </c>
      <c r="M31" s="48"/>
      <c r="N31" s="18">
        <f t="shared" si="20"/>
        <v>1705</v>
      </c>
      <c r="O31" s="48"/>
      <c r="P31" s="18">
        <f t="shared" si="21"/>
        <v>1705</v>
      </c>
    </row>
    <row r="32" spans="1:22" ht="31.5" x14ac:dyDescent="0.25">
      <c r="A32" s="35" t="s">
        <v>38</v>
      </c>
      <c r="B32" s="35" t="s">
        <v>30</v>
      </c>
      <c r="C32" s="26"/>
      <c r="D32" s="45">
        <f>D33</f>
        <v>521.29999999999995</v>
      </c>
      <c r="E32" s="47"/>
      <c r="F32" s="45">
        <f>F33</f>
        <v>521.29999999999995</v>
      </c>
      <c r="G32" s="47"/>
      <c r="H32" s="45">
        <f>H33</f>
        <v>521.29999999999995</v>
      </c>
      <c r="I32" s="47"/>
      <c r="J32" s="45">
        <f>J33</f>
        <v>582.21999999999991</v>
      </c>
      <c r="K32" s="47"/>
      <c r="L32" s="45">
        <f>L33</f>
        <v>1184.2199999999998</v>
      </c>
      <c r="M32" s="47"/>
      <c r="N32" s="45">
        <f>N33</f>
        <v>1184.2199999999998</v>
      </c>
      <c r="O32" s="47"/>
      <c r="P32" s="45">
        <f>P33</f>
        <v>1184.2199999999998</v>
      </c>
    </row>
    <row r="33" spans="1:18" ht="54" customHeight="1" x14ac:dyDescent="0.25">
      <c r="A33" s="6" t="s">
        <v>55</v>
      </c>
      <c r="B33" s="6" t="s">
        <v>56</v>
      </c>
      <c r="D33" s="18">
        <v>521.29999999999995</v>
      </c>
      <c r="E33" s="48"/>
      <c r="F33" s="18">
        <f t="shared" ref="F33:F47" si="22">D33+E33</f>
        <v>521.29999999999995</v>
      </c>
      <c r="G33" s="48"/>
      <c r="H33" s="18">
        <f t="shared" ref="H33" si="23">F33+G33</f>
        <v>521.29999999999995</v>
      </c>
      <c r="I33" s="48">
        <v>60.92</v>
      </c>
      <c r="J33" s="18">
        <f t="shared" ref="J33" si="24">H33+I33</f>
        <v>582.21999999999991</v>
      </c>
      <c r="K33" s="48">
        <v>602</v>
      </c>
      <c r="L33" s="18">
        <f t="shared" ref="L33" si="25">J33+K33</f>
        <v>1184.2199999999998</v>
      </c>
      <c r="M33" s="48"/>
      <c r="N33" s="18">
        <f t="shared" ref="N33" si="26">L33+M33</f>
        <v>1184.2199999999998</v>
      </c>
      <c r="O33" s="48"/>
      <c r="P33" s="18">
        <f t="shared" ref="P33" si="27">N33+O33</f>
        <v>1184.2199999999998</v>
      </c>
    </row>
    <row r="34" spans="1:18" ht="94.5" customHeight="1" x14ac:dyDescent="0.25">
      <c r="A34" s="30" t="s">
        <v>59</v>
      </c>
      <c r="B34" s="30" t="s">
        <v>60</v>
      </c>
      <c r="C34" s="31"/>
      <c r="D34" s="45">
        <f>D35+D36</f>
        <v>2050.1999999999998</v>
      </c>
      <c r="E34" s="51"/>
      <c r="F34" s="45">
        <f>F35+F36</f>
        <v>2460.1999999999998</v>
      </c>
      <c r="G34" s="51"/>
      <c r="H34" s="45">
        <f>H35+H36</f>
        <v>2460.1999999999998</v>
      </c>
      <c r="I34" s="51"/>
      <c r="J34" s="45">
        <f>J35+J36</f>
        <v>2460.1999999999998</v>
      </c>
      <c r="K34" s="51"/>
      <c r="L34" s="45">
        <f>L35+L36</f>
        <v>2460.1999999999998</v>
      </c>
      <c r="M34" s="51"/>
      <c r="N34" s="45">
        <f>N35+N36</f>
        <v>2515.71</v>
      </c>
      <c r="O34" s="51"/>
      <c r="P34" s="45">
        <f>P35+P36</f>
        <v>2515.71</v>
      </c>
    </row>
    <row r="35" spans="1:18" ht="50.25" customHeight="1" x14ac:dyDescent="0.25">
      <c r="A35" s="6" t="s">
        <v>61</v>
      </c>
      <c r="B35" s="6" t="s">
        <v>62</v>
      </c>
      <c r="D35" s="18">
        <v>0</v>
      </c>
      <c r="F35" s="18">
        <f t="shared" ref="F35" si="28">D35+E35</f>
        <v>0</v>
      </c>
      <c r="H35" s="18">
        <f t="shared" ref="H35" si="29">F35+G35</f>
        <v>0</v>
      </c>
      <c r="J35" s="18">
        <f t="shared" ref="J35" si="30">H35+I35</f>
        <v>0</v>
      </c>
      <c r="L35" s="18">
        <f t="shared" ref="L35" si="31">J35+K35</f>
        <v>0</v>
      </c>
      <c r="M35" s="19">
        <v>55.51</v>
      </c>
      <c r="N35" s="18">
        <f t="shared" ref="N35" si="32">L35+M35</f>
        <v>55.51</v>
      </c>
      <c r="P35" s="18">
        <f t="shared" ref="P35" si="33">N35+O35</f>
        <v>55.51</v>
      </c>
    </row>
    <row r="36" spans="1:18" ht="102.75" customHeight="1" x14ac:dyDescent="0.25">
      <c r="A36" s="6" t="s">
        <v>63</v>
      </c>
      <c r="B36" s="6" t="s">
        <v>64</v>
      </c>
      <c r="D36" s="18">
        <v>2050.1999999999998</v>
      </c>
      <c r="E36" s="19">
        <v>410</v>
      </c>
      <c r="F36" s="18">
        <f>D36+E36</f>
        <v>2460.1999999999998</v>
      </c>
      <c r="H36" s="18">
        <f>F36+G36</f>
        <v>2460.1999999999998</v>
      </c>
      <c r="J36" s="18">
        <f>H36+I36</f>
        <v>2460.1999999999998</v>
      </c>
      <c r="L36" s="18">
        <f>J36+K36</f>
        <v>2460.1999999999998</v>
      </c>
      <c r="N36" s="18">
        <f>L36+M36</f>
        <v>2460.1999999999998</v>
      </c>
      <c r="P36" s="18">
        <f>N36+O36</f>
        <v>2460.1999999999998</v>
      </c>
    </row>
    <row r="37" spans="1:18" s="31" customFormat="1" ht="29.25" customHeight="1" x14ac:dyDescent="0.25">
      <c r="A37" s="37" t="s">
        <v>65</v>
      </c>
      <c r="B37" s="37" t="s">
        <v>11</v>
      </c>
      <c r="D37" s="25">
        <f>D38+D39</f>
        <v>1500</v>
      </c>
      <c r="E37" s="28"/>
      <c r="F37" s="25">
        <f>F38+F39</f>
        <v>1647</v>
      </c>
      <c r="G37" s="28"/>
      <c r="H37" s="25">
        <f>H38+H39</f>
        <v>1647</v>
      </c>
      <c r="I37" s="28"/>
      <c r="J37" s="25">
        <f>J38+J39</f>
        <v>1647</v>
      </c>
      <c r="K37" s="28"/>
      <c r="L37" s="25">
        <f>L38+L39</f>
        <v>1647</v>
      </c>
      <c r="M37" s="28"/>
      <c r="N37" s="25">
        <f>N38+N39</f>
        <v>1647</v>
      </c>
      <c r="O37" s="28"/>
      <c r="P37" s="25">
        <f>P38+P39</f>
        <v>1647</v>
      </c>
      <c r="Q37" s="62"/>
      <c r="R37" s="62"/>
    </row>
    <row r="38" spans="1:18" ht="24" customHeight="1" x14ac:dyDescent="0.25">
      <c r="A38" s="6" t="s">
        <v>12</v>
      </c>
      <c r="B38" s="6" t="s">
        <v>13</v>
      </c>
      <c r="D38" s="17">
        <v>1500</v>
      </c>
      <c r="E38" s="19">
        <v>147</v>
      </c>
      <c r="F38" s="18">
        <f>D38+E38</f>
        <v>1647</v>
      </c>
      <c r="H38" s="18">
        <f>F38+G38</f>
        <v>1647</v>
      </c>
      <c r="J38" s="18">
        <f>H38+I38</f>
        <v>1647</v>
      </c>
      <c r="L38" s="18">
        <f>J38+K38</f>
        <v>1647</v>
      </c>
      <c r="N38" s="18">
        <f>L38+M38</f>
        <v>1647</v>
      </c>
      <c r="P38" s="18">
        <f>N38+O38</f>
        <v>1647</v>
      </c>
    </row>
    <row r="39" spans="1:18" ht="24" hidden="1" customHeight="1" x14ac:dyDescent="0.25">
      <c r="A39" s="6" t="s">
        <v>71</v>
      </c>
      <c r="B39" s="6" t="s">
        <v>70</v>
      </c>
      <c r="D39" s="17">
        <v>0</v>
      </c>
      <c r="F39" s="18">
        <f>D39+E39</f>
        <v>0</v>
      </c>
      <c r="H39" s="18">
        <f>F39+G39</f>
        <v>0</v>
      </c>
      <c r="J39" s="18">
        <f>H39+I39</f>
        <v>0</v>
      </c>
      <c r="L39" s="18">
        <f>J39+K39</f>
        <v>0</v>
      </c>
      <c r="N39" s="18">
        <f>L39+M39</f>
        <v>0</v>
      </c>
      <c r="P39" s="18">
        <f>N39+O39</f>
        <v>0</v>
      </c>
    </row>
    <row r="40" spans="1:18" s="31" customFormat="1" ht="30" customHeight="1" x14ac:dyDescent="0.2">
      <c r="A40" s="37" t="s">
        <v>25</v>
      </c>
      <c r="B40" s="37" t="s">
        <v>24</v>
      </c>
      <c r="D40" s="33">
        <f>D42+D41</f>
        <v>124323.42000000001</v>
      </c>
      <c r="E40" s="32"/>
      <c r="F40" s="33">
        <f>F42+F41</f>
        <v>134008.12000000002</v>
      </c>
      <c r="G40" s="32"/>
      <c r="H40" s="33">
        <f>H42+H41</f>
        <v>98125.400000000023</v>
      </c>
      <c r="I40" s="32"/>
      <c r="J40" s="33">
        <f>J42+J41</f>
        <v>98125.400000000023</v>
      </c>
      <c r="K40" s="32"/>
      <c r="L40" s="33">
        <f>L42+L41</f>
        <v>140822.19000000003</v>
      </c>
      <c r="M40" s="32"/>
      <c r="N40" s="33">
        <f>N42+N41</f>
        <v>140822.19000000003</v>
      </c>
      <c r="O40" s="32"/>
      <c r="P40" s="33">
        <f>P42+P41</f>
        <v>295822.19</v>
      </c>
      <c r="Q40" s="62"/>
      <c r="R40" s="62"/>
    </row>
    <row r="41" spans="1:18" s="31" customFormat="1" ht="30" customHeight="1" x14ac:dyDescent="0.25">
      <c r="A41" s="75" t="s">
        <v>96</v>
      </c>
      <c r="B41" s="6" t="s">
        <v>95</v>
      </c>
      <c r="D41" s="76">
        <v>15.6</v>
      </c>
      <c r="E41" s="32"/>
      <c r="F41" s="33">
        <f>D41+E41</f>
        <v>15.6</v>
      </c>
      <c r="G41" s="32"/>
      <c r="H41" s="33">
        <f>F41+G41</f>
        <v>15.6</v>
      </c>
      <c r="I41" s="32"/>
      <c r="J41" s="33">
        <f>H41+I41</f>
        <v>15.6</v>
      </c>
      <c r="K41" s="32"/>
      <c r="L41" s="33">
        <f>J41+K41</f>
        <v>15.6</v>
      </c>
      <c r="M41" s="32"/>
      <c r="N41" s="33">
        <f>L41+M41</f>
        <v>15.6</v>
      </c>
      <c r="O41" s="32"/>
      <c r="P41" s="33">
        <f>N41+O41</f>
        <v>15.6</v>
      </c>
      <c r="Q41" s="62"/>
      <c r="R41" s="62"/>
    </row>
    <row r="42" spans="1:18" ht="23.25" customHeight="1" x14ac:dyDescent="0.25">
      <c r="A42" s="6" t="s">
        <v>98</v>
      </c>
      <c r="B42" s="6" t="s">
        <v>97</v>
      </c>
      <c r="D42" s="17">
        <f>365.6+123957.82-15.6</f>
        <v>124307.82</v>
      </c>
      <c r="E42" s="19">
        <v>9684.7000000000007</v>
      </c>
      <c r="F42" s="17">
        <f t="shared" si="22"/>
        <v>133992.52000000002</v>
      </c>
      <c r="G42" s="19">
        <f>-34983.67-1490.17+591.12</f>
        <v>-35882.719999999994</v>
      </c>
      <c r="H42" s="17">
        <f t="shared" ref="H42" si="34">F42+G42</f>
        <v>98109.800000000017</v>
      </c>
      <c r="J42" s="17">
        <f t="shared" ref="J42" si="35">H42+I42</f>
        <v>98109.800000000017</v>
      </c>
      <c r="K42" s="19">
        <f>41696.15+1000.64</f>
        <v>42696.79</v>
      </c>
      <c r="L42" s="17">
        <f t="shared" ref="L42" si="36">J42+K42</f>
        <v>140806.59000000003</v>
      </c>
      <c r="N42" s="17">
        <f t="shared" ref="N42" si="37">L42+M42</f>
        <v>140806.59000000003</v>
      </c>
      <c r="O42" s="19">
        <v>155000</v>
      </c>
      <c r="P42" s="17">
        <f t="shared" ref="P42" si="38">N42+O42</f>
        <v>295806.59000000003</v>
      </c>
    </row>
    <row r="43" spans="1:18" s="31" customFormat="1" ht="45" customHeight="1" x14ac:dyDescent="0.2">
      <c r="A43" s="37" t="s">
        <v>29</v>
      </c>
      <c r="B43" s="37" t="s">
        <v>28</v>
      </c>
      <c r="D43" s="33">
        <f>D44+D45</f>
        <v>32236</v>
      </c>
      <c r="E43" s="32"/>
      <c r="F43" s="33">
        <f>F44+F45</f>
        <v>32236</v>
      </c>
      <c r="G43" s="32"/>
      <c r="H43" s="33">
        <f>H44+H45</f>
        <v>32236</v>
      </c>
      <c r="I43" s="32"/>
      <c r="J43" s="33">
        <f>J44+J45</f>
        <v>50715.32</v>
      </c>
      <c r="K43" s="32"/>
      <c r="L43" s="33">
        <f>L44+L45</f>
        <v>50715.32</v>
      </c>
      <c r="M43" s="32"/>
      <c r="N43" s="33">
        <f>N44+N45</f>
        <v>74220.19</v>
      </c>
      <c r="O43" s="32"/>
      <c r="P43" s="33">
        <f>P44+P45</f>
        <v>74220.19</v>
      </c>
      <c r="Q43" s="62"/>
      <c r="R43" s="62"/>
    </row>
    <row r="44" spans="1:18" ht="99" customHeight="1" x14ac:dyDescent="0.25">
      <c r="A44" s="6" t="s">
        <v>90</v>
      </c>
      <c r="B44" s="6" t="s">
        <v>91</v>
      </c>
      <c r="D44" s="17">
        <v>12236</v>
      </c>
      <c r="F44" s="17">
        <f t="shared" si="22"/>
        <v>12236</v>
      </c>
      <c r="H44" s="17">
        <f t="shared" ref="H44" si="39">F44+G44</f>
        <v>12236</v>
      </c>
      <c r="J44" s="17">
        <f t="shared" ref="J44" si="40">H44+I44</f>
        <v>12236</v>
      </c>
      <c r="L44" s="17">
        <f t="shared" ref="L44" si="41">J44+K44</f>
        <v>12236</v>
      </c>
      <c r="M44" s="19">
        <v>7504.87</v>
      </c>
      <c r="N44" s="17">
        <f t="shared" ref="N44" si="42">L44+M44</f>
        <v>19740.87</v>
      </c>
      <c r="P44" s="17">
        <f t="shared" ref="P44" si="43">N44+O44</f>
        <v>19740.87</v>
      </c>
    </row>
    <row r="45" spans="1:18" ht="62.25" customHeight="1" x14ac:dyDescent="0.25">
      <c r="A45" s="6" t="s">
        <v>67</v>
      </c>
      <c r="B45" s="6" t="s">
        <v>66</v>
      </c>
      <c r="D45" s="17">
        <v>20000</v>
      </c>
      <c r="F45" s="17">
        <f>D45+E45</f>
        <v>20000</v>
      </c>
      <c r="H45" s="17">
        <f>F45+G45</f>
        <v>20000</v>
      </c>
      <c r="I45" s="19">
        <v>18479.32</v>
      </c>
      <c r="J45" s="17">
        <f>H45+I45</f>
        <v>38479.32</v>
      </c>
      <c r="L45" s="17">
        <f>J45+K45</f>
        <v>38479.32</v>
      </c>
      <c r="M45" s="19">
        <v>16000</v>
      </c>
      <c r="N45" s="17">
        <f>L45+M45</f>
        <v>54479.32</v>
      </c>
      <c r="P45" s="17">
        <f>N45+O45</f>
        <v>54479.32</v>
      </c>
    </row>
    <row r="46" spans="1:18" hidden="1" x14ac:dyDescent="0.25">
      <c r="A46" s="37" t="s">
        <v>72</v>
      </c>
      <c r="B46" s="35" t="s">
        <v>73</v>
      </c>
      <c r="D46" s="17"/>
      <c r="F46" s="25">
        <f t="shared" si="22"/>
        <v>0</v>
      </c>
      <c r="H46" s="25">
        <f t="shared" ref="H46:H47" si="44">F46+G46</f>
        <v>0</v>
      </c>
      <c r="J46" s="25">
        <f t="shared" ref="J46:J47" si="45">H46+I46</f>
        <v>0</v>
      </c>
      <c r="L46" s="25">
        <f t="shared" ref="L46:L47" si="46">J46+K46</f>
        <v>0</v>
      </c>
      <c r="N46" s="25">
        <f t="shared" ref="N46:N47" si="47">L46+M46</f>
        <v>0</v>
      </c>
      <c r="P46" s="25">
        <f t="shared" ref="P46:P47" si="48">N46+O46</f>
        <v>0</v>
      </c>
    </row>
    <row r="47" spans="1:18" s="31" customFormat="1" ht="18.75" customHeight="1" x14ac:dyDescent="0.2">
      <c r="A47" s="37" t="s">
        <v>14</v>
      </c>
      <c r="B47" s="37" t="s">
        <v>15</v>
      </c>
      <c r="D47" s="33">
        <v>5000</v>
      </c>
      <c r="E47" s="32"/>
      <c r="F47" s="33">
        <f t="shared" si="22"/>
        <v>5000</v>
      </c>
      <c r="G47" s="32"/>
      <c r="H47" s="33">
        <f t="shared" si="44"/>
        <v>5000</v>
      </c>
      <c r="I47" s="32"/>
      <c r="J47" s="33">
        <f t="shared" si="45"/>
        <v>5000</v>
      </c>
      <c r="K47" s="32"/>
      <c r="L47" s="33">
        <f t="shared" si="46"/>
        <v>5000</v>
      </c>
      <c r="M47" s="32"/>
      <c r="N47" s="33">
        <f t="shared" si="47"/>
        <v>5000</v>
      </c>
      <c r="O47" s="32"/>
      <c r="P47" s="33">
        <f t="shared" si="48"/>
        <v>5000</v>
      </c>
      <c r="Q47" s="62"/>
      <c r="R47" s="62"/>
    </row>
    <row r="48" spans="1:18" s="31" customFormat="1" ht="19.5" hidden="1" customHeight="1" x14ac:dyDescent="0.2">
      <c r="A48" s="37" t="s">
        <v>16</v>
      </c>
      <c r="B48" s="37" t="s">
        <v>68</v>
      </c>
      <c r="D48" s="33">
        <v>0</v>
      </c>
      <c r="E48" s="32"/>
      <c r="F48" s="33">
        <f>D48+E48</f>
        <v>0</v>
      </c>
      <c r="G48" s="32"/>
      <c r="H48" s="33">
        <f>F48+G48</f>
        <v>0</v>
      </c>
      <c r="I48" s="32"/>
      <c r="J48" s="33">
        <f>H48+I48</f>
        <v>0</v>
      </c>
      <c r="K48" s="32"/>
      <c r="L48" s="33">
        <f>J48+K48</f>
        <v>0</v>
      </c>
      <c r="M48" s="32"/>
      <c r="N48" s="33">
        <f>L48+M48</f>
        <v>0</v>
      </c>
      <c r="O48" s="32"/>
      <c r="P48" s="33">
        <f>N48+O48</f>
        <v>0</v>
      </c>
      <c r="Q48" s="62"/>
      <c r="R48" s="62"/>
    </row>
    <row r="49" spans="1:16" ht="21" customHeight="1" x14ac:dyDescent="0.25">
      <c r="A49" s="6"/>
      <c r="B49" s="7" t="s">
        <v>17</v>
      </c>
      <c r="D49" s="25">
        <f>D25+D9</f>
        <v>661999.82000000007</v>
      </c>
      <c r="E49" s="19">
        <f>SUM(E10:E48)</f>
        <v>16808.7</v>
      </c>
      <c r="F49" s="25">
        <f>F25+F9</f>
        <v>678808.52</v>
      </c>
      <c r="G49" s="19">
        <f>SUM(G10:G48)</f>
        <v>-35882.719999999994</v>
      </c>
      <c r="H49" s="25">
        <f>H25+H9</f>
        <v>642925.80000000005</v>
      </c>
      <c r="I49" s="19">
        <f>SUM(I10:I48)</f>
        <v>18540.239999999998</v>
      </c>
      <c r="J49" s="25">
        <f>J25+J9</f>
        <v>661466.04</v>
      </c>
      <c r="K49" s="19">
        <f>SUM(K10:K48)</f>
        <v>43298.79</v>
      </c>
      <c r="L49" s="25">
        <f>L25+L9</f>
        <v>704764.83000000007</v>
      </c>
      <c r="M49" s="19">
        <f>SUM(M10:M48)</f>
        <v>43337.609999999993</v>
      </c>
      <c r="N49" s="25">
        <f>N25+N9</f>
        <v>748102.44</v>
      </c>
      <c r="O49" s="19">
        <f>SUM(O10:O48)</f>
        <v>155000</v>
      </c>
      <c r="P49" s="25">
        <f>P25+P9</f>
        <v>903102.44</v>
      </c>
    </row>
    <row r="50" spans="1:16" hidden="1" x14ac:dyDescent="0.25">
      <c r="A50" s="4" t="s">
        <v>18</v>
      </c>
      <c r="B50" s="5" t="s">
        <v>19</v>
      </c>
    </row>
    <row r="51" spans="1:16" ht="31.5" hidden="1" x14ac:dyDescent="0.25">
      <c r="A51" s="4" t="s">
        <v>20</v>
      </c>
      <c r="B51" s="6" t="s">
        <v>21</v>
      </c>
    </row>
    <row r="52" spans="1:16" ht="21" hidden="1" customHeight="1" x14ac:dyDescent="0.25">
      <c r="A52" s="4"/>
      <c r="B52" s="8" t="s">
        <v>22</v>
      </c>
    </row>
  </sheetData>
  <mergeCells count="6">
    <mergeCell ref="A6:P6"/>
    <mergeCell ref="A1:P1"/>
    <mergeCell ref="A2:P2"/>
    <mergeCell ref="A3:P3"/>
    <mergeCell ref="A4:P4"/>
    <mergeCell ref="A5:P5"/>
  </mergeCells>
  <pageMargins left="0.70866141732283472" right="0.19685039370078741" top="0.55118110236220474" bottom="7.874015748031496E-2" header="0.11811023622047245" footer="0.11811023622047245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2024-10-10T12:13:54Z</dcterms:modified>
</cp:coreProperties>
</file>