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5" yWindow="195" windowWidth="15075" windowHeight="10545" tabRatio="155"/>
  </bookViews>
  <sheets>
    <sheet name="прил.2" sheetId="9" r:id="rId1"/>
    <sheet name="прил.3" sheetId="11" r:id="rId2"/>
  </sheets>
  <definedNames>
    <definedName name="_xlnm._FilterDatabase" localSheetId="0" hidden="1">прил.2!$A$13:$G$447</definedName>
    <definedName name="_xlnm.Print_Titles" localSheetId="0">прил.2!$13:$15</definedName>
    <definedName name="_xlnm.Print_Titles" localSheetId="1">прил.3!$12:$12</definedName>
  </definedNames>
  <calcPr calcId="145621"/>
</workbook>
</file>

<file path=xl/calcChain.xml><?xml version="1.0" encoding="utf-8"?>
<calcChain xmlns="http://schemas.openxmlformats.org/spreadsheetml/2006/main">
  <c r="L224" i="9" l="1"/>
  <c r="L221" i="9"/>
  <c r="L90" i="9"/>
  <c r="N221" i="9"/>
  <c r="M485" i="9"/>
  <c r="L486" i="9"/>
  <c r="M88" i="9"/>
  <c r="M87" i="9" l="1"/>
  <c r="E78" i="11" s="1"/>
  <c r="L243" i="9"/>
  <c r="L53" i="9"/>
  <c r="L434" i="9"/>
  <c r="L21" i="9"/>
  <c r="L504" i="9"/>
  <c r="L484" i="9"/>
  <c r="L24" i="9"/>
  <c r="M472" i="9" l="1"/>
  <c r="E89" i="11" s="1"/>
  <c r="L481" i="9"/>
  <c r="M395" i="9" l="1"/>
  <c r="M394" i="9" s="1"/>
  <c r="E70" i="11" s="1"/>
  <c r="M447" i="9"/>
  <c r="M446" i="9" s="1"/>
  <c r="M438" i="9"/>
  <c r="M437" i="9" s="1"/>
  <c r="E114" i="11" s="1"/>
  <c r="M440" i="9"/>
  <c r="M439" i="9" s="1"/>
  <c r="E115" i="11" s="1"/>
  <c r="M434" i="9"/>
  <c r="M433" i="9" s="1"/>
  <c r="M419" i="9"/>
  <c r="M418" i="9" s="1"/>
  <c r="E94" i="11" s="1"/>
  <c r="M403" i="9"/>
  <c r="M402" i="9" s="1"/>
  <c r="M425" i="9"/>
  <c r="M424" i="9" s="1"/>
  <c r="E92" i="11" s="1"/>
  <c r="M423" i="9"/>
  <c r="M422" i="9" s="1"/>
  <c r="E91" i="11" s="1"/>
  <c r="M421" i="9"/>
  <c r="M420" i="9" s="1"/>
  <c r="E90" i="11" s="1"/>
  <c r="M417" i="9"/>
  <c r="M416" i="9" s="1"/>
  <c r="E87" i="11" s="1"/>
  <c r="M415" i="9"/>
  <c r="M414" i="9" s="1"/>
  <c r="E86" i="11" s="1"/>
  <c r="M413" i="9"/>
  <c r="M412" i="9" s="1"/>
  <c r="E85" i="11" s="1"/>
  <c r="M432" i="9" l="1"/>
  <c r="M445" i="9"/>
  <c r="E130" i="11"/>
  <c r="M390" i="9"/>
  <c r="M389" i="9" s="1"/>
  <c r="E67" i="11" s="1"/>
  <c r="E66" i="11" s="1"/>
  <c r="M372" i="9"/>
  <c r="M371" i="9"/>
  <c r="M370" i="9" s="1"/>
  <c r="E57" i="11" s="1"/>
  <c r="M369" i="9"/>
  <c r="M368" i="9" s="1"/>
  <c r="M161" i="9"/>
  <c r="M160" i="9" s="1"/>
  <c r="M159" i="9" s="1"/>
  <c r="M158" i="9" s="1"/>
  <c r="M147" i="9"/>
  <c r="M146" i="9" s="1"/>
  <c r="E192" i="11" s="1"/>
  <c r="E191" i="11" s="1"/>
  <c r="M134" i="9"/>
  <c r="M133" i="9" s="1"/>
  <c r="E178" i="11" s="1"/>
  <c r="L119" i="9"/>
  <c r="M107" i="9"/>
  <c r="M106" i="9" s="1"/>
  <c r="M99" i="9"/>
  <c r="M98" i="9" s="1"/>
  <c r="M84" i="9"/>
  <c r="M83" i="9" s="1"/>
  <c r="M74" i="9"/>
  <c r="M70" i="9"/>
  <c r="M69" i="9" s="1"/>
  <c r="E49" i="11" s="1"/>
  <c r="M348" i="9"/>
  <c r="M347" i="9" s="1"/>
  <c r="M453" i="9"/>
  <c r="M252" i="9"/>
  <c r="M251" i="9" s="1"/>
  <c r="M240" i="9"/>
  <c r="M239" i="9" s="1"/>
  <c r="E129" i="11" s="1"/>
  <c r="M230" i="9"/>
  <c r="M231" i="9"/>
  <c r="M215" i="9"/>
  <c r="M216" i="9"/>
  <c r="M213" i="9"/>
  <c r="M212" i="9"/>
  <c r="M203" i="9"/>
  <c r="M202" i="9" s="1"/>
  <c r="E110" i="11" s="1"/>
  <c r="M193" i="9"/>
  <c r="M192" i="9" s="1"/>
  <c r="E81" i="11" s="1"/>
  <c r="M188" i="9"/>
  <c r="M187" i="9"/>
  <c r="M183" i="9"/>
  <c r="M182" i="9" s="1"/>
  <c r="M176" i="9"/>
  <c r="M499" i="9"/>
  <c r="M498" i="9" s="1"/>
  <c r="M488" i="9"/>
  <c r="M487" i="9"/>
  <c r="M481" i="9"/>
  <c r="M480" i="9" s="1"/>
  <c r="E103" i="11" s="1"/>
  <c r="M479" i="9"/>
  <c r="M478" i="9" s="1"/>
  <c r="M477" i="9"/>
  <c r="M476" i="9" s="1"/>
  <c r="E101" i="11" s="1"/>
  <c r="M475" i="9"/>
  <c r="M474" i="9" s="1"/>
  <c r="E100" i="11" s="1"/>
  <c r="M471" i="9"/>
  <c r="M469" i="9"/>
  <c r="M468" i="9" s="1"/>
  <c r="E83" i="11" s="1"/>
  <c r="M466" i="9"/>
  <c r="M465" i="9" s="1"/>
  <c r="M464" i="9" s="1"/>
  <c r="M462" i="9"/>
  <c r="M461" i="9" s="1"/>
  <c r="M460" i="9" s="1"/>
  <c r="M459" i="9" s="1"/>
  <c r="M329" i="9"/>
  <c r="M324" i="9"/>
  <c r="M321" i="9"/>
  <c r="M318" i="9"/>
  <c r="M312" i="9"/>
  <c r="M311" i="9" s="1"/>
  <c r="E174" i="11" s="1"/>
  <c r="L308" i="9"/>
  <c r="M306" i="9"/>
  <c r="M305" i="9" s="1"/>
  <c r="E170" i="11" s="1"/>
  <c r="M299" i="9"/>
  <c r="M298" i="9" s="1"/>
  <c r="E141" i="11" s="1"/>
  <c r="M175" i="9"/>
  <c r="M95" i="9"/>
  <c r="M94" i="9" s="1"/>
  <c r="M77" i="9"/>
  <c r="M76" i="9" s="1"/>
  <c r="M75" i="9" s="1"/>
  <c r="G227" i="9"/>
  <c r="J376" i="9"/>
  <c r="J509" i="9" s="1"/>
  <c r="K90" i="9"/>
  <c r="M90" i="9" s="1"/>
  <c r="M89" i="9" s="1"/>
  <c r="M86" i="9" s="1"/>
  <c r="K82" i="9"/>
  <c r="K81" i="9" s="1"/>
  <c r="K80" i="9" s="1"/>
  <c r="K79" i="9" s="1"/>
  <c r="K93" i="9"/>
  <c r="M93" i="9" s="1"/>
  <c r="M92" i="9" s="1"/>
  <c r="M91" i="9" s="1"/>
  <c r="G50" i="9"/>
  <c r="K175" i="9"/>
  <c r="K95" i="9"/>
  <c r="K94" i="9" s="1"/>
  <c r="K77" i="9"/>
  <c r="K76" i="9" s="1"/>
  <c r="K75" i="9" s="1"/>
  <c r="G53" i="9"/>
  <c r="G401" i="9"/>
  <c r="G144" i="9"/>
  <c r="H102" i="9"/>
  <c r="I102" i="9" s="1"/>
  <c r="G303" i="9"/>
  <c r="G399" i="9"/>
  <c r="H399" i="9"/>
  <c r="G397" i="9"/>
  <c r="G393" i="9"/>
  <c r="G375" i="9"/>
  <c r="G376" i="9"/>
  <c r="I376" i="9" s="1"/>
  <c r="I508" i="9"/>
  <c r="K508" i="9" s="1"/>
  <c r="M508" i="9" s="1"/>
  <c r="I507" i="9"/>
  <c r="K507" i="9" s="1"/>
  <c r="M507" i="9" s="1"/>
  <c r="I497" i="9"/>
  <c r="K497" i="9" s="1"/>
  <c r="M497" i="9" s="1"/>
  <c r="I496" i="9"/>
  <c r="K496" i="9" s="1"/>
  <c r="M496" i="9" s="1"/>
  <c r="I495" i="9"/>
  <c r="K495" i="9" s="1"/>
  <c r="M495" i="9" s="1"/>
  <c r="I486" i="9"/>
  <c r="K486" i="9" s="1"/>
  <c r="M486" i="9" s="1"/>
  <c r="I484" i="9"/>
  <c r="I457" i="9"/>
  <c r="K457" i="9" s="1"/>
  <c r="M457" i="9" s="1"/>
  <c r="I456" i="9"/>
  <c r="K456" i="9" s="1"/>
  <c r="M456" i="9" s="1"/>
  <c r="I455" i="9"/>
  <c r="K455" i="9" s="1"/>
  <c r="M455" i="9" s="1"/>
  <c r="I454" i="9"/>
  <c r="K454" i="9" s="1"/>
  <c r="M454" i="9" s="1"/>
  <c r="I452" i="9"/>
  <c r="K452" i="9" s="1"/>
  <c r="M452" i="9" s="1"/>
  <c r="I444" i="9"/>
  <c r="K444" i="9" s="1"/>
  <c r="K443" i="9" s="1"/>
  <c r="I442" i="9"/>
  <c r="K442" i="9" s="1"/>
  <c r="K441" i="9" s="1"/>
  <c r="I431" i="9"/>
  <c r="I430" i="9" s="1"/>
  <c r="I429" i="9"/>
  <c r="I428" i="9" s="1"/>
  <c r="I427" i="9"/>
  <c r="K427" i="9" s="1"/>
  <c r="K426" i="9" s="1"/>
  <c r="I411" i="9"/>
  <c r="K411" i="9" s="1"/>
  <c r="M411" i="9" s="1"/>
  <c r="I408" i="9"/>
  <c r="K408" i="9" s="1"/>
  <c r="M408" i="9" s="1"/>
  <c r="I385" i="9"/>
  <c r="K385" i="9" s="1"/>
  <c r="M385" i="9" s="1"/>
  <c r="I380" i="9"/>
  <c r="I379" i="9" s="1"/>
  <c r="I378" i="9" s="1"/>
  <c r="I377" i="9"/>
  <c r="K377" i="9" s="1"/>
  <c r="M377" i="9" s="1"/>
  <c r="I375" i="9"/>
  <c r="K375" i="9" s="1"/>
  <c r="M375" i="9" s="1"/>
  <c r="I364" i="9"/>
  <c r="K364" i="9" s="1"/>
  <c r="M364" i="9" s="1"/>
  <c r="I363" i="9"/>
  <c r="K363" i="9" s="1"/>
  <c r="M363" i="9" s="1"/>
  <c r="I354" i="9"/>
  <c r="K354" i="9" s="1"/>
  <c r="M354" i="9" s="1"/>
  <c r="I353" i="9"/>
  <c r="K353" i="9" s="1"/>
  <c r="M353" i="9" s="1"/>
  <c r="I342" i="9"/>
  <c r="K342" i="9" s="1"/>
  <c r="M342" i="9" s="1"/>
  <c r="I341" i="9"/>
  <c r="K341" i="9" s="1"/>
  <c r="M341" i="9" s="1"/>
  <c r="I333" i="9"/>
  <c r="K333" i="9" s="1"/>
  <c r="K332" i="9" s="1"/>
  <c r="I331" i="9"/>
  <c r="K331" i="9" s="1"/>
  <c r="M331" i="9" s="1"/>
  <c r="I330" i="9"/>
  <c r="K330" i="9" s="1"/>
  <c r="M330" i="9" s="1"/>
  <c r="I314" i="9"/>
  <c r="K314" i="9" s="1"/>
  <c r="K313" i="9" s="1"/>
  <c r="I297" i="9"/>
  <c r="K297" i="9" s="1"/>
  <c r="K296" i="9" s="1"/>
  <c r="K295" i="9" s="1"/>
  <c r="K294" i="9" s="1"/>
  <c r="I293" i="9"/>
  <c r="K293" i="9" s="1"/>
  <c r="K292" i="9" s="1"/>
  <c r="I288" i="9"/>
  <c r="K288" i="9" s="1"/>
  <c r="I286" i="9"/>
  <c r="K286" i="9" s="1"/>
  <c r="K285" i="9" s="1"/>
  <c r="I282" i="9"/>
  <c r="K282" i="9" s="1"/>
  <c r="K281" i="9" s="1"/>
  <c r="I278" i="9"/>
  <c r="K278" i="9" s="1"/>
  <c r="K277" i="9" s="1"/>
  <c r="I274" i="9"/>
  <c r="K274" i="9" s="1"/>
  <c r="M274" i="9" s="1"/>
  <c r="I273" i="9"/>
  <c r="K273" i="9" s="1"/>
  <c r="M273" i="9" s="1"/>
  <c r="I268" i="9"/>
  <c r="K268" i="9" s="1"/>
  <c r="K267" i="9" s="1"/>
  <c r="I265" i="9"/>
  <c r="K265" i="9" s="1"/>
  <c r="K264" i="9" s="1"/>
  <c r="I261" i="9"/>
  <c r="K261" i="9" s="1"/>
  <c r="K260" i="9" s="1"/>
  <c r="I259" i="9"/>
  <c r="K259" i="9" s="1"/>
  <c r="K258" i="9" s="1"/>
  <c r="I250" i="9"/>
  <c r="K250" i="9" s="1"/>
  <c r="M250" i="9" s="1"/>
  <c r="M249" i="9" s="1"/>
  <c r="M248" i="9" s="1"/>
  <c r="I247" i="9"/>
  <c r="K247" i="9" s="1"/>
  <c r="M247" i="9" s="1"/>
  <c r="I246" i="9"/>
  <c r="K246" i="9" s="1"/>
  <c r="I242" i="9"/>
  <c r="K242" i="9" s="1"/>
  <c r="M242" i="9" s="1"/>
  <c r="I228" i="9"/>
  <c r="K228" i="9" s="1"/>
  <c r="M228" i="9" s="1"/>
  <c r="I210" i="9"/>
  <c r="K210" i="9" s="1"/>
  <c r="M210" i="9" s="1"/>
  <c r="I201" i="9"/>
  <c r="K201" i="9" s="1"/>
  <c r="K200" i="9" s="1"/>
  <c r="I196" i="9"/>
  <c r="K196" i="9" s="1"/>
  <c r="K195" i="9" s="1"/>
  <c r="I191" i="9"/>
  <c r="K191" i="9" s="1"/>
  <c r="K190" i="9" s="1"/>
  <c r="I180" i="9"/>
  <c r="K180" i="9" s="1"/>
  <c r="K179" i="9" s="1"/>
  <c r="I174" i="9"/>
  <c r="K174" i="9" s="1"/>
  <c r="K173" i="9" s="1"/>
  <c r="I171" i="9"/>
  <c r="K171" i="9" s="1"/>
  <c r="M171" i="9" s="1"/>
  <c r="I170" i="9"/>
  <c r="K170" i="9" s="1"/>
  <c r="M170" i="9" s="1"/>
  <c r="I167" i="9"/>
  <c r="K167" i="9" s="1"/>
  <c r="M167" i="9" s="1"/>
  <c r="I157" i="9"/>
  <c r="K157" i="9" s="1"/>
  <c r="K156" i="9" s="1"/>
  <c r="I154" i="9"/>
  <c r="K154" i="9" s="1"/>
  <c r="M154" i="9" s="1"/>
  <c r="I153" i="9"/>
  <c r="K153" i="9" s="1"/>
  <c r="M153" i="9" s="1"/>
  <c r="I140" i="9"/>
  <c r="K140" i="9" s="1"/>
  <c r="K139" i="9" s="1"/>
  <c r="I131" i="9"/>
  <c r="K131" i="9" s="1"/>
  <c r="K130" i="9" s="1"/>
  <c r="I127" i="9"/>
  <c r="I126" i="9" s="1"/>
  <c r="I125" i="9" s="1"/>
  <c r="I124" i="9" s="1"/>
  <c r="I123" i="9"/>
  <c r="I122" i="9" s="1"/>
  <c r="I121" i="9"/>
  <c r="K121" i="9" s="1"/>
  <c r="K120" i="9" s="1"/>
  <c r="I119" i="9"/>
  <c r="K119" i="9" s="1"/>
  <c r="K118" i="9" s="1"/>
  <c r="I117" i="9"/>
  <c r="K117" i="9" s="1"/>
  <c r="K116" i="9" s="1"/>
  <c r="I115" i="9"/>
  <c r="K115" i="9" s="1"/>
  <c r="K114" i="9" s="1"/>
  <c r="I112" i="9"/>
  <c r="K112" i="9" s="1"/>
  <c r="K111" i="9" s="1"/>
  <c r="I110" i="9"/>
  <c r="K110" i="9" s="1"/>
  <c r="K109" i="9" s="1"/>
  <c r="I103" i="9"/>
  <c r="K103" i="9" s="1"/>
  <c r="M103" i="9" s="1"/>
  <c r="I72" i="9"/>
  <c r="K72" i="9" s="1"/>
  <c r="K71" i="9" s="1"/>
  <c r="I64" i="9"/>
  <c r="K64" i="9" s="1"/>
  <c r="M64" i="9" s="1"/>
  <c r="I59" i="9"/>
  <c r="I58" i="9" s="1"/>
  <c r="I57" i="9"/>
  <c r="K57" i="9" s="1"/>
  <c r="K56" i="9" s="1"/>
  <c r="I55" i="9"/>
  <c r="K55" i="9" s="1"/>
  <c r="K54" i="9" s="1"/>
  <c r="I48" i="9"/>
  <c r="K48" i="9" s="1"/>
  <c r="M48" i="9" s="1"/>
  <c r="I51" i="9"/>
  <c r="K51" i="9" s="1"/>
  <c r="I42" i="9"/>
  <c r="K42" i="9" s="1"/>
  <c r="M42" i="9" s="1"/>
  <c r="I41" i="9"/>
  <c r="K41" i="9" s="1"/>
  <c r="M41" i="9" s="1"/>
  <c r="I40" i="9"/>
  <c r="K40" i="9" s="1"/>
  <c r="M40" i="9" s="1"/>
  <c r="I36" i="9"/>
  <c r="K36" i="9" s="1"/>
  <c r="K35" i="9" s="1"/>
  <c r="I34" i="9"/>
  <c r="K34" i="9" s="1"/>
  <c r="K33" i="9" s="1"/>
  <c r="I32" i="9"/>
  <c r="K32" i="9" s="1"/>
  <c r="K31" i="9" s="1"/>
  <c r="I29" i="9"/>
  <c r="K29" i="9" s="1"/>
  <c r="M29" i="9" s="1"/>
  <c r="I28" i="9"/>
  <c r="K28" i="9" s="1"/>
  <c r="K27" i="9" s="1"/>
  <c r="I26" i="9"/>
  <c r="K26" i="9" s="1"/>
  <c r="M26" i="9" s="1"/>
  <c r="I25" i="9"/>
  <c r="K25" i="9" s="1"/>
  <c r="M25" i="9" s="1"/>
  <c r="I22" i="9"/>
  <c r="K22" i="9" s="1"/>
  <c r="M22" i="9" s="1"/>
  <c r="I451" i="9"/>
  <c r="I450" i="9" s="1"/>
  <c r="I449" i="9" s="1"/>
  <c r="I448" i="9" s="1"/>
  <c r="I441" i="9"/>
  <c r="I332" i="9"/>
  <c r="I292" i="9"/>
  <c r="I291" i="9" s="1"/>
  <c r="I290" i="9" s="1"/>
  <c r="I281" i="9"/>
  <c r="I280" i="9" s="1"/>
  <c r="I279" i="9" s="1"/>
  <c r="I267" i="9"/>
  <c r="I266" i="9" s="1"/>
  <c r="I260" i="9"/>
  <c r="I249" i="9"/>
  <c r="I248" i="9" s="1"/>
  <c r="I200" i="9"/>
  <c r="I190" i="9"/>
  <c r="I189" i="9" s="1"/>
  <c r="I175" i="9"/>
  <c r="I173" i="9"/>
  <c r="I156" i="9"/>
  <c r="I120" i="9"/>
  <c r="I111" i="9"/>
  <c r="I95" i="9"/>
  <c r="I94" i="9" s="1"/>
  <c r="I77" i="9"/>
  <c r="I76" i="9" s="1"/>
  <c r="I75" i="9" s="1"/>
  <c r="I71" i="9"/>
  <c r="I56" i="9"/>
  <c r="I54" i="9"/>
  <c r="I31" i="9"/>
  <c r="I53" i="9"/>
  <c r="I52" i="9" s="1"/>
  <c r="I101" i="9" l="1"/>
  <c r="I100" i="9" s="1"/>
  <c r="I27" i="9"/>
  <c r="I35" i="9"/>
  <c r="I116" i="9"/>
  <c r="I139" i="9"/>
  <c r="I179" i="9"/>
  <c r="I178" i="9" s="1"/>
  <c r="I177" i="9" s="1"/>
  <c r="I195" i="9"/>
  <c r="I194" i="9" s="1"/>
  <c r="I184" i="9" s="1"/>
  <c r="I245" i="9"/>
  <c r="I244" i="9" s="1"/>
  <c r="I258" i="9"/>
  <c r="I257" i="9" s="1"/>
  <c r="I256" i="9" s="1"/>
  <c r="I264" i="9"/>
  <c r="I263" i="9" s="1"/>
  <c r="I277" i="9"/>
  <c r="I276" i="9" s="1"/>
  <c r="I275" i="9" s="1"/>
  <c r="I285" i="9"/>
  <c r="I284" i="9" s="1"/>
  <c r="I283" i="9" s="1"/>
  <c r="I313" i="9"/>
  <c r="I426" i="9"/>
  <c r="I443" i="9"/>
  <c r="I436" i="9" s="1"/>
  <c r="I435" i="9" s="1"/>
  <c r="K376" i="9"/>
  <c r="M376" i="9" s="1"/>
  <c r="M46" i="9"/>
  <c r="E36" i="11"/>
  <c r="M97" i="9"/>
  <c r="E99" i="11"/>
  <c r="L509" i="9"/>
  <c r="E79" i="11"/>
  <c r="M470" i="9"/>
  <c r="M467" i="9" s="1"/>
  <c r="E88" i="11"/>
  <c r="E84" i="11" s="1"/>
  <c r="M105" i="9"/>
  <c r="E127" i="11"/>
  <c r="M186" i="9"/>
  <c r="M185" i="9" s="1"/>
  <c r="M214" i="9"/>
  <c r="E113" i="11" s="1"/>
  <c r="M229" i="9"/>
  <c r="E126" i="11" s="1"/>
  <c r="M473" i="9"/>
  <c r="M367" i="9"/>
  <c r="M145" i="9"/>
  <c r="E56" i="11"/>
  <c r="M451" i="9"/>
  <c r="M450" i="9" s="1"/>
  <c r="M449" i="9" s="1"/>
  <c r="M448" i="9" s="1"/>
  <c r="E39" i="11" s="1"/>
  <c r="M211" i="9"/>
  <c r="E112" i="11" s="1"/>
  <c r="K245" i="9"/>
  <c r="K244" i="9" s="1"/>
  <c r="H509" i="9"/>
  <c r="K92" i="9"/>
  <c r="M181" i="9"/>
  <c r="K89" i="9"/>
  <c r="K86" i="9" s="1"/>
  <c r="E93" i="11"/>
  <c r="M374" i="9"/>
  <c r="I46" i="9"/>
  <c r="M34" i="9"/>
  <c r="M33" i="9" s="1"/>
  <c r="E28" i="11" s="1"/>
  <c r="M57" i="9"/>
  <c r="M56" i="9" s="1"/>
  <c r="E43" i="11" s="1"/>
  <c r="M72" i="9"/>
  <c r="M110" i="9"/>
  <c r="M109" i="9" s="1"/>
  <c r="M112" i="9"/>
  <c r="M111" i="9" s="1"/>
  <c r="E139" i="11" s="1"/>
  <c r="M117" i="9"/>
  <c r="M116" i="9" s="1"/>
  <c r="E147" i="11" s="1"/>
  <c r="M157" i="9"/>
  <c r="M156" i="9" s="1"/>
  <c r="E18" i="11" s="1"/>
  <c r="M191" i="9"/>
  <c r="M190" i="9" s="1"/>
  <c r="M201" i="9"/>
  <c r="M200" i="9" s="1"/>
  <c r="M259" i="9"/>
  <c r="M258" i="9" s="1"/>
  <c r="M268" i="9"/>
  <c r="M267" i="9" s="1"/>
  <c r="M278" i="9"/>
  <c r="M277" i="9" s="1"/>
  <c r="M286" i="9"/>
  <c r="M285" i="9" s="1"/>
  <c r="M314" i="9"/>
  <c r="M313" i="9" s="1"/>
  <c r="E175" i="11" s="1"/>
  <c r="M333" i="9"/>
  <c r="M332" i="9" s="1"/>
  <c r="E185" i="11" s="1"/>
  <c r="M442" i="9"/>
  <c r="M441" i="9" s="1"/>
  <c r="E116" i="11" s="1"/>
  <c r="I33" i="9"/>
  <c r="I109" i="9"/>
  <c r="I108" i="9" s="1"/>
  <c r="I114" i="9"/>
  <c r="I118" i="9"/>
  <c r="I130" i="9"/>
  <c r="I129" i="9" s="1"/>
  <c r="M28" i="9"/>
  <c r="M27" i="9" s="1"/>
  <c r="E21" i="11" s="1"/>
  <c r="M32" i="9"/>
  <c r="M31" i="9" s="1"/>
  <c r="E27" i="11" s="1"/>
  <c r="M36" i="9"/>
  <c r="M35" i="9" s="1"/>
  <c r="M51" i="9"/>
  <c r="M55" i="9"/>
  <c r="M54" i="9" s="1"/>
  <c r="E41" i="11" s="1"/>
  <c r="M82" i="9"/>
  <c r="M81" i="9" s="1"/>
  <c r="M80" i="9" s="1"/>
  <c r="M115" i="9"/>
  <c r="M114" i="9" s="1"/>
  <c r="E146" i="11" s="1"/>
  <c r="M119" i="9"/>
  <c r="M118" i="9" s="1"/>
  <c r="E148" i="11" s="1"/>
  <c r="M121" i="9"/>
  <c r="M120" i="9" s="1"/>
  <c r="E149" i="11" s="1"/>
  <c r="M131" i="9"/>
  <c r="M130" i="9" s="1"/>
  <c r="M140" i="9"/>
  <c r="M139" i="9" s="1"/>
  <c r="E180" i="11" s="1"/>
  <c r="M174" i="9"/>
  <c r="M173" i="9" s="1"/>
  <c r="M180" i="9"/>
  <c r="M179" i="9" s="1"/>
  <c r="M196" i="9"/>
  <c r="M195" i="9" s="1"/>
  <c r="E102" i="11" s="1"/>
  <c r="E98" i="11" s="1"/>
  <c r="M246" i="9"/>
  <c r="M245" i="9" s="1"/>
  <c r="M261" i="9"/>
  <c r="M260" i="9" s="1"/>
  <c r="E162" i="11" s="1"/>
  <c r="M265" i="9"/>
  <c r="M264" i="9" s="1"/>
  <c r="M282" i="9"/>
  <c r="M281" i="9" s="1"/>
  <c r="M288" i="9"/>
  <c r="E207" i="11" s="1"/>
  <c r="M427" i="9"/>
  <c r="M426" i="9" s="1"/>
  <c r="M444" i="9"/>
  <c r="M443" i="9" s="1"/>
  <c r="M293" i="9"/>
  <c r="M292" i="9" s="1"/>
  <c r="E74" i="11" s="1"/>
  <c r="M297" i="9"/>
  <c r="M296" i="9" s="1"/>
  <c r="K451" i="9"/>
  <c r="K450" i="9" s="1"/>
  <c r="K449" i="9" s="1"/>
  <c r="K448" i="9" s="1"/>
  <c r="K266" i="9"/>
  <c r="K436" i="9"/>
  <c r="K435" i="9" s="1"/>
  <c r="K46" i="9"/>
  <c r="K129" i="9"/>
  <c r="K189" i="9"/>
  <c r="K249" i="9"/>
  <c r="K248" i="9" s="1"/>
  <c r="K280" i="9"/>
  <c r="K279" i="9" s="1"/>
  <c r="K178" i="9"/>
  <c r="K177" i="9" s="1"/>
  <c r="K194" i="9"/>
  <c r="K263" i="9"/>
  <c r="K262" i="9" s="1"/>
  <c r="K276" i="9"/>
  <c r="K275" i="9" s="1"/>
  <c r="K374" i="9"/>
  <c r="K373" i="9" s="1"/>
  <c r="K53" i="9"/>
  <c r="K123" i="9"/>
  <c r="K380" i="9"/>
  <c r="K50" i="9"/>
  <c r="I50" i="9"/>
  <c r="I49" i="9" s="1"/>
  <c r="K91" i="9"/>
  <c r="I483" i="9"/>
  <c r="I482" i="9" s="1"/>
  <c r="I463" i="9" s="1"/>
  <c r="I458" i="9" s="1"/>
  <c r="K59" i="9"/>
  <c r="K127" i="9"/>
  <c r="K429" i="9"/>
  <c r="K431" i="9"/>
  <c r="K484" i="9"/>
  <c r="K291" i="9"/>
  <c r="K290" i="9" s="1"/>
  <c r="I296" i="9"/>
  <c r="I295" i="9" s="1"/>
  <c r="I294" i="9" s="1"/>
  <c r="K284" i="9"/>
  <c r="K283" i="9" s="1"/>
  <c r="K30" i="9"/>
  <c r="K108" i="9"/>
  <c r="K257" i="9"/>
  <c r="K256" i="9" s="1"/>
  <c r="K102" i="9"/>
  <c r="I374" i="9"/>
  <c r="I373" i="9" s="1"/>
  <c r="I409" i="9"/>
  <c r="I262" i="9"/>
  <c r="I113" i="9"/>
  <c r="I30" i="9"/>
  <c r="I85" i="9"/>
  <c r="G46" i="9"/>
  <c r="I393" i="9"/>
  <c r="I397" i="9"/>
  <c r="I401" i="9"/>
  <c r="I399" i="9"/>
  <c r="I73" i="9"/>
  <c r="I303" i="9"/>
  <c r="I144" i="9"/>
  <c r="G224" i="9"/>
  <c r="I224" i="9" s="1"/>
  <c r="K224" i="9" s="1"/>
  <c r="M224" i="9" s="1"/>
  <c r="G407" i="9"/>
  <c r="I407" i="9" s="1"/>
  <c r="G310" i="9"/>
  <c r="I310" i="9" s="1"/>
  <c r="E77" i="11" l="1"/>
  <c r="E76" i="11"/>
  <c r="E203" i="11"/>
  <c r="M284" i="9"/>
  <c r="M287" i="9"/>
  <c r="E117" i="11"/>
  <c r="M436" i="9"/>
  <c r="M435" i="9" s="1"/>
  <c r="E95" i="11"/>
  <c r="M291" i="9"/>
  <c r="M290" i="9" s="1"/>
  <c r="M280" i="9"/>
  <c r="M279" i="9" s="1"/>
  <c r="E199" i="11"/>
  <c r="M194" i="9"/>
  <c r="M172" i="9"/>
  <c r="M129" i="9"/>
  <c r="M79" i="9"/>
  <c r="E73" i="11"/>
  <c r="M50" i="9"/>
  <c r="E35" i="11"/>
  <c r="M276" i="9"/>
  <c r="M275" i="9" s="1"/>
  <c r="E196" i="11"/>
  <c r="M189" i="9"/>
  <c r="E82" i="11"/>
  <c r="M108" i="9"/>
  <c r="E137" i="11"/>
  <c r="M263" i="9"/>
  <c r="E168" i="11"/>
  <c r="M244" i="9"/>
  <c r="E134" i="11"/>
  <c r="M178" i="9"/>
  <c r="M177" i="9" s="1"/>
  <c r="E55" i="11"/>
  <c r="M266" i="9"/>
  <c r="E109" i="11"/>
  <c r="M373" i="9"/>
  <c r="E62" i="11"/>
  <c r="K101" i="9"/>
  <c r="K100" i="9" s="1"/>
  <c r="K85" i="9" s="1"/>
  <c r="M102" i="9"/>
  <c r="M101" i="9" s="1"/>
  <c r="K430" i="9"/>
  <c r="M431" i="9"/>
  <c r="M430" i="9" s="1"/>
  <c r="E97" i="11" s="1"/>
  <c r="K126" i="9"/>
  <c r="M127" i="9"/>
  <c r="M126" i="9" s="1"/>
  <c r="K122" i="9"/>
  <c r="M123" i="9"/>
  <c r="M122" i="9" s="1"/>
  <c r="M295" i="9"/>
  <c r="M294" i="9" s="1"/>
  <c r="E140" i="11"/>
  <c r="E138" i="11" s="1"/>
  <c r="M257" i="9"/>
  <c r="M256" i="9" s="1"/>
  <c r="K483" i="9"/>
  <c r="M484" i="9"/>
  <c r="M483" i="9" s="1"/>
  <c r="K428" i="9"/>
  <c r="M429" i="9"/>
  <c r="M428" i="9" s="1"/>
  <c r="M409" i="9" s="1"/>
  <c r="K58" i="9"/>
  <c r="M59" i="9"/>
  <c r="M58" i="9" s="1"/>
  <c r="E42" i="11" s="1"/>
  <c r="K379" i="9"/>
  <c r="M380" i="9"/>
  <c r="M379" i="9" s="1"/>
  <c r="K52" i="9"/>
  <c r="M53" i="9"/>
  <c r="M52" i="9" s="1"/>
  <c r="E37" i="11" s="1"/>
  <c r="M30" i="9"/>
  <c r="K113" i="9"/>
  <c r="K104" i="9" s="1"/>
  <c r="I398" i="9"/>
  <c r="K399" i="9"/>
  <c r="K482" i="9"/>
  <c r="K463" i="9" s="1"/>
  <c r="K458" i="9" s="1"/>
  <c r="K378" i="9"/>
  <c r="K184" i="9"/>
  <c r="I309" i="9"/>
  <c r="K310" i="9"/>
  <c r="I302" i="9"/>
  <c r="I301" i="9" s="1"/>
  <c r="K303" i="9"/>
  <c r="I396" i="9"/>
  <c r="K397" i="9"/>
  <c r="I406" i="9"/>
  <c r="I405" i="9" s="1"/>
  <c r="I404" i="9" s="1"/>
  <c r="K407" i="9"/>
  <c r="I143" i="9"/>
  <c r="I142" i="9" s="1"/>
  <c r="I141" i="9" s="1"/>
  <c r="K144" i="9"/>
  <c r="I68" i="9"/>
  <c r="I67" i="9" s="1"/>
  <c r="K73" i="9"/>
  <c r="M73" i="9" s="1"/>
  <c r="M71" i="9" s="1"/>
  <c r="I400" i="9"/>
  <c r="K401" i="9"/>
  <c r="I392" i="9"/>
  <c r="K393" i="9"/>
  <c r="K125" i="9"/>
  <c r="K124" i="9" s="1"/>
  <c r="K49" i="9"/>
  <c r="K409" i="9"/>
  <c r="I391" i="9"/>
  <c r="I104" i="9"/>
  <c r="G207" i="9"/>
  <c r="I207" i="9" s="1"/>
  <c r="K207" i="9" s="1"/>
  <c r="M207" i="9" s="1"/>
  <c r="G328" i="9"/>
  <c r="I328" i="9" s="1"/>
  <c r="G326" i="9"/>
  <c r="I326" i="9" s="1"/>
  <c r="K326" i="9" s="1"/>
  <c r="M326" i="9" s="1"/>
  <c r="G325" i="9"/>
  <c r="I325" i="9" s="1"/>
  <c r="K325" i="9" s="1"/>
  <c r="M325" i="9" s="1"/>
  <c r="G323" i="9"/>
  <c r="I323" i="9" s="1"/>
  <c r="K323" i="9" s="1"/>
  <c r="M323" i="9" s="1"/>
  <c r="M184" i="9" l="1"/>
  <c r="M68" i="9"/>
  <c r="E50" i="11"/>
  <c r="E48" i="11" s="1"/>
  <c r="M283" i="9"/>
  <c r="M262" i="9"/>
  <c r="M67" i="9"/>
  <c r="M49" i="9"/>
  <c r="M378" i="9"/>
  <c r="E60" i="11"/>
  <c r="E96" i="11"/>
  <c r="E80" i="11" s="1"/>
  <c r="M113" i="9"/>
  <c r="M104" i="9" s="1"/>
  <c r="E150" i="11"/>
  <c r="M125" i="9"/>
  <c r="M124" i="9" s="1"/>
  <c r="E157" i="11"/>
  <c r="M100" i="9"/>
  <c r="M85" i="9" s="1"/>
  <c r="E106" i="11"/>
  <c r="K392" i="9"/>
  <c r="M393" i="9"/>
  <c r="M392" i="9" s="1"/>
  <c r="E69" i="11" s="1"/>
  <c r="K400" i="9"/>
  <c r="M401" i="9"/>
  <c r="M400" i="9" s="1"/>
  <c r="K143" i="9"/>
  <c r="K142" i="9" s="1"/>
  <c r="K141" i="9" s="1"/>
  <c r="M144" i="9"/>
  <c r="M143" i="9" s="1"/>
  <c r="K406" i="9"/>
  <c r="M407" i="9"/>
  <c r="M406" i="9" s="1"/>
  <c r="M405" i="9" s="1"/>
  <c r="M404" i="9" s="1"/>
  <c r="K396" i="9"/>
  <c r="M397" i="9"/>
  <c r="M396" i="9" s="1"/>
  <c r="K302" i="9"/>
  <c r="K301" i="9" s="1"/>
  <c r="M303" i="9"/>
  <c r="M302" i="9" s="1"/>
  <c r="K309" i="9"/>
  <c r="M310" i="9"/>
  <c r="M309" i="9" s="1"/>
  <c r="E173" i="11" s="1"/>
  <c r="M322" i="9"/>
  <c r="E183" i="11" s="1"/>
  <c r="K398" i="9"/>
  <c r="M399" i="9"/>
  <c r="M398" i="9" s="1"/>
  <c r="E71" i="11" s="1"/>
  <c r="K322" i="9"/>
  <c r="I327" i="9"/>
  <c r="K328" i="9"/>
  <c r="K68" i="9"/>
  <c r="K67" i="9" s="1"/>
  <c r="K405" i="9"/>
  <c r="K404" i="9" s="1"/>
  <c r="I322" i="9"/>
  <c r="G255" i="9"/>
  <c r="I255" i="9" s="1"/>
  <c r="G237" i="9"/>
  <c r="I237" i="9" s="1"/>
  <c r="G234" i="9"/>
  <c r="I234" i="9" s="1"/>
  <c r="K391" i="9" l="1"/>
  <c r="E72" i="11"/>
  <c r="M391" i="9"/>
  <c r="E68" i="11"/>
  <c r="M301" i="9"/>
  <c r="E165" i="11"/>
  <c r="M142" i="9"/>
  <c r="M141" i="9" s="1"/>
  <c r="E189" i="11"/>
  <c r="M482" i="9"/>
  <c r="M463" i="9" s="1"/>
  <c r="M458" i="9" s="1"/>
  <c r="E105" i="11"/>
  <c r="K327" i="9"/>
  <c r="M328" i="9"/>
  <c r="M327" i="9" s="1"/>
  <c r="E184" i="11" s="1"/>
  <c r="I236" i="9"/>
  <c r="K237" i="9"/>
  <c r="I233" i="9"/>
  <c r="K234" i="9"/>
  <c r="I254" i="9"/>
  <c r="I253" i="9" s="1"/>
  <c r="K255" i="9"/>
  <c r="I232" i="9"/>
  <c r="G45" i="9"/>
  <c r="I45" i="9" s="1"/>
  <c r="K45" i="9" s="1"/>
  <c r="M45" i="9" s="1"/>
  <c r="G44" i="9"/>
  <c r="I44" i="9" s="1"/>
  <c r="G138" i="9"/>
  <c r="I138" i="9" s="1"/>
  <c r="K138" i="9" s="1"/>
  <c r="M138" i="9" s="1"/>
  <c r="G137" i="9"/>
  <c r="I137" i="9" s="1"/>
  <c r="K137" i="9" s="1"/>
  <c r="M137" i="9" s="1"/>
  <c r="G136" i="9"/>
  <c r="I136" i="9" s="1"/>
  <c r="G66" i="9"/>
  <c r="I66" i="9" s="1"/>
  <c r="K66" i="9" s="1"/>
  <c r="M66" i="9" s="1"/>
  <c r="G65" i="9"/>
  <c r="I65" i="9" s="1"/>
  <c r="K65" i="9" s="1"/>
  <c r="M65" i="9" s="1"/>
  <c r="G63" i="9"/>
  <c r="I63" i="9" s="1"/>
  <c r="K63" i="9" s="1"/>
  <c r="G39" i="9"/>
  <c r="K254" i="9" l="1"/>
  <c r="M255" i="9"/>
  <c r="M254" i="9" s="1"/>
  <c r="K233" i="9"/>
  <c r="M234" i="9"/>
  <c r="M233" i="9" s="1"/>
  <c r="K236" i="9"/>
  <c r="M237" i="9"/>
  <c r="M236" i="9" s="1"/>
  <c r="K62" i="9"/>
  <c r="M63" i="9"/>
  <c r="M62" i="9" s="1"/>
  <c r="I135" i="9"/>
  <c r="I132" i="9" s="1"/>
  <c r="I128" i="9" s="1"/>
  <c r="K136" i="9"/>
  <c r="K61" i="9"/>
  <c r="K60" i="9" s="1"/>
  <c r="I43" i="9"/>
  <c r="K44" i="9"/>
  <c r="K253" i="9"/>
  <c r="G38" i="9"/>
  <c r="I39" i="9"/>
  <c r="I62" i="9"/>
  <c r="I61" i="9" s="1"/>
  <c r="I60" i="9" s="1"/>
  <c r="G443" i="9"/>
  <c r="G338" i="9"/>
  <c r="I338" i="9" s="1"/>
  <c r="K338" i="9" s="1"/>
  <c r="M338" i="9" s="1"/>
  <c r="G122" i="9"/>
  <c r="G243" i="9"/>
  <c r="I243" i="9" s="1"/>
  <c r="G209" i="9"/>
  <c r="I209" i="9" s="1"/>
  <c r="M61" i="9" l="1"/>
  <c r="M60" i="9" s="1"/>
  <c r="E46" i="11"/>
  <c r="M253" i="9"/>
  <c r="E144" i="11"/>
  <c r="K43" i="9"/>
  <c r="M44" i="9"/>
  <c r="M43" i="9" s="1"/>
  <c r="E33" i="11" s="1"/>
  <c r="K135" i="9"/>
  <c r="M136" i="9"/>
  <c r="M135" i="9" s="1"/>
  <c r="M132" i="9" s="1"/>
  <c r="M128" i="9" s="1"/>
  <c r="K232" i="9"/>
  <c r="M232" i="9"/>
  <c r="E128" i="11" s="1"/>
  <c r="I241" i="9"/>
  <c r="K243" i="9"/>
  <c r="I208" i="9"/>
  <c r="K209" i="9"/>
  <c r="I38" i="9"/>
  <c r="I37" i="9" s="1"/>
  <c r="K39" i="9"/>
  <c r="K132" i="9"/>
  <c r="K128" i="9" s="1"/>
  <c r="G58" i="9"/>
  <c r="E179" i="11" l="1"/>
  <c r="K38" i="9"/>
  <c r="M39" i="9"/>
  <c r="M38" i="9" s="1"/>
  <c r="K208" i="9"/>
  <c r="M209" i="9"/>
  <c r="M208" i="9" s="1"/>
  <c r="K241" i="9"/>
  <c r="M243" i="9"/>
  <c r="M241" i="9" s="1"/>
  <c r="K37" i="9"/>
  <c r="G195" i="9"/>
  <c r="G506" i="9"/>
  <c r="I506" i="9" s="1"/>
  <c r="K506" i="9" s="1"/>
  <c r="M506" i="9" s="1"/>
  <c r="G505" i="9"/>
  <c r="I505" i="9" s="1"/>
  <c r="K505" i="9" s="1"/>
  <c r="M505" i="9" s="1"/>
  <c r="G504" i="9"/>
  <c r="I504" i="9" s="1"/>
  <c r="K504" i="9" s="1"/>
  <c r="M504" i="9" s="1"/>
  <c r="G493" i="9"/>
  <c r="I493" i="9" s="1"/>
  <c r="K493" i="9" s="1"/>
  <c r="G494" i="9"/>
  <c r="I494" i="9" s="1"/>
  <c r="K494" i="9" s="1"/>
  <c r="M494" i="9" s="1"/>
  <c r="G406" i="9"/>
  <c r="G405" i="9" s="1"/>
  <c r="G379" i="9"/>
  <c r="G339" i="9"/>
  <c r="I339" i="9" s="1"/>
  <c r="K339" i="9" s="1"/>
  <c r="M339" i="9" s="1"/>
  <c r="G317" i="9"/>
  <c r="I317" i="9" s="1"/>
  <c r="K317" i="9" s="1"/>
  <c r="M317" i="9" s="1"/>
  <c r="G241" i="9"/>
  <c r="I227" i="9"/>
  <c r="G223" i="9"/>
  <c r="I223" i="9" s="1"/>
  <c r="G221" i="9"/>
  <c r="I221" i="9" s="1"/>
  <c r="K221" i="9" s="1"/>
  <c r="M221" i="9" s="1"/>
  <c r="G220" i="9"/>
  <c r="I220" i="9" s="1"/>
  <c r="K220" i="9" s="1"/>
  <c r="G206" i="9"/>
  <c r="I206" i="9" s="1"/>
  <c r="G175" i="9"/>
  <c r="G169" i="9"/>
  <c r="I169" i="9" s="1"/>
  <c r="K169" i="9" s="1"/>
  <c r="M169" i="9" s="1"/>
  <c r="G168" i="9"/>
  <c r="I168" i="9" s="1"/>
  <c r="K168" i="9" s="1"/>
  <c r="M168" i="9" s="1"/>
  <c r="G166" i="9"/>
  <c r="I166" i="9" s="1"/>
  <c r="G155" i="9"/>
  <c r="I155" i="9" s="1"/>
  <c r="K155" i="9" s="1"/>
  <c r="M155" i="9" s="1"/>
  <c r="G152" i="9"/>
  <c r="I152" i="9" s="1"/>
  <c r="G56" i="9"/>
  <c r="G24" i="9"/>
  <c r="I24" i="9" s="1"/>
  <c r="K24" i="9" s="1"/>
  <c r="M24" i="9" s="1"/>
  <c r="G23" i="9"/>
  <c r="I23" i="9" s="1"/>
  <c r="K23" i="9" s="1"/>
  <c r="M23" i="9" s="1"/>
  <c r="G21" i="9"/>
  <c r="I21" i="9" s="1"/>
  <c r="G430" i="9"/>
  <c r="G428" i="9"/>
  <c r="G426" i="9"/>
  <c r="G398" i="9"/>
  <c r="G400" i="9"/>
  <c r="G95" i="9"/>
  <c r="G94" i="9" s="1"/>
  <c r="E131" i="11" l="1"/>
  <c r="M503" i="9"/>
  <c r="M502" i="9" s="1"/>
  <c r="M501" i="9" s="1"/>
  <c r="M500" i="9" s="1"/>
  <c r="M37" i="9"/>
  <c r="E32" i="11"/>
  <c r="E31" i="11" s="1"/>
  <c r="K219" i="9"/>
  <c r="M220" i="9"/>
  <c r="M219" i="9" s="1"/>
  <c r="K492" i="9"/>
  <c r="K491" i="9" s="1"/>
  <c r="K490" i="9" s="1"/>
  <c r="K489" i="9" s="1"/>
  <c r="M493" i="9"/>
  <c r="M492" i="9" s="1"/>
  <c r="I222" i="9"/>
  <c r="K223" i="9"/>
  <c r="I151" i="9"/>
  <c r="I150" i="9" s="1"/>
  <c r="I149" i="9" s="1"/>
  <c r="I148" i="9" s="1"/>
  <c r="K152" i="9"/>
  <c r="I165" i="9"/>
  <c r="I164" i="9" s="1"/>
  <c r="I163" i="9" s="1"/>
  <c r="K166" i="9"/>
  <c r="I205" i="9"/>
  <c r="I204" i="9" s="1"/>
  <c r="I199" i="9" s="1"/>
  <c r="I198" i="9" s="1"/>
  <c r="K206" i="9"/>
  <c r="I226" i="9"/>
  <c r="I225" i="9" s="1"/>
  <c r="K227" i="9"/>
  <c r="K503" i="9"/>
  <c r="K502" i="9" s="1"/>
  <c r="K501" i="9" s="1"/>
  <c r="K500" i="9" s="1"/>
  <c r="I20" i="9"/>
  <c r="I19" i="9" s="1"/>
  <c r="K21" i="9"/>
  <c r="I503" i="9"/>
  <c r="I502" i="9" s="1"/>
  <c r="I501" i="9" s="1"/>
  <c r="I500" i="9" s="1"/>
  <c r="I219" i="9"/>
  <c r="G222" i="9"/>
  <c r="I492" i="9"/>
  <c r="I491" i="9" s="1"/>
  <c r="I490" i="9" s="1"/>
  <c r="I489" i="9" s="1"/>
  <c r="G194" i="9"/>
  <c r="G409" i="9"/>
  <c r="G378" i="9"/>
  <c r="G404" i="9"/>
  <c r="G302" i="9"/>
  <c r="G245" i="9"/>
  <c r="G116" i="9"/>
  <c r="G374" i="9"/>
  <c r="G503" i="9"/>
  <c r="G502" i="9" s="1"/>
  <c r="G501" i="9" s="1"/>
  <c r="G500" i="9" s="1"/>
  <c r="G492" i="9"/>
  <c r="G491" i="9" s="1"/>
  <c r="G490" i="9" s="1"/>
  <c r="G489" i="9" s="1"/>
  <c r="G451" i="9"/>
  <c r="G319" i="9"/>
  <c r="I319" i="9" s="1"/>
  <c r="G320" i="9"/>
  <c r="I320" i="9" s="1"/>
  <c r="K320" i="9" s="1"/>
  <c r="M320" i="9" s="1"/>
  <c r="G308" i="9"/>
  <c r="I308" i="9" s="1"/>
  <c r="G340" i="9"/>
  <c r="I340" i="9" s="1"/>
  <c r="G362" i="9"/>
  <c r="I362" i="9" s="1"/>
  <c r="K362" i="9" s="1"/>
  <c r="M362" i="9" s="1"/>
  <c r="G361" i="9"/>
  <c r="I361" i="9" s="1"/>
  <c r="K361" i="9" s="1"/>
  <c r="M361" i="9" s="1"/>
  <c r="G360" i="9"/>
  <c r="I360" i="9" s="1"/>
  <c r="K360" i="9" s="1"/>
  <c r="G352" i="9"/>
  <c r="I352" i="9" s="1"/>
  <c r="K352" i="9" s="1"/>
  <c r="M352" i="9" s="1"/>
  <c r="G351" i="9"/>
  <c r="I351" i="9" s="1"/>
  <c r="K351" i="9" s="1"/>
  <c r="M351" i="9" s="1"/>
  <c r="G350" i="9"/>
  <c r="I350" i="9" s="1"/>
  <c r="G384" i="9"/>
  <c r="I384" i="9" s="1"/>
  <c r="K384" i="9" s="1"/>
  <c r="M384" i="9" s="1"/>
  <c r="G388" i="9"/>
  <c r="I388" i="9" s="1"/>
  <c r="K388" i="9" s="1"/>
  <c r="M388" i="9" s="1"/>
  <c r="G387" i="9"/>
  <c r="I387" i="9" s="1"/>
  <c r="K387" i="9" s="1"/>
  <c r="M387" i="9" s="1"/>
  <c r="G386" i="9"/>
  <c r="I386" i="9" s="1"/>
  <c r="K386" i="9" s="1"/>
  <c r="M386" i="9" s="1"/>
  <c r="G267" i="9"/>
  <c r="G165" i="9"/>
  <c r="G151" i="9"/>
  <c r="G111" i="9"/>
  <c r="G62" i="9"/>
  <c r="G43" i="9"/>
  <c r="G35" i="9"/>
  <c r="G33" i="9"/>
  <c r="G31" i="9"/>
  <c r="G27" i="9"/>
  <c r="G20" i="9"/>
  <c r="M491" i="9" l="1"/>
  <c r="M490" i="9" s="1"/>
  <c r="M489" i="9" s="1"/>
  <c r="K359" i="9"/>
  <c r="M360" i="9"/>
  <c r="M359" i="9" s="1"/>
  <c r="K20" i="9"/>
  <c r="K19" i="9" s="1"/>
  <c r="M21" i="9"/>
  <c r="M20" i="9" s="1"/>
  <c r="M19" i="9" s="1"/>
  <c r="K222" i="9"/>
  <c r="K218" i="9" s="1"/>
  <c r="M223" i="9"/>
  <c r="M222" i="9" s="1"/>
  <c r="M218" i="9" s="1"/>
  <c r="M383" i="9"/>
  <c r="K226" i="9"/>
  <c r="K225" i="9" s="1"/>
  <c r="K217" i="9" s="1"/>
  <c r="M227" i="9"/>
  <c r="M226" i="9" s="1"/>
  <c r="M225" i="9" s="1"/>
  <c r="E123" i="11" s="1"/>
  <c r="K205" i="9"/>
  <c r="K204" i="9" s="1"/>
  <c r="M206" i="9"/>
  <c r="M205" i="9" s="1"/>
  <c r="M204" i="9" s="1"/>
  <c r="K165" i="9"/>
  <c r="K164" i="9" s="1"/>
  <c r="K163" i="9" s="1"/>
  <c r="M166" i="9"/>
  <c r="M165" i="9" s="1"/>
  <c r="K151" i="9"/>
  <c r="M152" i="9"/>
  <c r="M151" i="9" s="1"/>
  <c r="I218" i="9"/>
  <c r="I217" i="9" s="1"/>
  <c r="I197" i="9" s="1"/>
  <c r="I349" i="9"/>
  <c r="I346" i="9" s="1"/>
  <c r="I345" i="9" s="1"/>
  <c r="I344" i="9" s="1"/>
  <c r="I343" i="9" s="1"/>
  <c r="K350" i="9"/>
  <c r="I337" i="9"/>
  <c r="I336" i="9" s="1"/>
  <c r="I335" i="9" s="1"/>
  <c r="I334" i="9" s="1"/>
  <c r="K340" i="9"/>
  <c r="K199" i="9"/>
  <c r="K198" i="9" s="1"/>
  <c r="K150" i="9"/>
  <c r="K149" i="9" s="1"/>
  <c r="K148" i="9" s="1"/>
  <c r="K358" i="9"/>
  <c r="K357" i="9" s="1"/>
  <c r="K356" i="9" s="1"/>
  <c r="K355" i="9" s="1"/>
  <c r="I307" i="9"/>
  <c r="I304" i="9" s="1"/>
  <c r="K308" i="9"/>
  <c r="I316" i="9"/>
  <c r="I315" i="9" s="1"/>
  <c r="K319" i="9"/>
  <c r="K383" i="9"/>
  <c r="K18" i="9"/>
  <c r="K17" i="9" s="1"/>
  <c r="K16" i="9" s="1"/>
  <c r="I18" i="9"/>
  <c r="I17" i="9" s="1"/>
  <c r="I16" i="9" s="1"/>
  <c r="I383" i="9"/>
  <c r="I382" i="9" s="1"/>
  <c r="I381" i="9" s="1"/>
  <c r="I366" i="9" s="1"/>
  <c r="I365" i="9" s="1"/>
  <c r="I359" i="9"/>
  <c r="I358" i="9" s="1"/>
  <c r="I357" i="9" s="1"/>
  <c r="I356" i="9" s="1"/>
  <c r="I355" i="9" s="1"/>
  <c r="I300" i="9"/>
  <c r="I289" i="9" s="1"/>
  <c r="E26" i="11"/>
  <c r="G266" i="9"/>
  <c r="G301" i="9"/>
  <c r="E164" i="11"/>
  <c r="G164" i="9"/>
  <c r="G337" i="9"/>
  <c r="G336" i="9" s="1"/>
  <c r="G359" i="9"/>
  <c r="G349" i="9"/>
  <c r="G30" i="9"/>
  <c r="M217" i="9" l="1"/>
  <c r="M150" i="9"/>
  <c r="M149" i="9" s="1"/>
  <c r="M148" i="9" s="1"/>
  <c r="E17" i="11"/>
  <c r="M164" i="9"/>
  <c r="M163" i="9" s="1"/>
  <c r="E23" i="11"/>
  <c r="E22" i="11" s="1"/>
  <c r="M199" i="9"/>
  <c r="M198" i="9" s="1"/>
  <c r="E111" i="11"/>
  <c r="E108" i="11" s="1"/>
  <c r="M382" i="9"/>
  <c r="E65" i="11"/>
  <c r="K197" i="9"/>
  <c r="E120" i="11"/>
  <c r="E119" i="11" s="1"/>
  <c r="M18" i="9"/>
  <c r="M17" i="9" s="1"/>
  <c r="M16" i="9" s="1"/>
  <c r="E20" i="11"/>
  <c r="M358" i="9"/>
  <c r="M357" i="9" s="1"/>
  <c r="M356" i="9" s="1"/>
  <c r="M355" i="9" s="1"/>
  <c r="E154" i="11"/>
  <c r="K316" i="9"/>
  <c r="M319" i="9"/>
  <c r="M316" i="9" s="1"/>
  <c r="K307" i="9"/>
  <c r="K304" i="9" s="1"/>
  <c r="M308" i="9"/>
  <c r="M307" i="9" s="1"/>
  <c r="K337" i="9"/>
  <c r="M340" i="9"/>
  <c r="M337" i="9" s="1"/>
  <c r="E34" i="11" s="1"/>
  <c r="K349" i="9"/>
  <c r="K346" i="9" s="1"/>
  <c r="K345" i="9" s="1"/>
  <c r="K344" i="9" s="1"/>
  <c r="K343" i="9" s="1"/>
  <c r="M350" i="9"/>
  <c r="M349" i="9" s="1"/>
  <c r="M346" i="9" s="1"/>
  <c r="M197" i="9"/>
  <c r="K382" i="9"/>
  <c r="K381" i="9" s="1"/>
  <c r="K366" i="9" s="1"/>
  <c r="K365" i="9" s="1"/>
  <c r="K315" i="9"/>
  <c r="K336" i="9"/>
  <c r="K335" i="9" s="1"/>
  <c r="K334" i="9" s="1"/>
  <c r="G264" i="9"/>
  <c r="M381" i="9" l="1"/>
  <c r="M366" i="9" s="1"/>
  <c r="M365" i="9" s="1"/>
  <c r="M345" i="9"/>
  <c r="M344" i="9" s="1"/>
  <c r="M343" i="9" s="1"/>
  <c r="E155" i="11"/>
  <c r="M336" i="9"/>
  <c r="M335" i="9" s="1"/>
  <c r="M334" i="9" s="1"/>
  <c r="M304" i="9"/>
  <c r="E171" i="11"/>
  <c r="M315" i="9"/>
  <c r="E182" i="11"/>
  <c r="M300" i="9"/>
  <c r="M289" i="9" s="1"/>
  <c r="K300" i="9"/>
  <c r="K289" i="9" s="1"/>
  <c r="G263" i="9"/>
  <c r="G262" i="9" s="1"/>
  <c r="E133" i="11"/>
  <c r="E132" i="11" s="1"/>
  <c r="G200" i="9"/>
  <c r="G327" i="9"/>
  <c r="G322" i="9"/>
  <c r="G254" i="9"/>
  <c r="G135" i="9"/>
  <c r="E206" i="11"/>
  <c r="E204" i="11"/>
  <c r="E14" i="11"/>
  <c r="G450" i="9"/>
  <c r="G449" i="9" s="1"/>
  <c r="G448" i="9" s="1"/>
  <c r="G118" i="9"/>
  <c r="G120" i="9"/>
  <c r="G260" i="9"/>
  <c r="G258" i="9"/>
  <c r="G208" i="9"/>
  <c r="G205" i="9"/>
  <c r="G204" i="9" s="1"/>
  <c r="G179" i="9"/>
  <c r="G441" i="9"/>
  <c r="G436" i="9" s="1"/>
  <c r="G396" i="9"/>
  <c r="G392" i="9"/>
  <c r="G332" i="9"/>
  <c r="G391" i="9" l="1"/>
  <c r="E38" i="11"/>
  <c r="G373" i="9"/>
  <c r="E61" i="11"/>
  <c r="G178" i="9"/>
  <c r="G177" i="9" s="1"/>
  <c r="G435" i="9"/>
  <c r="G199" i="9"/>
  <c r="G198" i="9" s="1"/>
  <c r="E143" i="11"/>
  <c r="G346" i="9"/>
  <c r="G335" i="9"/>
  <c r="G334" i="9" s="1"/>
  <c r="G383" i="9"/>
  <c r="G483" i="9"/>
  <c r="E167" i="11"/>
  <c r="E166" i="11" s="1"/>
  <c r="G253" i="9"/>
  <c r="G257" i="9"/>
  <c r="G256" i="9" s="1"/>
  <c r="G292" i="9"/>
  <c r="G382" i="9" l="1"/>
  <c r="G381" i="9" s="1"/>
  <c r="E64" i="11"/>
  <c r="E63" i="11" s="1"/>
  <c r="G358" i="9"/>
  <c r="G357" i="9" s="1"/>
  <c r="G356" i="9" s="1"/>
  <c r="G355" i="9" s="1"/>
  <c r="G482" i="9"/>
  <c r="G463" i="9" s="1"/>
  <c r="G458" i="9" s="1"/>
  <c r="G345" i="9"/>
  <c r="G344" i="9" s="1"/>
  <c r="G343" i="9" s="1"/>
  <c r="G291" i="9"/>
  <c r="G290" i="9" s="1"/>
  <c r="E53" i="11"/>
  <c r="G296" i="9"/>
  <c r="G313" i="9"/>
  <c r="G309" i="9"/>
  <c r="G307" i="9"/>
  <c r="G285" i="9"/>
  <c r="G281" i="9"/>
  <c r="G277" i="9"/>
  <c r="G272" i="9"/>
  <c r="G173" i="9"/>
  <c r="G249" i="9"/>
  <c r="G248" i="9" s="1"/>
  <c r="G244" i="9"/>
  <c r="G226" i="9"/>
  <c r="G225" i="9" s="1"/>
  <c r="G236" i="9"/>
  <c r="G233" i="9"/>
  <c r="G219" i="9"/>
  <c r="G190" i="9"/>
  <c r="G143" i="9"/>
  <c r="G139" i="9"/>
  <c r="G130" i="9"/>
  <c r="G126" i="9"/>
  <c r="G114" i="9"/>
  <c r="G113" i="9" s="1"/>
  <c r="G109" i="9"/>
  <c r="G101" i="9"/>
  <c r="G77" i="9"/>
  <c r="G71" i="9"/>
  <c r="G54" i="9"/>
  <c r="G52" i="9"/>
  <c r="E47" i="11" l="1"/>
  <c r="G68" i="9"/>
  <c r="G284" i="9"/>
  <c r="G271" i="9"/>
  <c r="I272" i="9"/>
  <c r="E104" i="11"/>
  <c r="E153" i="11"/>
  <c r="G37" i="9"/>
  <c r="G163" i="9"/>
  <c r="G366" i="9"/>
  <c r="G365" i="9" s="1"/>
  <c r="E172" i="11"/>
  <c r="E169" i="11" s="1"/>
  <c r="G189" i="9"/>
  <c r="G184" i="9" s="1"/>
  <c r="E40" i="11"/>
  <c r="E30" i="11" s="1"/>
  <c r="G156" i="9"/>
  <c r="G316" i="9"/>
  <c r="E181" i="11" s="1"/>
  <c r="G142" i="9"/>
  <c r="G141" i="9" s="1"/>
  <c r="E188" i="11"/>
  <c r="G270" i="9"/>
  <c r="G269" i="9" s="1"/>
  <c r="G276" i="9"/>
  <c r="G275" i="9" s="1"/>
  <c r="E195" i="11"/>
  <c r="E194" i="11" s="1"/>
  <c r="G283" i="9"/>
  <c r="E202" i="11"/>
  <c r="E201" i="11" s="1"/>
  <c r="G280" i="9"/>
  <c r="G279" i="9" s="1"/>
  <c r="E198" i="11"/>
  <c r="E197" i="11" s="1"/>
  <c r="G132" i="9"/>
  <c r="E177" i="11"/>
  <c r="E176" i="11" s="1"/>
  <c r="G129" i="9"/>
  <c r="G295" i="9"/>
  <c r="G294" i="9" s="1"/>
  <c r="E160" i="11"/>
  <c r="E159" i="11" s="1"/>
  <c r="E158" i="11" s="1"/>
  <c r="G125" i="9"/>
  <c r="G124" i="9" s="1"/>
  <c r="E156" i="11"/>
  <c r="G67" i="9"/>
  <c r="G100" i="9"/>
  <c r="G85" i="9" s="1"/>
  <c r="G76" i="9"/>
  <c r="G75" i="9" s="1"/>
  <c r="E59" i="11"/>
  <c r="E52" i="11" s="1"/>
  <c r="G108" i="9"/>
  <c r="G104" i="9" s="1"/>
  <c r="E136" i="11"/>
  <c r="E135" i="11" s="1"/>
  <c r="E25" i="11"/>
  <c r="E24" i="11" s="1"/>
  <c r="G232" i="9"/>
  <c r="G218" i="9"/>
  <c r="G304" i="9"/>
  <c r="E200" i="11" l="1"/>
  <c r="E193" i="11"/>
  <c r="E163" i="11"/>
  <c r="I271" i="9"/>
  <c r="I270" i="9" s="1"/>
  <c r="I269" i="9" s="1"/>
  <c r="I162" i="9" s="1"/>
  <c r="I509" i="9" s="1"/>
  <c r="K272" i="9"/>
  <c r="G217" i="9"/>
  <c r="G197" i="9" s="1"/>
  <c r="G162" i="9" s="1"/>
  <c r="E145" i="11"/>
  <c r="E142" i="11" s="1"/>
  <c r="G128" i="9"/>
  <c r="E75" i="11"/>
  <c r="E152" i="11"/>
  <c r="E122" i="11"/>
  <c r="E118" i="11" s="1"/>
  <c r="G19" i="9"/>
  <c r="G315" i="9"/>
  <c r="G300" i="9" s="1"/>
  <c r="E16" i="11"/>
  <c r="G61" i="9"/>
  <c r="G60" i="9" s="1"/>
  <c r="E45" i="11"/>
  <c r="G150" i="9"/>
  <c r="G149" i="9" s="1"/>
  <c r="G148" i="9" s="1"/>
  <c r="E44" i="11" l="1"/>
  <c r="E151" i="11"/>
  <c r="K271" i="9"/>
  <c r="M272" i="9"/>
  <c r="M271" i="9" s="1"/>
  <c r="K270" i="9"/>
  <c r="K269" i="9" s="1"/>
  <c r="K162" i="9" s="1"/>
  <c r="K509" i="9" s="1"/>
  <c r="E107" i="11"/>
  <c r="G289" i="9"/>
  <c r="G18" i="9"/>
  <c r="G17" i="9" s="1"/>
  <c r="E19" i="11"/>
  <c r="M270" i="9" l="1"/>
  <c r="M269" i="9" s="1"/>
  <c r="M162" i="9" s="1"/>
  <c r="M509" i="9" s="1"/>
  <c r="E190" i="11"/>
  <c r="E187" i="11" s="1"/>
  <c r="E13" i="11"/>
  <c r="G16" i="9"/>
  <c r="G509" i="9" s="1"/>
  <c r="E186" i="11" l="1"/>
  <c r="E208" i="11" s="1"/>
  <c r="E209" i="11" s="1"/>
</calcChain>
</file>

<file path=xl/comments1.xml><?xml version="1.0" encoding="utf-8"?>
<comments xmlns="http://schemas.openxmlformats.org/spreadsheetml/2006/main">
  <authors>
    <author>Автор</author>
  </authors>
  <commentList>
    <comment ref="G3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130тыс. Руб. РММХ</t>
        </r>
      </text>
    </comment>
  </commentList>
</comments>
</file>

<file path=xl/sharedStrings.xml><?xml version="1.0" encoding="utf-8"?>
<sst xmlns="http://schemas.openxmlformats.org/spreadsheetml/2006/main" count="2852" uniqueCount="594">
  <si>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</si>
  <si>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</si>
  <si>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</si>
  <si>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</si>
  <si>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</si>
  <si>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</si>
  <si>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</si>
  <si>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</si>
  <si>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</si>
  <si>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</si>
  <si>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</si>
  <si>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</si>
  <si>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</si>
  <si>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</si>
  <si>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</si>
  <si>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</si>
  <si>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</si>
  <si>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</si>
  <si>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</si>
  <si>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</si>
  <si>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</si>
  <si>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</si>
  <si>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</si>
  <si>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</si>
  <si>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</si>
  <si>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</si>
  <si>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</si>
  <si>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</si>
  <si>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</si>
  <si>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</si>
  <si>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</si>
  <si>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</si>
  <si>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</si>
  <si>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</si>
  <si>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</si>
  <si>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</si>
  <si>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</si>
  <si>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</si>
  <si>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</si>
  <si>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</si>
  <si>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</si>
  <si>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</si>
  <si>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</si>
  <si>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</si>
  <si>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</si>
  <si>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</si>
  <si>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</si>
  <si>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</si>
  <si>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</si>
  <si>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</si>
  <si>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</si>
  <si>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</si>
  <si>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</si>
  <si>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</si>
  <si>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</si>
  <si>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</si>
  <si>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</si>
  <si>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</si>
  <si>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</si>
  <si>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</si>
  <si>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</si>
  <si>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</si>
  <si>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</si>
  <si>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</si>
  <si>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</si>
  <si>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</si>
  <si>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</si>
  <si>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</si>
  <si>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</si>
  <si>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</si>
  <si>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</si>
  <si>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</si>
  <si>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</si>
  <si>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</si>
  <si>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</si>
  <si>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</si>
  <si>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</si>
  <si>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</si>
  <si>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</si>
  <si>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</si>
  <si>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</si>
  <si>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</si>
  <si>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</si>
  <si>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</si>
  <si>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</si>
  <si>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</si>
  <si>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</si>
  <si>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</si>
  <si>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</si>
  <si>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</si>
  <si>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</si>
  <si>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</si>
  <si>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</si>
  <si>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</si>
  <si>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</si>
  <si>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</si>
  <si>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</si>
  <si>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</si>
  <si>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</si>
  <si>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</si>
  <si>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</si>
  <si>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</si>
  <si>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</si>
  <si>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</si>
  <si>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</si>
  <si>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</si>
  <si>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</si>
  <si>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</si>
  <si>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</si>
  <si>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</si>
  <si>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</si>
  <si>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</si>
  <si>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</si>
  <si>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</si>
  <si>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</si>
  <si>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</si>
  <si>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Иные межбюджетные трансферты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</si>
  <si>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</si>
  <si>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</si>
  <si>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</si>
  <si>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</si>
  <si>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</si>
  <si>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</si>
  <si>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</si>
  <si>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Ежемесячное денежное вознаграждение за классное руководство за счет средств федерального бюджета</t>
  </si>
  <si>
    <t>520 09 00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</si>
  <si>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</si>
  <si>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</si>
  <si>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</si>
  <si>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</si>
  <si>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</si>
  <si>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</si>
  <si>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</si>
  <si>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</si>
  <si>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</si>
  <si>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</si>
  <si>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</si>
  <si>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</si>
  <si>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</si>
  <si>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</si>
  <si>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</si>
  <si>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</si>
  <si>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</si>
  <si>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</si>
  <si>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</si>
  <si>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</si>
  <si>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</si>
  <si>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</si>
  <si>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</si>
  <si>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</si>
  <si>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</si>
  <si>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</si>
  <si>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</si>
  <si>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</si>
  <si>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</si>
  <si>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</si>
  <si>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</si>
  <si>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</si>
  <si>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</si>
  <si>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</si>
  <si>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</si>
  <si>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</si>
  <si>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</si>
  <si>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</si>
  <si>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</si>
  <si>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</si>
  <si>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</si>
  <si>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</si>
  <si>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</si>
  <si>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</si>
  <si>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</si>
  <si>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</si>
  <si>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795 00 11</t>
  </si>
  <si>
    <t>795 00 12</t>
  </si>
  <si>
    <t>440 99 01</t>
  </si>
  <si>
    <t>795 00 21</t>
  </si>
  <si>
    <t>Премирование победителей Всероссийского конкурса на звание «Самый благоустроенный город России»</t>
  </si>
  <si>
    <t>520 14 15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</si>
  <si>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</si>
  <si>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Топливно-энергетический комплекс</t>
  </si>
  <si>
    <t>795 40 01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</si>
  <si>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</si>
  <si>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</si>
  <si>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</si>
  <si>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</si>
  <si>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</si>
  <si>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</si>
  <si>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</si>
  <si>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</si>
  <si>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</si>
  <si>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</si>
  <si>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</si>
  <si>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</si>
  <si>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</si>
  <si>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</si>
  <si>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</si>
  <si>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</si>
  <si>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</si>
  <si>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</si>
  <si>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</si>
  <si>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</si>
  <si>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</si>
  <si>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</si>
  <si>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</si>
  <si>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</si>
  <si>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</si>
  <si>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</si>
  <si>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</si>
  <si>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</si>
  <si>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</si>
  <si>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</si>
  <si>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Администрация муниципального образования "Светлогорский район"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</si>
  <si>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</si>
  <si>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</si>
  <si>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</si>
  <si>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</si>
  <si>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</si>
  <si>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</si>
  <si>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244</t>
  </si>
  <si>
    <t>Резервные средства</t>
  </si>
  <si>
    <t>870</t>
  </si>
  <si>
    <t>0013801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</si>
  <si>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</si>
  <si>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</si>
  <si>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</si>
  <si>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</si>
  <si>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</si>
  <si>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</si>
  <si>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</si>
  <si>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</si>
  <si>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</si>
  <si>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</si>
  <si>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</si>
  <si>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</si>
  <si>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</si>
  <si>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</si>
  <si>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</si>
  <si>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</si>
  <si>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</si>
  <si>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</si>
  <si>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 xml:space="preserve"> Мероприятия в области здравоохранения, спорта и физической культуры, туризма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</si>
  <si>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</si>
  <si>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</si>
  <si>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</si>
  <si>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</si>
  <si>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Муниципальное учреждение "Отдел по бюджету и финансам Светлогорского района"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</si>
  <si>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</si>
  <si>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</si>
  <si>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</si>
  <si>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</si>
  <si>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</si>
  <si>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</si>
  <si>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</si>
  <si>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</si>
  <si>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</si>
  <si>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</si>
  <si>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</si>
  <si>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</si>
  <si>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</si>
  <si>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</si>
  <si>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</si>
  <si>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</si>
  <si>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</si>
  <si>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</si>
  <si>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</si>
  <si>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</si>
  <si>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</si>
  <si>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</si>
  <si>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</si>
  <si>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</si>
  <si>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</si>
  <si>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</si>
  <si>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</si>
  <si>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</si>
  <si>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</si>
  <si>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</si>
  <si>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</si>
  <si>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</si>
  <si>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</si>
  <si>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</si>
  <si>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</si>
  <si>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</si>
  <si>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</si>
  <si>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</si>
  <si>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</si>
  <si>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</si>
  <si>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</si>
  <si>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</si>
  <si>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</si>
  <si>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</si>
  <si>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</si>
  <si>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</si>
  <si>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</si>
  <si>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</si>
  <si>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</si>
  <si>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</si>
  <si>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</si>
  <si>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</si>
  <si>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Муниципальное учреждение  "Учетно-финансовый центр Светлогорского района"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</si>
  <si>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</si>
  <si>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</si>
  <si>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</si>
  <si>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</si>
  <si>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</si>
  <si>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</si>
  <si>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</si>
  <si>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Муниципальное учреждение    "Дом Культуры п.Приморье"</t>
  </si>
  <si>
    <t>0920000</t>
  </si>
  <si>
    <t>0929900</t>
  </si>
  <si>
    <t>852</t>
  </si>
  <si>
    <t>Уплата прочих налогов, сборов и иных платежей</t>
  </si>
  <si>
    <t>411</t>
  </si>
  <si>
    <t>Бюджетные инвестиции в объекты муниципальной собственности казенным учреждениям</t>
  </si>
  <si>
    <t>Строительство детского садика на 150 мест</t>
  </si>
  <si>
    <t>Дорожное хозяйство (дорожные фонды)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</si>
  <si>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</si>
  <si>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</si>
  <si>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</si>
  <si>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</si>
  <si>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</si>
  <si>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Муниципальная целевая программа "Неотложные меры борьбы с туберкулезом в Светлогорском районе на 2008-2012годы"</t>
  </si>
  <si>
    <t>Муниципальная целевая программа "Вакцинопрофилактика на 2010-2012годы"</t>
  </si>
  <si>
    <t>7950012</t>
  </si>
  <si>
    <t>5221600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</si>
  <si>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</si>
  <si>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</si>
  <si>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</si>
  <si>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</si>
  <si>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</si>
  <si>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</si>
  <si>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5201302</t>
  </si>
  <si>
    <t>5201305</t>
  </si>
  <si>
    <t>5201303</t>
  </si>
  <si>
    <t>0020404</t>
  </si>
  <si>
    <t>2020404</t>
  </si>
  <si>
    <t>795 01 01</t>
  </si>
  <si>
    <t>795 04 11</t>
  </si>
  <si>
    <t>092 99 00</t>
  </si>
  <si>
    <t>5089902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</si>
  <si>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</si>
  <si>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</si>
  <si>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</si>
  <si>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</si>
  <si>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</si>
  <si>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</si>
  <si>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</si>
  <si>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</si>
  <si>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</si>
  <si>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</si>
  <si>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</si>
  <si>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</si>
  <si>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</si>
  <si>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</si>
  <si>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795 07 02</t>
  </si>
  <si>
    <t>7950702</t>
  </si>
  <si>
    <t>Субсидии некоммерческим организациям</t>
  </si>
  <si>
    <t>631</t>
  </si>
  <si>
    <t>7955004</t>
  </si>
  <si>
    <t>795 05 04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</si>
  <si>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</si>
  <si>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</si>
  <si>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</si>
  <si>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</si>
  <si>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</si>
  <si>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351 02 00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</si>
  <si>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</si>
  <si>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</si>
  <si>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Целевая программа Калининградской области "Дети-сироты на 2012-2016 годы" средства областного бюджета</t>
  </si>
  <si>
    <t>Целевая программа Калининградской области "Дети-сироты на 2012-2016 годы" средства районного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</si>
  <si>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</si>
  <si>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</si>
  <si>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</si>
  <si>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</si>
  <si>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</si>
  <si>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Муниципальное учреждение культуры "Светлогорская централизованная библиотечная система"</t>
  </si>
  <si>
    <t>ФЦП "Строительство берегоукрепительных сооружений озера Тихое и реки Светлогорка в г. Светлогорске" (III этап), средства бюджета МО г.п. "Город Светлогорск"</t>
  </si>
  <si>
    <t>Целевая программа Калининградской области "Дети-сироты" на 2012-2016 годы средства областного бюджета</t>
  </si>
  <si>
    <t>Целевая программа Калининградской области "Дети-сироты" на 2012-2016 годы средства районного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</si>
  <si>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</si>
  <si>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</si>
  <si>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 xml:space="preserve">Резервный фонд по предупреждению и ликвидации последствий чрезвычайных ситуаций и стихийных бедствий </t>
  </si>
  <si>
    <t>0700501</t>
  </si>
  <si>
    <t>0700502</t>
  </si>
  <si>
    <t>0700503</t>
  </si>
  <si>
    <t>0700504</t>
  </si>
  <si>
    <t>Государственная регистрация актов гражданского состояния за счет средств федерального бюджета</t>
  </si>
  <si>
    <t>Осуществление полномочий Калининградской области в сфере организации работы комиссий  по делам несовершеннолетних и защите их прав</t>
  </si>
  <si>
    <t>Исполнение судебных актов  по обращению взыскания  на средства местного бюджета</t>
  </si>
  <si>
    <t>Осуществление первичного воинского учета на территориях, где отсутствуют военные комиссариаты за счет средств федерального бюджета</t>
  </si>
  <si>
    <t>Бюджетные инвестиции в объекты государственной  собственности казенным учреждениям</t>
  </si>
  <si>
    <t>Осуществление полномочий Калининградской области в сфере обеспечения деятельности органа управления по организации и осуществлению  опеки и попечительства</t>
  </si>
  <si>
    <t>Осуществление полномочий Калининградской области по предоставлению услуги по воспитанию и обучению детей-инвалидов в муниципальных дошкольных образовательных учреждениях Калининградской области</t>
  </si>
  <si>
    <t>Осуществление полномочий Калининградской области в сфере социальной поддержки населения в части  обеспечения деятельности учреждений социального обслуживания населения</t>
  </si>
  <si>
    <t>Осуществление полномочий  Калининградской области в сфере выплаты компенсации части платы, взимаемой  с родителей или  законных представителей за содержание ребенка в образовательных организациях, реализующих основную общеобразовательную программу дошкольного образования</t>
  </si>
  <si>
    <t>ФЦП "Строительство берегоукрепительных сооружений озера Тихое и реки Светлогорки" (IV этап строительства)</t>
  </si>
  <si>
    <t>4361212</t>
  </si>
  <si>
    <t xml:space="preserve">Обеспечение подвоза учащихся к образовательным учреждениям </t>
  </si>
  <si>
    <t>5204100</t>
  </si>
  <si>
    <t xml:space="preserve">Осуществление полномочий Калининградской области в сфере: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               </t>
  </si>
  <si>
    <t>4440200</t>
  </si>
  <si>
    <t>Пенсионное обеспечение</t>
  </si>
  <si>
    <t>4910000</t>
  </si>
  <si>
    <t>Пенсии, выплачиваемые организациями сектора государственного управления</t>
  </si>
  <si>
    <t>312</t>
  </si>
  <si>
    <t>111</t>
  </si>
  <si>
    <t>112</t>
  </si>
  <si>
    <t xml:space="preserve"> Благоустройство</t>
  </si>
  <si>
    <t>6000400</t>
  </si>
  <si>
    <t>Ведомственная целевые программы "Развитие образования на период до 2015 года"</t>
  </si>
  <si>
    <t>7950712</t>
  </si>
  <si>
    <t xml:space="preserve">Федеральная целевая программа развития Калининградской области на период до 2015 года 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</si>
  <si>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(IV этап строительства)"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</si>
  <si>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</si>
  <si>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</si>
  <si>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(Софинансирование работ по ремонту дорог в МО  "Город Светлогорск")</t>
  </si>
  <si>
    <t>Бюджетные инвестиции в объекты муниципальной собственности казенным учреждениям (софинансирование за счет средств районного бюджет)</t>
  </si>
  <si>
    <t>7950434</t>
  </si>
  <si>
    <t xml:space="preserve">Газопроводы-вводы к жилым домам в п. Приморье </t>
  </si>
  <si>
    <t>Распределительный газопровод высокого и низкого давления пос. Лесное</t>
  </si>
  <si>
    <t>7950421</t>
  </si>
  <si>
    <t>7950422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</si>
  <si>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</si>
  <si>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7950423</t>
  </si>
  <si>
    <t>Газопроводы-вводы к жилым домам в п. Донское</t>
  </si>
  <si>
    <t>7950424</t>
  </si>
  <si>
    <t>Федеральная целевая программа развития Калининградской области на период до 2015 года "Строительство детского садика на 150 мест в г. Светлогорске"</t>
  </si>
  <si>
    <t xml:space="preserve">Бюджетные инвестиции в объекты муниципальной собственности казенным учреждениям </t>
  </si>
  <si>
    <t>Международный проект "Повышение чистоты вод Балтийского моря путем развития системы управления водными ресурсами"</t>
  </si>
  <si>
    <t>7955071</t>
  </si>
  <si>
    <t>Жилищное хозяйство</t>
  </si>
  <si>
    <t xml:space="preserve">Обеспечение мероприятий по капитальному ремонту многоквартирных домов за счет средств бюджетов </t>
  </si>
  <si>
    <t>0980201</t>
  </si>
  <si>
    <t>7950032</t>
  </si>
  <si>
    <t>Программа по обращению отходами производства и потребления в Калининградской области</t>
  </si>
  <si>
    <t>383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</si>
  <si>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</si>
  <si>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002 0 400</t>
  </si>
  <si>
    <t>795 04 34</t>
  </si>
  <si>
    <t>795 04 22</t>
  </si>
  <si>
    <t>795 04 21</t>
  </si>
  <si>
    <t>795 04 23</t>
  </si>
  <si>
    <t>795 04 24</t>
  </si>
  <si>
    <t xml:space="preserve">Доплаты к пенсиям, дополнительное пенсионное обеспечение </t>
  </si>
  <si>
    <t>491 00 00</t>
  </si>
  <si>
    <t>795 00 32</t>
  </si>
  <si>
    <t>795 07 12</t>
  </si>
  <si>
    <t>795 00 01</t>
  </si>
  <si>
    <t>436 12 12</t>
  </si>
  <si>
    <t>002 04 02</t>
  </si>
  <si>
    <t>520 4 100</t>
  </si>
  <si>
    <t>520 41 00</t>
  </si>
  <si>
    <t>795 50 71</t>
  </si>
  <si>
    <t>«Развитие сети автомобильных дорог Калининградской области на 2013 - 2018 годы</t>
  </si>
  <si>
    <t xml:space="preserve">Разработка комплексной программы </t>
  </si>
  <si>
    <t>Разработка комплексной программы</t>
  </si>
  <si>
    <t>0980202</t>
  </si>
  <si>
    <t>изменения к II чтению</t>
  </si>
  <si>
    <t>изменения к III чтению</t>
  </si>
  <si>
    <t>0920401</t>
  </si>
  <si>
    <t>Муниципальное казенное учреждение  "Комитет муниципального имущества и земельных ресурсов"</t>
  </si>
  <si>
    <t>Муниципальное казенное учреждение  "Информационные коммуникационные системы"</t>
  </si>
  <si>
    <t>7950525</t>
  </si>
  <si>
    <t>521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</si>
  <si>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</si>
  <si>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795 05 25</t>
  </si>
  <si>
    <t>Распределение  бюджетных ассигнований на 2013 год  по разделам, подразделам и целевым статьям  классификации расходов  бюджета  муниципального образования «Светлогорский район»</t>
  </si>
  <si>
    <t xml:space="preserve">Приложение № 8 </t>
  </si>
  <si>
    <t>341</t>
  </si>
  <si>
    <t>384</t>
  </si>
  <si>
    <t>поправки</t>
  </si>
  <si>
    <t>4320201</t>
  </si>
  <si>
    <t>4320202</t>
  </si>
  <si>
    <t>Организация отдыха детей всех групп здоровья в лагерях различных типов</t>
  </si>
  <si>
    <t>Обеспечение отдыха и оздоровление детей, находящихся в трудной жизненной ситуации за счет средств федерального бюджета</t>
  </si>
  <si>
    <t>432 02 01</t>
  </si>
  <si>
    <t>Обеспечение отдыха и оздоровление детей, находящихся в трудной жизненной ситуации за счет средств областного бюджета</t>
  </si>
  <si>
    <t>Обеспечение отдыха и оздоровление детей, находящихся в трудной жизненной ситуации за счет средств федерального и областного бюджетов</t>
  </si>
  <si>
    <t>1008828</t>
  </si>
  <si>
    <t>Обеспечение жильем молодых семей в рамках федеральной целевой программы "Жилище"</t>
  </si>
  <si>
    <t>100 88 28</t>
  </si>
  <si>
    <t>5223211</t>
  </si>
  <si>
    <t>Подпрограмма "Обеспечение жильем молодых семей"</t>
  </si>
  <si>
    <t>522 32 11</t>
  </si>
  <si>
    <t>Обеспечение мероприятий по капитальному ремонту многоквартирных домов</t>
  </si>
  <si>
    <t xml:space="preserve"> Жилищное хозяйство</t>
  </si>
  <si>
    <t xml:space="preserve"> Коммунальное хозяйство</t>
  </si>
  <si>
    <t xml:space="preserve"> Мероприятия в области коммунального хозяйства</t>
  </si>
  <si>
    <t>5226500</t>
  </si>
  <si>
    <t xml:space="preserve"> Целевая программа Калининградской области "Обращение с отходами производства и потребления в Калининградской области на 2012-2016 годы"</t>
  </si>
  <si>
    <t>6000100</t>
  </si>
  <si>
    <t>Уличное освещение</t>
  </si>
  <si>
    <t>6000200</t>
  </si>
  <si>
    <t>Строительство и содержание автомобильных дорог и инженерных сооружений на них в границах городских  округов и поселений в рамках благоустройства</t>
  </si>
  <si>
    <t>6000500</t>
  </si>
  <si>
    <t>3500300</t>
  </si>
  <si>
    <t xml:space="preserve">Мероприятия в области жилищного хозяйства </t>
  </si>
  <si>
    <t>350 03 00</t>
  </si>
  <si>
    <t>092 03 11</t>
  </si>
  <si>
    <t>4200400</t>
  </si>
  <si>
    <t>Оказание услуги по дошкольному образованию в муниципальных учреждениях и в учреждениях, созданных в рамках муниципально-частного партнерства, на открываемые дополнительные места в указанных учреждениях</t>
  </si>
  <si>
    <t>4209901</t>
  </si>
  <si>
    <t>5203500</t>
  </si>
  <si>
    <t>Поддержка мер по обеспечению повышения заработной платы педагогическим работникам дошкольных образовательных учреждений за счет средств местного бюджета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</si>
  <si>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 за счет средств областного бюджета</t>
  </si>
  <si>
    <t>420 02 00</t>
  </si>
  <si>
    <t>420 04 00</t>
  </si>
  <si>
    <t>420 99 01</t>
  </si>
  <si>
    <t>522 35 00</t>
  </si>
  <si>
    <t>4361204</t>
  </si>
  <si>
    <t xml:space="preserve"> Обеспечение питания учащихся из малообеспеченных семей в муниципальных общеобразовательных учреждениях</t>
  </si>
  <si>
    <t>5204200</t>
  </si>
  <si>
    <t>Фонд стимулирования качества образования в общеобразовательных учреждениях</t>
  </si>
  <si>
    <t>436 12 04</t>
  </si>
  <si>
    <t>520 42 00</t>
  </si>
  <si>
    <t>5210403</t>
  </si>
  <si>
    <t>540</t>
  </si>
  <si>
    <t>Прочие межбюджетные трансферты общего характера</t>
  </si>
  <si>
    <t>Оздоровление детей за счет средств областного бюджета</t>
  </si>
  <si>
    <t>4420001</t>
  </si>
  <si>
    <t>Поддержка мер по обеспечению повышения заработной платы специалистам муниципальных библиотек</t>
  </si>
  <si>
    <t xml:space="preserve"> Фонд непредвиденных расходов</t>
  </si>
  <si>
    <t xml:space="preserve">Энергосбережение и повышение энергетической эффективности на 2010-2020гг </t>
  </si>
  <si>
    <t>Резервный фонд по предупреждению  и ликвидации последствий чрезвычайных ситуаций и стихийных бедствий</t>
  </si>
  <si>
    <t>4361205</t>
  </si>
  <si>
    <t>Обеспечение подвоза учащихся к муниципальным общеобразовательным учреждениям</t>
  </si>
  <si>
    <t>313</t>
  </si>
  <si>
    <t>Компенсация части родительской платы за содержание ребенка в муниципальных учреждениях, реализующих основную общеобразовательную программу</t>
  </si>
  <si>
    <t>Пособия и компенсации по публичным нормативным обязательствам</t>
  </si>
  <si>
    <t>5220800</t>
  </si>
  <si>
    <t>Массовый спорт</t>
  </si>
  <si>
    <t>Мероприятия ЦП КО "Физическая культура и спорт для всех" на 2007-2016 годы по постановлению от 26.10.2012 №815, за счет остатка на 01.01.2013</t>
  </si>
  <si>
    <t>522 08 00</t>
  </si>
  <si>
    <t>5225944</t>
  </si>
  <si>
    <t xml:space="preserve"> ФЦП "Разработка проектной документации на распределительные газопроводы и газовые вводы к жилым домам пос. Донское за счет остатка на 01.01.2013</t>
  </si>
  <si>
    <t xml:space="preserve"> Топливно-энергетический комплекс</t>
  </si>
  <si>
    <t>5225965</t>
  </si>
  <si>
    <t>ФЦП Строительство газопровода для перевода на природный газ котельной №5 пос. Донское, за счет остатка на 01.01.2013</t>
  </si>
  <si>
    <t>5222380</t>
  </si>
  <si>
    <t xml:space="preserve"> Проведение проектных работ по объекту "Создание пешеходной туристической зоны в г. Светлогорске с реконструкцией ул. Октябрьской и ул. Ленина"</t>
  </si>
  <si>
    <t>5225423</t>
  </si>
  <si>
    <t xml:space="preserve"> ФЦП "Реконструкция (перевод) на природный газ котельной №5 в пос. Донское, за счет остатка на 01.01.2013</t>
  </si>
  <si>
    <t xml:space="preserve"> ФЦП Распределительный газопровод высокого и низкого давления в пос. Лесное</t>
  </si>
  <si>
    <t>5225675</t>
  </si>
  <si>
    <t>5225695</t>
  </si>
  <si>
    <t xml:space="preserve">ФЦП Газопроводы-вводы к жилым домам в пос.Приморье </t>
  </si>
  <si>
    <t>Муниципальные целевые программы</t>
  </si>
  <si>
    <t>7950404</t>
  </si>
  <si>
    <t>Строительство газопровода ввода к жилым домам пос. Майский за счет МБТ г.п. Г. Светлогорска</t>
  </si>
  <si>
    <t>5225593</t>
  </si>
  <si>
    <t>1004581</t>
  </si>
  <si>
    <t>5225154</t>
  </si>
  <si>
    <t xml:space="preserve"> ЦП КО "Областная инвестиционная программа на 2009-2014 гг". Реконструкция здания ДШИ г. Светлогорск за счет остатка на 01.01.2013</t>
  </si>
  <si>
    <t>5080001</t>
  </si>
  <si>
    <t>7950425</t>
  </si>
  <si>
    <t>Работы по тех.инвентаризации объекта "Реконструкция (перевод) на природный газ котельной №5 в п. Донское"</t>
  </si>
  <si>
    <t>Бюджетные инвестиции в объекты муниципальной собственности казенным учреждениям (софинансирование за счет МБТ г.п. поселок Донское)</t>
  </si>
  <si>
    <t>5226501</t>
  </si>
  <si>
    <t>Разработка схем санитарной очистки территории, за счет МБТ г. Светлогорска</t>
  </si>
  <si>
    <t>Иные межбюджетные трансферты бюджетам поселений из бюджетов муниципальных районов г.п. Город Светлогорск на оплату работ и услуг на прием, транспортировку и очистку ливневых сточных вод</t>
  </si>
  <si>
    <t>090 04 01</t>
  </si>
  <si>
    <t>522 00 00</t>
  </si>
  <si>
    <t>522 23 80</t>
  </si>
  <si>
    <t>Проведение проектных работ по объекту "Создание пешеходной туристической зоны в г. Светлогорске с реконструкцией ул. Октябрьской и ул. Ленина"</t>
  </si>
  <si>
    <t>Региональные целевые программы</t>
  </si>
  <si>
    <t>522 54 23</t>
  </si>
  <si>
    <t>522 56 75</t>
  </si>
  <si>
    <t>522 56 95</t>
  </si>
  <si>
    <t>522 65 00</t>
  </si>
  <si>
    <t>ФЦП "Реконструкция (перевод) на природный газ котельной №5 в пос. Донское, за счет остатка на 01.01.2013</t>
  </si>
  <si>
    <t>ФЦП Распределительный газопровод высокого и низкого давления в пос. Лесное</t>
  </si>
  <si>
    <t>522 65 01</t>
  </si>
  <si>
    <t>795 04 04</t>
  </si>
  <si>
    <t>600 02 00</t>
  </si>
  <si>
    <t>600 01 00</t>
  </si>
  <si>
    <t>100 45 81</t>
  </si>
  <si>
    <t>522 55 93</t>
  </si>
  <si>
    <t>Областная инвестиционная программа  Калининградской области на период до 2015 года "Строительство детского садика на 150 мест в г. Светлогорске"</t>
  </si>
  <si>
    <t>522 51 54</t>
  </si>
  <si>
    <t>436 12 05</t>
  </si>
  <si>
    <t>795 04 25</t>
  </si>
  <si>
    <t xml:space="preserve">Приложение № 2 </t>
  </si>
  <si>
    <t>Ведомственная структура расходов бюджета муниципального образования «Светлогорский район»                                                                                                                                         на 2013 год</t>
  </si>
  <si>
    <t>0980304</t>
  </si>
  <si>
    <t>Целевая программа Калининградской области "Переселение граждан из аврийного жилищного фонда с учетом необходимости развития алоэтажного жилищного строительства на 2013-2015гг, за счет средств местного бюджета</t>
  </si>
  <si>
    <t>098 03 04</t>
  </si>
  <si>
    <t>от 27  мая 2013 года №18</t>
  </si>
  <si>
    <t>от 17 декабря 2012 года № 73</t>
  </si>
  <si>
    <t>МУ "Отдел социальной защиты населения администрации Светлогорского района"</t>
  </si>
  <si>
    <t>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</si>
  <si>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от 27 мая 2013 года №18</t>
  </si>
  <si>
    <t>от 17 декабря   2012 года № 73</t>
  </si>
  <si>
    <t xml:space="preserve">Приложение № 3  </t>
  </si>
  <si>
    <t>Обеспечение питания учащихся из малообеспеченных семей в муниципальных общеобразовательных учреждениях</t>
  </si>
  <si>
    <t xml:space="preserve">Доплаты к пенсиям, дополнительное пенсионное обеспечение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</si>
</sst>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98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shrinkToFit="1"/>
    </xf>
    <xf numFmtId="4" fontId="1" fillId="2" borderId="4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0" fontId="2" fillId="2" borderId="5" xfId="0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center" shrinkToFit="1"/>
    </xf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wrapText="1"/>
    </xf>
    <xf numFmtId="4" fontId="1" fillId="2" borderId="11" xfId="0" applyNumberFormat="1" applyFont="1" applyFill="1" applyBorder="1" applyAlignment="1" applyProtection="1">
      <alignment horizontal="right" shrinkToFit="1"/>
      <protection locked="0"/>
    </xf>
    <xf numFmtId="4" fontId="1" fillId="0" borderId="7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0" fontId="5" fillId="3" borderId="0" xfId="0" applyFont="1" applyFill="1"/>
    <xf numFmtId="49" fontId="5" fillId="3" borderId="0" xfId="0" applyNumberFormat="1" applyFont="1" applyFill="1" applyAlignment="1">
      <alignment horizontal="center"/>
    </xf>
    <xf numFmtId="0" fontId="5" fillId="3" borderId="0" xfId="0" applyFont="1" applyFill="1" applyBorder="1"/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2" fillId="3" borderId="2" xfId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4" fontId="5" fillId="3" borderId="0" xfId="0" applyNumberFormat="1" applyFont="1" applyFill="1"/>
    <xf numFmtId="0" fontId="7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14" fillId="0" borderId="0" xfId="0" applyNumberFormat="1" applyFont="1"/>
    <xf numFmtId="4" fontId="17" fillId="0" borderId="0" xfId="0" applyNumberFormat="1" applyFont="1"/>
    <xf numFmtId="4" fontId="14" fillId="3" borderId="0" xfId="0" applyNumberFormat="1" applyFont="1" applyFill="1"/>
    <xf numFmtId="0" fontId="4" fillId="3" borderId="14" xfId="0" applyFont="1" applyFill="1" applyBorder="1" applyAlignment="1">
      <alignment horizontal="center" vertical="center"/>
    </xf>
    <xf numFmtId="49" fontId="4" fillId="3" borderId="14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shrinkToFit="1"/>
    </xf>
    <xf numFmtId="49" fontId="2" fillId="3" borderId="1" xfId="0" applyNumberFormat="1" applyFont="1" applyFill="1" applyBorder="1" applyAlignment="1">
      <alignment horizontal="center"/>
    </xf>
    <xf numFmtId="4" fontId="14" fillId="0" borderId="14" xfId="0" applyNumberFormat="1" applyFont="1" applyBorder="1"/>
    <xf numFmtId="0" fontId="2" fillId="3" borderId="0" xfId="0" applyFont="1" applyFill="1" applyBorder="1"/>
    <xf numFmtId="4" fontId="2" fillId="3" borderId="0" xfId="0" applyNumberFormat="1" applyFont="1" applyFill="1" applyBorder="1"/>
    <xf numFmtId="0" fontId="3" fillId="2" borderId="2" xfId="0" applyFont="1" applyFill="1" applyBorder="1" applyAlignment="1">
      <alignment wrapText="1"/>
    </xf>
    <xf numFmtId="0" fontId="8" fillId="3" borderId="1" xfId="0" applyFont="1" applyFill="1" applyBorder="1" applyAlignment="1">
      <alignment horizontal="left" wrapText="1"/>
    </xf>
    <xf numFmtId="0" fontId="1" fillId="3" borderId="1" xfId="1" applyFont="1" applyFill="1" applyBorder="1" applyAlignment="1">
      <alignment wrapText="1"/>
    </xf>
    <xf numFmtId="0" fontId="19" fillId="2" borderId="2" xfId="0" applyFont="1" applyFill="1" applyBorder="1" applyAlignment="1">
      <alignment horizontal="left" wrapText="1"/>
    </xf>
    <xf numFmtId="4" fontId="1" fillId="3" borderId="1" xfId="0" applyNumberFormat="1" applyFont="1" applyFill="1" applyBorder="1"/>
    <xf numFmtId="4" fontId="5" fillId="0" borderId="0" xfId="0" applyNumberFormat="1" applyFont="1"/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" fontId="1" fillId="3" borderId="12" xfId="0" applyNumberFormat="1" applyFont="1" applyFill="1" applyBorder="1" applyAlignment="1">
      <alignment horizontal="center" vertical="center" wrapText="1"/>
    </xf>
    <xf numFmtId="4" fontId="0" fillId="3" borderId="13" xfId="0" applyNumberFormat="1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6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wrapText="1"/>
    </xf>
    <xf numFmtId="4" fontId="16" fillId="3" borderId="12" xfId="0" applyNumberFormat="1" applyFont="1" applyFill="1" applyBorder="1" applyAlignment="1">
      <alignment horizontal="center" vertical="center" wrapText="1"/>
    </xf>
    <xf numFmtId="4" fontId="15" fillId="3" borderId="13" xfId="0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4" fontId="1" fillId="3" borderId="15" xfId="0" applyNumberFormat="1" applyFont="1" applyFill="1" applyBorder="1" applyAlignment="1">
      <alignment horizontal="center" vertical="center" wrapText="1"/>
    </xf>
    <xf numFmtId="4" fontId="0" fillId="3" borderId="17" xfId="0" applyNumberFormat="1" applyFill="1" applyBorder="1" applyAlignment="1">
      <alignment horizontal="center" wrapText="1"/>
    </xf>
    <xf numFmtId="4" fontId="4" fillId="3" borderId="15" xfId="0" applyNumberFormat="1" applyFont="1" applyFill="1" applyBorder="1" applyAlignment="1">
      <alignment horizontal="center" vertical="center" wrapText="1"/>
    </xf>
    <xf numFmtId="4" fontId="18" fillId="3" borderId="17" xfId="0" applyNumberFormat="1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right" wrapText="1"/>
    </xf>
    <xf numFmtId="0" fontId="0" fillId="0" borderId="8" xfId="0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 11" xfId="1"/>
  </cellStyles>
  <dxfs count="0"/>
  <tableStyles count="0" defaultTableStyle="TableStyleMedium9" defaultPivotStyle="PivotStyleLight16"/>
  <colors>
    <mruColors>
      <color rgb="FFCCFFFF"/>
      <color rgb="FFCCFF99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67"/>
  <sheetViews>
    <sheetView tabSelected="1" view="pageLayout" topLeftCell="A202" zoomScale="75" zoomScaleNormal="100" zoomScalePageLayoutView="75" workbookViewId="0">
      <selection activeCell="M224" sqref="M224"/>
    </sheetView>
  </sheetViews>
  <sheetFormatPr defaultRowHeight="15.75" x14ac:dyDescent="0.25"/>
  <cols>
    <col min="1" max="1" width="110.7109375" style="32" customWidth="1"/>
    <col min="2" max="2" width="5.42578125" style="32" customWidth="1"/>
    <col min="3" max="3" width="5.28515625" style="32" customWidth="1"/>
    <col min="4" max="4" width="4.85546875" style="32" customWidth="1"/>
    <col min="5" max="5" width="9.140625" style="32"/>
    <col min="6" max="6" width="6.28515625" style="32" customWidth="1"/>
    <col min="7" max="7" width="15" style="52" hidden="1" customWidth="1"/>
    <col min="8" max="8" width="9.85546875" style="56" hidden="1" customWidth="1"/>
    <col min="9" max="9" width="14.7109375" style="52" hidden="1" customWidth="1"/>
    <col min="10" max="10" width="11" style="56" hidden="1" customWidth="1"/>
    <col min="11" max="11" width="16" style="52" hidden="1" customWidth="1"/>
    <col min="12" max="12" width="10.140625" style="31" hidden="1" customWidth="1"/>
    <col min="13" max="13" width="15.7109375" style="52" customWidth="1"/>
    <col min="14" max="14" width="0" style="31" hidden="1" customWidth="1"/>
    <col min="15" max="16384" width="9.140625" style="31"/>
  </cols>
  <sheetData>
    <row r="1" spans="1:13" x14ac:dyDescent="0.25">
      <c r="A1" s="74" t="s">
        <v>580</v>
      </c>
      <c r="B1" s="74"/>
      <c r="C1" s="74"/>
      <c r="D1" s="74"/>
      <c r="E1" s="74"/>
      <c r="F1" s="74"/>
      <c r="G1" s="74"/>
      <c r="H1" s="75"/>
      <c r="I1" s="75"/>
      <c r="J1" s="75"/>
      <c r="K1" s="75"/>
      <c r="L1" s="75"/>
      <c r="M1" s="75"/>
    </row>
    <row r="2" spans="1:13" x14ac:dyDescent="0.25">
      <c r="A2" s="74" t="s">
        <v>0</v>
      </c>
      <c r="B2" s="74"/>
      <c r="C2" s="74"/>
      <c r="D2" s="74"/>
      <c r="E2" s="74"/>
      <c r="F2" s="74"/>
      <c r="G2" s="74"/>
      <c r="H2" s="75"/>
      <c r="I2" s="75"/>
      <c r="J2" s="75"/>
      <c r="K2" s="75"/>
      <c r="L2" s="75"/>
      <c r="M2" s="75"/>
    </row>
    <row r="3" spans="1:13" x14ac:dyDescent="0.25">
      <c r="A3" s="74" t="s">
        <v>130</v>
      </c>
      <c r="B3" s="74"/>
      <c r="C3" s="74"/>
      <c r="D3" s="74"/>
      <c r="E3" s="74"/>
      <c r="F3" s="74"/>
      <c r="G3" s="74"/>
      <c r="H3" s="75"/>
      <c r="I3" s="75"/>
      <c r="J3" s="75"/>
      <c r="K3" s="75"/>
      <c r="L3" s="75"/>
      <c r="M3" s="75"/>
    </row>
    <row r="4" spans="1:13" x14ac:dyDescent="0.25">
      <c r="A4" s="74" t="s">
        <v>585</v>
      </c>
      <c r="B4" s="74"/>
      <c r="C4" s="74"/>
      <c r="D4" s="74"/>
      <c r="E4" s="74"/>
      <c r="F4" s="74"/>
      <c r="G4" s="74"/>
      <c r="H4" s="75"/>
      <c r="I4" s="75"/>
      <c r="J4" s="75"/>
      <c r="K4" s="75"/>
      <c r="L4" s="75"/>
      <c r="M4" s="75"/>
    </row>
    <row r="5" spans="1:13" ht="4.5" customHeight="1" x14ac:dyDescent="0.25"/>
    <row r="6" spans="1:13" x14ac:dyDescent="0.25">
      <c r="A6" s="74" t="s">
        <v>345</v>
      </c>
      <c r="B6" s="74"/>
      <c r="C6" s="74"/>
      <c r="D6" s="74"/>
      <c r="E6" s="74"/>
      <c r="F6" s="74"/>
      <c r="G6" s="74"/>
      <c r="H6" s="75"/>
      <c r="I6" s="75"/>
      <c r="J6" s="75"/>
      <c r="K6" s="75"/>
      <c r="L6" s="75"/>
      <c r="M6" s="75"/>
    </row>
    <row r="7" spans="1:13" x14ac:dyDescent="0.25">
      <c r="A7" s="74" t="s">
        <v>0</v>
      </c>
      <c r="B7" s="74"/>
      <c r="C7" s="74"/>
      <c r="D7" s="74"/>
      <c r="E7" s="74"/>
      <c r="F7" s="74"/>
      <c r="G7" s="74"/>
      <c r="H7" s="75"/>
      <c r="I7" s="75"/>
      <c r="J7" s="75"/>
      <c r="K7" s="75"/>
      <c r="L7" s="75"/>
      <c r="M7" s="75"/>
    </row>
    <row r="8" spans="1:13" x14ac:dyDescent="0.25">
      <c r="A8" s="74" t="s">
        <v>130</v>
      </c>
      <c r="B8" s="74"/>
      <c r="C8" s="74"/>
      <c r="D8" s="74"/>
      <c r="E8" s="74"/>
      <c r="F8" s="74"/>
      <c r="G8" s="74"/>
      <c r="H8" s="75"/>
      <c r="I8" s="75"/>
      <c r="J8" s="75"/>
      <c r="K8" s="75"/>
      <c r="L8" s="75"/>
      <c r="M8" s="75"/>
    </row>
    <row r="9" spans="1:13" x14ac:dyDescent="0.25">
      <c r="A9" s="74" t="s">
        <v>586</v>
      </c>
      <c r="B9" s="74"/>
      <c r="C9" s="74"/>
      <c r="D9" s="74"/>
      <c r="E9" s="74"/>
      <c r="F9" s="74"/>
      <c r="G9" s="74"/>
      <c r="H9" s="75"/>
      <c r="I9" s="75"/>
      <c r="J9" s="75"/>
      <c r="K9" s="75"/>
      <c r="L9" s="75"/>
      <c r="M9" s="75"/>
    </row>
    <row r="10" spans="1:13" ht="5.25" customHeight="1" x14ac:dyDescent="0.25">
      <c r="A10" s="74"/>
      <c r="B10" s="74"/>
      <c r="C10" s="74"/>
      <c r="D10" s="74"/>
      <c r="E10" s="74"/>
      <c r="F10" s="74"/>
      <c r="G10" s="74"/>
      <c r="I10" s="31"/>
      <c r="K10" s="32"/>
      <c r="M10" s="32"/>
    </row>
    <row r="11" spans="1:13" ht="36.75" customHeight="1" x14ac:dyDescent="0.3">
      <c r="A11" s="86" t="s">
        <v>581</v>
      </c>
      <c r="B11" s="86"/>
      <c r="C11" s="86"/>
      <c r="D11" s="86"/>
      <c r="E11" s="86"/>
      <c r="F11" s="86"/>
      <c r="G11" s="86"/>
      <c r="H11" s="75"/>
      <c r="I11" s="75"/>
      <c r="J11" s="75"/>
      <c r="K11" s="75"/>
      <c r="L11" s="75"/>
      <c r="M11" s="75"/>
    </row>
    <row r="12" spans="1:13" ht="16.5" thickBot="1" x14ac:dyDescent="0.3">
      <c r="A12" s="91" t="s">
        <v>1</v>
      </c>
      <c r="B12" s="91"/>
      <c r="C12" s="91"/>
      <c r="D12" s="91"/>
      <c r="E12" s="91"/>
      <c r="F12" s="91"/>
      <c r="G12" s="91"/>
      <c r="H12" s="92"/>
      <c r="I12" s="92"/>
      <c r="J12" s="92"/>
      <c r="K12" s="92"/>
      <c r="L12" s="92"/>
      <c r="M12" s="92"/>
    </row>
    <row r="13" spans="1:13" ht="15.75" customHeight="1" x14ac:dyDescent="0.25">
      <c r="A13" s="80" t="s">
        <v>4</v>
      </c>
      <c r="B13" s="82" t="s">
        <v>9</v>
      </c>
      <c r="C13" s="82" t="s">
        <v>10</v>
      </c>
      <c r="D13" s="82" t="s">
        <v>11</v>
      </c>
      <c r="E13" s="82" t="s">
        <v>12</v>
      </c>
      <c r="F13" s="82" t="s">
        <v>13</v>
      </c>
      <c r="G13" s="78" t="s">
        <v>2</v>
      </c>
      <c r="H13" s="84" t="s">
        <v>456</v>
      </c>
      <c r="I13" s="78" t="s">
        <v>2</v>
      </c>
      <c r="J13" s="84" t="s">
        <v>457</v>
      </c>
      <c r="K13" s="87" t="s">
        <v>2</v>
      </c>
      <c r="L13" s="89" t="s">
        <v>469</v>
      </c>
      <c r="M13" s="87" t="s">
        <v>2</v>
      </c>
    </row>
    <row r="14" spans="1:13" ht="16.5" thickBot="1" x14ac:dyDescent="0.3">
      <c r="A14" s="81"/>
      <c r="B14" s="83"/>
      <c r="C14" s="83"/>
      <c r="D14" s="83"/>
      <c r="E14" s="83"/>
      <c r="F14" s="83"/>
      <c r="G14" s="79"/>
      <c r="H14" s="85"/>
      <c r="I14" s="79"/>
      <c r="J14" s="85"/>
      <c r="K14" s="88"/>
      <c r="L14" s="90"/>
      <c r="M14" s="88"/>
    </row>
    <row r="15" spans="1:13" ht="9.75" customHeight="1" x14ac:dyDescent="0.25">
      <c r="A15" s="59">
        <v>1</v>
      </c>
      <c r="B15" s="60">
        <v>2</v>
      </c>
      <c r="C15" s="59">
        <v>3</v>
      </c>
      <c r="D15" s="59">
        <v>4</v>
      </c>
      <c r="E15" s="59">
        <v>5</v>
      </c>
      <c r="F15" s="59">
        <v>6</v>
      </c>
      <c r="G15" s="59">
        <v>7</v>
      </c>
      <c r="I15" s="59">
        <v>7</v>
      </c>
      <c r="K15" s="59">
        <v>7</v>
      </c>
      <c r="M15" s="59">
        <v>7</v>
      </c>
    </row>
    <row r="16" spans="1:13" ht="15" customHeight="1" x14ac:dyDescent="0.25">
      <c r="A16" s="69" t="s">
        <v>211</v>
      </c>
      <c r="B16" s="36" t="s">
        <v>6</v>
      </c>
      <c r="C16" s="36"/>
      <c r="D16" s="36"/>
      <c r="E16" s="36"/>
      <c r="F16" s="36"/>
      <c r="G16" s="45">
        <f>G17+G60+G67+G75+G85+G104+G124+G128+G141</f>
        <v>47458.05</v>
      </c>
      <c r="I16" s="45">
        <f>I17+I60+I67+I75+I85+I104+I124+I128+I141</f>
        <v>48841.84</v>
      </c>
      <c r="K16" s="45">
        <f>K17+K60+K67+K75+K85+K104+K124+K128+K141+K79</f>
        <v>54056.84</v>
      </c>
      <c r="L16" s="56"/>
      <c r="M16" s="72">
        <f>M17+M60+M67+M75+M85+M104+M124+M128+M141+M79</f>
        <v>61195.219999999994</v>
      </c>
    </row>
    <row r="17" spans="1:13" x14ac:dyDescent="0.25">
      <c r="A17" s="37" t="s">
        <v>14</v>
      </c>
      <c r="B17" s="36"/>
      <c r="C17" s="36" t="s">
        <v>15</v>
      </c>
      <c r="D17" s="36"/>
      <c r="E17" s="36"/>
      <c r="F17" s="36"/>
      <c r="G17" s="45">
        <f>G18+G30+G37</f>
        <v>36501.300000000003</v>
      </c>
      <c r="I17" s="45">
        <f>I18+I30+I37</f>
        <v>36452.089999999997</v>
      </c>
      <c r="K17" s="45">
        <f>K18+K30+K37</f>
        <v>36012.089999999997</v>
      </c>
      <c r="L17" s="56"/>
      <c r="M17" s="45">
        <f>M18+M30+M37</f>
        <v>33322.300000000003</v>
      </c>
    </row>
    <row r="18" spans="1:13" ht="30" customHeight="1" x14ac:dyDescent="0.25">
      <c r="A18" s="38" t="s">
        <v>208</v>
      </c>
      <c r="B18" s="36"/>
      <c r="C18" s="36" t="s">
        <v>15</v>
      </c>
      <c r="D18" s="36" t="s">
        <v>24</v>
      </c>
      <c r="E18" s="36"/>
      <c r="F18" s="36"/>
      <c r="G18" s="45">
        <f>G19+G27</f>
        <v>26694</v>
      </c>
      <c r="I18" s="45">
        <f>I19+I27</f>
        <v>26694</v>
      </c>
      <c r="K18" s="45">
        <f>K19+K27</f>
        <v>26694</v>
      </c>
      <c r="L18" s="56"/>
      <c r="M18" s="45">
        <f>M19+M27</f>
        <v>27490.3</v>
      </c>
    </row>
    <row r="19" spans="1:13" ht="30.75" customHeight="1" x14ac:dyDescent="0.25">
      <c r="A19" s="19" t="s">
        <v>209</v>
      </c>
      <c r="B19" s="39"/>
      <c r="C19" s="39" t="s">
        <v>15</v>
      </c>
      <c r="D19" s="39" t="s">
        <v>24</v>
      </c>
      <c r="E19" s="39" t="s">
        <v>21</v>
      </c>
      <c r="F19" s="39"/>
      <c r="G19" s="44">
        <f>G20</f>
        <v>26694</v>
      </c>
      <c r="I19" s="44">
        <f>I20</f>
        <v>26694</v>
      </c>
      <c r="K19" s="44">
        <f>K20</f>
        <v>26694</v>
      </c>
      <c r="L19" s="56"/>
      <c r="M19" s="44">
        <f>M20</f>
        <v>27490.3</v>
      </c>
    </row>
    <row r="20" spans="1:13" x14ac:dyDescent="0.25">
      <c r="A20" s="40" t="s">
        <v>22</v>
      </c>
      <c r="B20" s="39"/>
      <c r="C20" s="39" t="s">
        <v>15</v>
      </c>
      <c r="D20" s="39" t="s">
        <v>24</v>
      </c>
      <c r="E20" s="39" t="s">
        <v>23</v>
      </c>
      <c r="F20" s="39"/>
      <c r="G20" s="44">
        <f>SUM(G21:G26)</f>
        <v>26694</v>
      </c>
      <c r="I20" s="44">
        <f>SUM(I21:I26)</f>
        <v>26694</v>
      </c>
      <c r="K20" s="44">
        <f>SUM(K21:K26)</f>
        <v>26694</v>
      </c>
      <c r="L20" s="56"/>
      <c r="M20" s="44">
        <f>SUM(M21:M26)</f>
        <v>27490.3</v>
      </c>
    </row>
    <row r="21" spans="1:13" x14ac:dyDescent="0.25">
      <c r="A21" s="19" t="s">
        <v>212</v>
      </c>
      <c r="B21" s="39"/>
      <c r="C21" s="39" t="s">
        <v>15</v>
      </c>
      <c r="D21" s="39" t="s">
        <v>24</v>
      </c>
      <c r="E21" s="39" t="s">
        <v>23</v>
      </c>
      <c r="F21" s="39" t="s">
        <v>213</v>
      </c>
      <c r="G21" s="44">
        <f>19589.7+4971.3</f>
        <v>24561</v>
      </c>
      <c r="I21" s="44">
        <f t="shared" ref="I21:I26" si="0">G21+H21</f>
        <v>24561</v>
      </c>
      <c r="K21" s="44">
        <f t="shared" ref="K21:M26" si="1">I21+J21</f>
        <v>24561</v>
      </c>
      <c r="L21" s="56">
        <f>-173.9+230.9+241.6+563.4</f>
        <v>862</v>
      </c>
      <c r="M21" s="44">
        <f t="shared" si="1"/>
        <v>25423</v>
      </c>
    </row>
    <row r="22" spans="1:13" ht="15" customHeight="1" x14ac:dyDescent="0.25">
      <c r="A22" s="19" t="s">
        <v>214</v>
      </c>
      <c r="B22" s="39"/>
      <c r="C22" s="39" t="s">
        <v>15</v>
      </c>
      <c r="D22" s="39" t="s">
        <v>24</v>
      </c>
      <c r="E22" s="39" t="s">
        <v>23</v>
      </c>
      <c r="F22" s="39" t="s">
        <v>215</v>
      </c>
      <c r="G22" s="44">
        <v>50</v>
      </c>
      <c r="I22" s="44">
        <f t="shared" si="0"/>
        <v>50</v>
      </c>
      <c r="K22" s="44">
        <f t="shared" si="1"/>
        <v>50</v>
      </c>
      <c r="L22" s="56">
        <v>192.2</v>
      </c>
      <c r="M22" s="44">
        <f t="shared" si="1"/>
        <v>242.2</v>
      </c>
    </row>
    <row r="23" spans="1:13" ht="15.75" customHeight="1" x14ac:dyDescent="0.25">
      <c r="A23" s="19" t="s">
        <v>216</v>
      </c>
      <c r="B23" s="39"/>
      <c r="C23" s="39" t="s">
        <v>15</v>
      </c>
      <c r="D23" s="39" t="s">
        <v>24</v>
      </c>
      <c r="E23" s="39" t="s">
        <v>23</v>
      </c>
      <c r="F23" s="39" t="s">
        <v>217</v>
      </c>
      <c r="G23" s="44">
        <f>340+15</f>
        <v>355</v>
      </c>
      <c r="I23" s="44">
        <f>G23+H23</f>
        <v>355</v>
      </c>
      <c r="J23" s="56">
        <v>304.8</v>
      </c>
      <c r="K23" s="44">
        <f t="shared" si="1"/>
        <v>659.8</v>
      </c>
      <c r="L23" s="56"/>
      <c r="M23" s="44">
        <f t="shared" si="1"/>
        <v>659.8</v>
      </c>
    </row>
    <row r="24" spans="1:13" ht="15" customHeight="1" x14ac:dyDescent="0.25">
      <c r="A24" s="19" t="s">
        <v>232</v>
      </c>
      <c r="B24" s="39"/>
      <c r="C24" s="39" t="s">
        <v>15</v>
      </c>
      <c r="D24" s="39" t="s">
        <v>24</v>
      </c>
      <c r="E24" s="39" t="s">
        <v>23</v>
      </c>
      <c r="F24" s="39" t="s">
        <v>218</v>
      </c>
      <c r="G24" s="44">
        <f>40+150+200+798+100+100+320</f>
        <v>1708</v>
      </c>
      <c r="I24" s="44">
        <f t="shared" si="0"/>
        <v>1708</v>
      </c>
      <c r="J24" s="56">
        <v>-304.8</v>
      </c>
      <c r="K24" s="44">
        <f t="shared" si="1"/>
        <v>1403.2</v>
      </c>
      <c r="L24" s="56">
        <f>-18.3-239.6</f>
        <v>-257.89999999999998</v>
      </c>
      <c r="M24" s="44">
        <f t="shared" si="1"/>
        <v>1145.3000000000002</v>
      </c>
    </row>
    <row r="25" spans="1:13" ht="15" customHeight="1" x14ac:dyDescent="0.25">
      <c r="A25" s="48" t="s">
        <v>328</v>
      </c>
      <c r="B25" s="39"/>
      <c r="C25" s="39" t="s">
        <v>15</v>
      </c>
      <c r="D25" s="39" t="s">
        <v>24</v>
      </c>
      <c r="E25" s="39" t="s">
        <v>23</v>
      </c>
      <c r="F25" s="39" t="s">
        <v>327</v>
      </c>
      <c r="G25" s="44"/>
      <c r="I25" s="44">
        <f t="shared" si="0"/>
        <v>0</v>
      </c>
      <c r="J25" s="56">
        <v>10</v>
      </c>
      <c r="K25" s="44">
        <f t="shared" si="1"/>
        <v>10</v>
      </c>
      <c r="L25" s="56"/>
      <c r="M25" s="44">
        <f t="shared" si="1"/>
        <v>10</v>
      </c>
    </row>
    <row r="26" spans="1:13" ht="15" customHeight="1" x14ac:dyDescent="0.25">
      <c r="A26" s="48" t="s">
        <v>310</v>
      </c>
      <c r="B26" s="39"/>
      <c r="C26" s="39" t="s">
        <v>15</v>
      </c>
      <c r="D26" s="39" t="s">
        <v>24</v>
      </c>
      <c r="E26" s="39" t="s">
        <v>23</v>
      </c>
      <c r="F26" s="39" t="s">
        <v>309</v>
      </c>
      <c r="G26" s="44">
        <v>20</v>
      </c>
      <c r="I26" s="44">
        <f t="shared" si="0"/>
        <v>20</v>
      </c>
      <c r="J26" s="56">
        <v>-10</v>
      </c>
      <c r="K26" s="44">
        <f t="shared" si="1"/>
        <v>10</v>
      </c>
      <c r="L26" s="56"/>
      <c r="M26" s="44">
        <f t="shared" si="1"/>
        <v>10</v>
      </c>
    </row>
    <row r="27" spans="1:13" hidden="1" x14ac:dyDescent="0.25">
      <c r="A27" s="19" t="s">
        <v>163</v>
      </c>
      <c r="B27" s="39"/>
      <c r="C27" s="39" t="s">
        <v>15</v>
      </c>
      <c r="D27" s="39" t="s">
        <v>24</v>
      </c>
      <c r="E27" s="39" t="s">
        <v>164</v>
      </c>
      <c r="F27" s="39"/>
      <c r="G27" s="44">
        <f>G28</f>
        <v>0</v>
      </c>
      <c r="I27" s="44">
        <f>I28</f>
        <v>0</v>
      </c>
      <c r="K27" s="44">
        <f>K28</f>
        <v>0</v>
      </c>
      <c r="L27" s="56"/>
      <c r="M27" s="44">
        <f>M28</f>
        <v>0</v>
      </c>
    </row>
    <row r="28" spans="1:13" hidden="1" x14ac:dyDescent="0.25">
      <c r="A28" s="19" t="s">
        <v>212</v>
      </c>
      <c r="B28" s="39"/>
      <c r="C28" s="39" t="s">
        <v>15</v>
      </c>
      <c r="D28" s="39" t="s">
        <v>24</v>
      </c>
      <c r="E28" s="39" t="s">
        <v>164</v>
      </c>
      <c r="F28" s="39" t="s">
        <v>213</v>
      </c>
      <c r="G28" s="44"/>
      <c r="I28" s="44">
        <f>G28+H28</f>
        <v>0</v>
      </c>
      <c r="K28" s="44">
        <f>I28+J28</f>
        <v>0</v>
      </c>
      <c r="L28" s="56"/>
      <c r="M28" s="44">
        <f>K28+L28</f>
        <v>0</v>
      </c>
    </row>
    <row r="29" spans="1:13" ht="30.75" hidden="1" customHeight="1" x14ac:dyDescent="0.25">
      <c r="A29" s="19" t="s">
        <v>214</v>
      </c>
      <c r="B29" s="39"/>
      <c r="C29" s="39" t="s">
        <v>15</v>
      </c>
      <c r="D29" s="39" t="s">
        <v>24</v>
      </c>
      <c r="E29" s="39" t="s">
        <v>164</v>
      </c>
      <c r="F29" s="39" t="s">
        <v>215</v>
      </c>
      <c r="G29" s="44">
        <v>0</v>
      </c>
      <c r="I29" s="44">
        <f>G29+H29</f>
        <v>0</v>
      </c>
      <c r="K29" s="44">
        <f>I29+J29</f>
        <v>0</v>
      </c>
      <c r="L29" s="56"/>
      <c r="M29" s="44">
        <f>K29+L29</f>
        <v>0</v>
      </c>
    </row>
    <row r="30" spans="1:13" x14ac:dyDescent="0.25">
      <c r="A30" s="41" t="s">
        <v>26</v>
      </c>
      <c r="B30" s="36"/>
      <c r="C30" s="36" t="s">
        <v>15</v>
      </c>
      <c r="D30" s="36" t="s">
        <v>108</v>
      </c>
      <c r="E30" s="36"/>
      <c r="F30" s="36"/>
      <c r="G30" s="45">
        <f>G32+G33+G35</f>
        <v>1670</v>
      </c>
      <c r="I30" s="45">
        <f>I32+I33+I35</f>
        <v>1670</v>
      </c>
      <c r="K30" s="45">
        <f>K32+K33+K35</f>
        <v>1670</v>
      </c>
      <c r="L30" s="56"/>
      <c r="M30" s="45">
        <f>M32+M33+M35</f>
        <v>1638.45</v>
      </c>
    </row>
    <row r="31" spans="1:13" x14ac:dyDescent="0.25">
      <c r="A31" s="19" t="s">
        <v>143</v>
      </c>
      <c r="B31" s="39"/>
      <c r="C31" s="39" t="s">
        <v>15</v>
      </c>
      <c r="D31" s="39" t="s">
        <v>108</v>
      </c>
      <c r="E31" s="39" t="s">
        <v>381</v>
      </c>
      <c r="F31" s="39"/>
      <c r="G31" s="44">
        <f>G32</f>
        <v>1000</v>
      </c>
      <c r="I31" s="44">
        <f>I32</f>
        <v>1000</v>
      </c>
      <c r="K31" s="44">
        <f>K32</f>
        <v>1000</v>
      </c>
      <c r="L31" s="56"/>
      <c r="M31" s="44">
        <f>M32</f>
        <v>977.45</v>
      </c>
    </row>
    <row r="32" spans="1:13" x14ac:dyDescent="0.25">
      <c r="A32" s="19" t="s">
        <v>219</v>
      </c>
      <c r="B32" s="39"/>
      <c r="C32" s="39" t="s">
        <v>15</v>
      </c>
      <c r="D32" s="39" t="s">
        <v>108</v>
      </c>
      <c r="E32" s="39" t="s">
        <v>381</v>
      </c>
      <c r="F32" s="39" t="s">
        <v>220</v>
      </c>
      <c r="G32" s="44">
        <v>1000</v>
      </c>
      <c r="I32" s="44">
        <f>G32+H32</f>
        <v>1000</v>
      </c>
      <c r="K32" s="44">
        <f>I32+J32</f>
        <v>1000</v>
      </c>
      <c r="L32" s="56">
        <v>-22.55</v>
      </c>
      <c r="M32" s="44">
        <f>K32+L32</f>
        <v>977.45</v>
      </c>
    </row>
    <row r="33" spans="1:13" ht="14.25" customHeight="1" x14ac:dyDescent="0.25">
      <c r="A33" s="48" t="s">
        <v>380</v>
      </c>
      <c r="B33" s="39"/>
      <c r="C33" s="39" t="s">
        <v>15</v>
      </c>
      <c r="D33" s="39" t="s">
        <v>108</v>
      </c>
      <c r="E33" s="39" t="s">
        <v>382</v>
      </c>
      <c r="F33" s="39"/>
      <c r="G33" s="44">
        <f>G34</f>
        <v>500</v>
      </c>
      <c r="I33" s="44">
        <f>I34</f>
        <v>500</v>
      </c>
      <c r="K33" s="44">
        <f>K34</f>
        <v>500</v>
      </c>
      <c r="L33" s="56"/>
      <c r="M33" s="44">
        <f>M34</f>
        <v>491</v>
      </c>
    </row>
    <row r="34" spans="1:13" x14ac:dyDescent="0.25">
      <c r="A34" s="19" t="s">
        <v>219</v>
      </c>
      <c r="B34" s="39"/>
      <c r="C34" s="39" t="s">
        <v>15</v>
      </c>
      <c r="D34" s="39" t="s">
        <v>108</v>
      </c>
      <c r="E34" s="39" t="s">
        <v>382</v>
      </c>
      <c r="F34" s="39" t="s">
        <v>220</v>
      </c>
      <c r="G34" s="44">
        <v>500</v>
      </c>
      <c r="I34" s="44">
        <f>G34+H34</f>
        <v>500</v>
      </c>
      <c r="K34" s="44">
        <f>I34+J34</f>
        <v>500</v>
      </c>
      <c r="L34" s="56">
        <v>-9</v>
      </c>
      <c r="M34" s="44">
        <f>K34+L34</f>
        <v>491</v>
      </c>
    </row>
    <row r="35" spans="1:13" x14ac:dyDescent="0.25">
      <c r="A35" s="13" t="s">
        <v>167</v>
      </c>
      <c r="B35" s="39"/>
      <c r="C35" s="39" t="s">
        <v>15</v>
      </c>
      <c r="D35" s="39" t="s">
        <v>108</v>
      </c>
      <c r="E35" s="39" t="s">
        <v>383</v>
      </c>
      <c r="F35" s="39"/>
      <c r="G35" s="44">
        <f>G36</f>
        <v>170</v>
      </c>
      <c r="I35" s="44">
        <f>I36</f>
        <v>170</v>
      </c>
      <c r="K35" s="44">
        <f>K36</f>
        <v>170</v>
      </c>
      <c r="L35" s="56"/>
      <c r="M35" s="44">
        <f>M36</f>
        <v>170</v>
      </c>
    </row>
    <row r="36" spans="1:13" x14ac:dyDescent="0.25">
      <c r="A36" s="19" t="s">
        <v>219</v>
      </c>
      <c r="B36" s="39"/>
      <c r="C36" s="39" t="s">
        <v>15</v>
      </c>
      <c r="D36" s="39" t="s">
        <v>108</v>
      </c>
      <c r="E36" s="39" t="s">
        <v>384</v>
      </c>
      <c r="F36" s="39" t="s">
        <v>220</v>
      </c>
      <c r="G36" s="44">
        <v>170</v>
      </c>
      <c r="I36" s="44">
        <f>G36+H36</f>
        <v>170</v>
      </c>
      <c r="K36" s="44">
        <f>I36+J36</f>
        <v>170</v>
      </c>
      <c r="L36" s="56"/>
      <c r="M36" s="44">
        <f>K36+L36</f>
        <v>170</v>
      </c>
    </row>
    <row r="37" spans="1:13" x14ac:dyDescent="0.25">
      <c r="A37" s="41" t="s">
        <v>29</v>
      </c>
      <c r="B37" s="36"/>
      <c r="C37" s="36" t="s">
        <v>15</v>
      </c>
      <c r="D37" s="36" t="s">
        <v>193</v>
      </c>
      <c r="E37" s="36"/>
      <c r="F37" s="36"/>
      <c r="G37" s="45">
        <f>G38+G43+G46+G52+G54+G56+G58</f>
        <v>8137.3</v>
      </c>
      <c r="I37" s="45">
        <f>I38+I43+I46+I52+I54+I56+I58+I49</f>
        <v>8088.09</v>
      </c>
      <c r="K37" s="45">
        <f>K38+K43+K46+K54+K56+K58+K49</f>
        <v>7648.09</v>
      </c>
      <c r="L37" s="56"/>
      <c r="M37" s="45">
        <f>M38+M43+M46+M54+M56+M58+M49</f>
        <v>4193.55</v>
      </c>
    </row>
    <row r="38" spans="1:13" ht="16.5" customHeight="1" x14ac:dyDescent="0.25">
      <c r="A38" s="48" t="s">
        <v>385</v>
      </c>
      <c r="B38" s="39"/>
      <c r="C38" s="39" t="s">
        <v>15</v>
      </c>
      <c r="D38" s="39" t="s">
        <v>193</v>
      </c>
      <c r="E38" s="39" t="s">
        <v>221</v>
      </c>
      <c r="F38" s="39"/>
      <c r="G38" s="44">
        <f>G39+G41+G42</f>
        <v>602.5</v>
      </c>
      <c r="I38" s="44">
        <f>I39+I41+I42</f>
        <v>602.5</v>
      </c>
      <c r="K38" s="44">
        <f>K39+K41+K42</f>
        <v>602.5</v>
      </c>
      <c r="L38" s="56"/>
      <c r="M38" s="44">
        <f>M39+M41+M42</f>
        <v>602.5</v>
      </c>
    </row>
    <row r="39" spans="1:13" x14ac:dyDescent="0.25">
      <c r="A39" s="19" t="s">
        <v>212</v>
      </c>
      <c r="B39" s="39"/>
      <c r="C39" s="39" t="s">
        <v>15</v>
      </c>
      <c r="D39" s="39" t="s">
        <v>193</v>
      </c>
      <c r="E39" s="39" t="s">
        <v>221</v>
      </c>
      <c r="F39" s="39" t="s">
        <v>213</v>
      </c>
      <c r="G39" s="44">
        <f>454.4+137.3</f>
        <v>591.70000000000005</v>
      </c>
      <c r="I39" s="44">
        <f>G39+H39</f>
        <v>591.70000000000005</v>
      </c>
      <c r="K39" s="44">
        <f>I39+J39</f>
        <v>591.70000000000005</v>
      </c>
      <c r="L39" s="56"/>
      <c r="M39" s="44">
        <f>K39+L39</f>
        <v>591.70000000000005</v>
      </c>
    </row>
    <row r="40" spans="1:13" ht="31.5" hidden="1" customHeight="1" x14ac:dyDescent="0.25">
      <c r="A40" s="19" t="s">
        <v>214</v>
      </c>
      <c r="B40" s="39"/>
      <c r="C40" s="39" t="s">
        <v>15</v>
      </c>
      <c r="D40" s="39" t="s">
        <v>193</v>
      </c>
      <c r="E40" s="39" t="s">
        <v>221</v>
      </c>
      <c r="F40" s="39" t="s">
        <v>215</v>
      </c>
      <c r="G40" s="44">
        <v>0</v>
      </c>
      <c r="I40" s="44">
        <f>G40+H40</f>
        <v>0</v>
      </c>
      <c r="K40" s="44">
        <f>I40+J40</f>
        <v>0</v>
      </c>
      <c r="L40" s="56"/>
      <c r="M40" s="44">
        <f>K40+L40</f>
        <v>0</v>
      </c>
    </row>
    <row r="41" spans="1:13" ht="18" customHeight="1" x14ac:dyDescent="0.25">
      <c r="A41" s="19" t="s">
        <v>216</v>
      </c>
      <c r="B41" s="39"/>
      <c r="C41" s="39" t="s">
        <v>15</v>
      </c>
      <c r="D41" s="39" t="s">
        <v>193</v>
      </c>
      <c r="E41" s="39" t="s">
        <v>221</v>
      </c>
      <c r="F41" s="39" t="s">
        <v>217</v>
      </c>
      <c r="G41" s="44">
        <v>9.8000000000000007</v>
      </c>
      <c r="I41" s="44">
        <f>G41+H41</f>
        <v>9.8000000000000007</v>
      </c>
      <c r="K41" s="44">
        <f>I41+J41</f>
        <v>9.8000000000000007</v>
      </c>
      <c r="L41" s="56"/>
      <c r="M41" s="44">
        <f>K41+L41</f>
        <v>9.8000000000000007</v>
      </c>
    </row>
    <row r="42" spans="1:13" x14ac:dyDescent="0.25">
      <c r="A42" s="19" t="s">
        <v>232</v>
      </c>
      <c r="B42" s="39"/>
      <c r="C42" s="39" t="s">
        <v>15</v>
      </c>
      <c r="D42" s="39" t="s">
        <v>193</v>
      </c>
      <c r="E42" s="39" t="s">
        <v>221</v>
      </c>
      <c r="F42" s="39" t="s">
        <v>218</v>
      </c>
      <c r="G42" s="44">
        <v>1</v>
      </c>
      <c r="I42" s="44">
        <f>G42+H42</f>
        <v>1</v>
      </c>
      <c r="K42" s="44">
        <f>I42+J42</f>
        <v>1</v>
      </c>
      <c r="L42" s="56"/>
      <c r="M42" s="44">
        <f>K42+L42</f>
        <v>1</v>
      </c>
    </row>
    <row r="43" spans="1:13" ht="29.25" customHeight="1" x14ac:dyDescent="0.25">
      <c r="A43" s="48" t="s">
        <v>386</v>
      </c>
      <c r="B43" s="39"/>
      <c r="C43" s="39" t="s">
        <v>15</v>
      </c>
      <c r="D43" s="39" t="s">
        <v>193</v>
      </c>
      <c r="E43" s="39" t="s">
        <v>25</v>
      </c>
      <c r="F43" s="39"/>
      <c r="G43" s="44">
        <f>G44+G45</f>
        <v>373.79999999999995</v>
      </c>
      <c r="I43" s="44">
        <f>I44+I45</f>
        <v>373.79999999999995</v>
      </c>
      <c r="K43" s="44">
        <f>K44+K45</f>
        <v>373.79999999999995</v>
      </c>
      <c r="L43" s="56"/>
      <c r="M43" s="44">
        <f>M44+M45</f>
        <v>373.79999999999995</v>
      </c>
    </row>
    <row r="44" spans="1:13" x14ac:dyDescent="0.25">
      <c r="A44" s="19" t="s">
        <v>212</v>
      </c>
      <c r="B44" s="39"/>
      <c r="C44" s="39" t="s">
        <v>15</v>
      </c>
      <c r="D44" s="39" t="s">
        <v>193</v>
      </c>
      <c r="E44" s="39" t="s">
        <v>25</v>
      </c>
      <c r="F44" s="39" t="s">
        <v>213</v>
      </c>
      <c r="G44" s="44">
        <f>284.64+85.96</f>
        <v>370.59999999999997</v>
      </c>
      <c r="I44" s="44">
        <f>G44+H44</f>
        <v>370.59999999999997</v>
      </c>
      <c r="K44" s="44">
        <f>I44+J44</f>
        <v>370.59999999999997</v>
      </c>
      <c r="L44" s="56"/>
      <c r="M44" s="44">
        <f>K44+L44</f>
        <v>370.59999999999997</v>
      </c>
    </row>
    <row r="45" spans="1:13" ht="14.25" customHeight="1" x14ac:dyDescent="0.25">
      <c r="A45" s="19" t="s">
        <v>232</v>
      </c>
      <c r="B45" s="39"/>
      <c r="C45" s="39" t="s">
        <v>15</v>
      </c>
      <c r="D45" s="39" t="s">
        <v>193</v>
      </c>
      <c r="E45" s="39" t="s">
        <v>25</v>
      </c>
      <c r="F45" s="39" t="s">
        <v>218</v>
      </c>
      <c r="G45" s="44">
        <f>1.7+1.5</f>
        <v>3.2</v>
      </c>
      <c r="I45" s="44">
        <f>G45+H45</f>
        <v>3.2</v>
      </c>
      <c r="K45" s="44">
        <f>I45+J45</f>
        <v>3.2</v>
      </c>
      <c r="L45" s="56"/>
      <c r="M45" s="44">
        <f>K45+L45</f>
        <v>3.2</v>
      </c>
    </row>
    <row r="46" spans="1:13" ht="31.5" customHeight="1" x14ac:dyDescent="0.25">
      <c r="A46" s="19" t="s">
        <v>34</v>
      </c>
      <c r="B46" s="39"/>
      <c r="C46" s="39" t="s">
        <v>15</v>
      </c>
      <c r="D46" s="39" t="s">
        <v>193</v>
      </c>
      <c r="E46" s="39" t="s">
        <v>222</v>
      </c>
      <c r="F46" s="39"/>
      <c r="G46" s="44">
        <f>G48+G51</f>
        <v>600</v>
      </c>
      <c r="I46" s="44">
        <f>I48</f>
        <v>100</v>
      </c>
      <c r="K46" s="44">
        <f>K48</f>
        <v>100</v>
      </c>
      <c r="L46" s="56"/>
      <c r="M46" s="44">
        <f>M48</f>
        <v>100</v>
      </c>
    </row>
    <row r="47" spans="1:13" ht="20.25" hidden="1" customHeight="1" x14ac:dyDescent="0.25">
      <c r="L47" s="56"/>
    </row>
    <row r="48" spans="1:13" ht="15" customHeight="1" x14ac:dyDescent="0.25">
      <c r="A48" s="19" t="s">
        <v>232</v>
      </c>
      <c r="B48" s="39"/>
      <c r="C48" s="39" t="s">
        <v>15</v>
      </c>
      <c r="D48" s="39" t="s">
        <v>193</v>
      </c>
      <c r="E48" s="39" t="s">
        <v>222</v>
      </c>
      <c r="F48" s="39" t="s">
        <v>218</v>
      </c>
      <c r="G48" s="44">
        <v>100</v>
      </c>
      <c r="I48" s="44">
        <f>G48+H48</f>
        <v>100</v>
      </c>
      <c r="K48" s="44">
        <f>I48+J48</f>
        <v>100</v>
      </c>
      <c r="L48" s="56"/>
      <c r="M48" s="44">
        <f>K48+L48</f>
        <v>100</v>
      </c>
    </row>
    <row r="49" spans="1:14" ht="17.25" customHeight="1" x14ac:dyDescent="0.25">
      <c r="A49" s="19" t="s">
        <v>36</v>
      </c>
      <c r="B49" s="39"/>
      <c r="C49" s="39" t="s">
        <v>15</v>
      </c>
      <c r="D49" s="39" t="s">
        <v>193</v>
      </c>
      <c r="E49" s="39" t="s">
        <v>307</v>
      </c>
      <c r="F49" s="39"/>
      <c r="G49" s="44"/>
      <c r="I49" s="44">
        <f>I50</f>
        <v>500</v>
      </c>
      <c r="K49" s="44">
        <f>K50+K52</f>
        <v>6450.79</v>
      </c>
      <c r="L49" s="56"/>
      <c r="M49" s="44">
        <f>M50+M52</f>
        <v>2996.25</v>
      </c>
    </row>
    <row r="50" spans="1:14" ht="18.75" customHeight="1" x14ac:dyDescent="0.25">
      <c r="A50" s="19" t="s">
        <v>453</v>
      </c>
      <c r="B50" s="39"/>
      <c r="C50" s="39" t="s">
        <v>15</v>
      </c>
      <c r="D50" s="39" t="s">
        <v>193</v>
      </c>
      <c r="E50" s="39" t="s">
        <v>458</v>
      </c>
      <c r="F50" s="39"/>
      <c r="G50" s="44">
        <f>G51</f>
        <v>500</v>
      </c>
      <c r="I50" s="44">
        <f>I51</f>
        <v>500</v>
      </c>
      <c r="K50" s="44">
        <f>K51</f>
        <v>500</v>
      </c>
      <c r="L50" s="56"/>
      <c r="M50" s="44">
        <f>M51</f>
        <v>0</v>
      </c>
    </row>
    <row r="51" spans="1:14" ht="15" customHeight="1" x14ac:dyDescent="0.25">
      <c r="A51" s="19" t="s">
        <v>232</v>
      </c>
      <c r="B51" s="39"/>
      <c r="C51" s="39" t="s">
        <v>15</v>
      </c>
      <c r="D51" s="39" t="s">
        <v>193</v>
      </c>
      <c r="E51" s="39" t="s">
        <v>458</v>
      </c>
      <c r="F51" s="39" t="s">
        <v>218</v>
      </c>
      <c r="G51" s="44">
        <v>500</v>
      </c>
      <c r="I51" s="44">
        <f>G51+H51</f>
        <v>500</v>
      </c>
      <c r="K51" s="44">
        <f>I51+J51</f>
        <v>500</v>
      </c>
      <c r="L51" s="56">
        <v>-500</v>
      </c>
      <c r="M51" s="44">
        <f>K51+L51</f>
        <v>0</v>
      </c>
      <c r="N51" s="31">
        <v>-500</v>
      </c>
    </row>
    <row r="52" spans="1:14" ht="15.75" customHeight="1" x14ac:dyDescent="0.25">
      <c r="A52" s="48" t="s">
        <v>387</v>
      </c>
      <c r="B52" s="39"/>
      <c r="C52" s="39" t="s">
        <v>15</v>
      </c>
      <c r="D52" s="39" t="s">
        <v>193</v>
      </c>
      <c r="E52" s="39" t="s">
        <v>223</v>
      </c>
      <c r="F52" s="39"/>
      <c r="G52" s="44">
        <f>G53</f>
        <v>6000</v>
      </c>
      <c r="I52" s="44">
        <f>I53</f>
        <v>5950.79</v>
      </c>
      <c r="K52" s="44">
        <f>K53</f>
        <v>5950.79</v>
      </c>
      <c r="L52" s="56"/>
      <c r="M52" s="44">
        <f>M53</f>
        <v>2996.25</v>
      </c>
    </row>
    <row r="53" spans="1:14" ht="46.5" customHeight="1" x14ac:dyDescent="0.25">
      <c r="A53" s="19" t="s">
        <v>249</v>
      </c>
      <c r="B53" s="39"/>
      <c r="C53" s="39" t="s">
        <v>15</v>
      </c>
      <c r="D53" s="39" t="s">
        <v>193</v>
      </c>
      <c r="E53" s="39" t="s">
        <v>223</v>
      </c>
      <c r="F53" s="39" t="s">
        <v>248</v>
      </c>
      <c r="G53" s="44">
        <f>6000+3000-3000</f>
        <v>6000</v>
      </c>
      <c r="H53" s="56">
        <v>-49.21</v>
      </c>
      <c r="I53" s="44">
        <f>G53+H53</f>
        <v>5950.79</v>
      </c>
      <c r="K53" s="44">
        <f>I53+J53</f>
        <v>5950.79</v>
      </c>
      <c r="L53" s="56">
        <f>-2771.14-153.4-30</f>
        <v>-2954.54</v>
      </c>
      <c r="M53" s="44">
        <f>K53+L53</f>
        <v>2996.25</v>
      </c>
    </row>
    <row r="54" spans="1:14" ht="18" customHeight="1" x14ac:dyDescent="0.25">
      <c r="A54" s="19" t="s">
        <v>371</v>
      </c>
      <c r="B54" s="39"/>
      <c r="C54" s="39" t="s">
        <v>15</v>
      </c>
      <c r="D54" s="39" t="s">
        <v>193</v>
      </c>
      <c r="E54" s="39" t="s">
        <v>224</v>
      </c>
      <c r="F54" s="39"/>
      <c r="G54" s="44">
        <f>G55</f>
        <v>121</v>
      </c>
      <c r="I54" s="44">
        <f>I55</f>
        <v>121</v>
      </c>
      <c r="K54" s="44">
        <f>K55</f>
        <v>121</v>
      </c>
      <c r="L54" s="56"/>
      <c r="M54" s="44">
        <f>M55</f>
        <v>121</v>
      </c>
    </row>
    <row r="55" spans="1:14" ht="17.25" customHeight="1" x14ac:dyDescent="0.25">
      <c r="A55" s="19" t="s">
        <v>216</v>
      </c>
      <c r="B55" s="39"/>
      <c r="C55" s="39" t="s">
        <v>15</v>
      </c>
      <c r="D55" s="39" t="s">
        <v>193</v>
      </c>
      <c r="E55" s="39" t="s">
        <v>224</v>
      </c>
      <c r="F55" s="39" t="s">
        <v>217</v>
      </c>
      <c r="G55" s="44">
        <v>121</v>
      </c>
      <c r="I55" s="44">
        <f>G55+H55</f>
        <v>121</v>
      </c>
      <c r="K55" s="44">
        <f>I55+J55</f>
        <v>121</v>
      </c>
      <c r="L55" s="56"/>
      <c r="M55" s="44">
        <f>K55+L55</f>
        <v>121</v>
      </c>
    </row>
    <row r="56" spans="1:14" ht="15" customHeight="1" x14ac:dyDescent="0.25">
      <c r="A56" s="19" t="s">
        <v>433</v>
      </c>
      <c r="B56" s="39"/>
      <c r="C56" s="39" t="s">
        <v>15</v>
      </c>
      <c r="D56" s="39" t="s">
        <v>193</v>
      </c>
      <c r="E56" s="39" t="s">
        <v>432</v>
      </c>
      <c r="F56" s="39"/>
      <c r="G56" s="44">
        <f>G57</f>
        <v>140</v>
      </c>
      <c r="I56" s="44">
        <f>I57</f>
        <v>140</v>
      </c>
      <c r="K56" s="44">
        <f>K57</f>
        <v>0</v>
      </c>
      <c r="L56" s="56"/>
      <c r="M56" s="44">
        <f>M57</f>
        <v>0</v>
      </c>
    </row>
    <row r="57" spans="1:14" ht="18" customHeight="1" x14ac:dyDescent="0.25">
      <c r="A57" s="19" t="s">
        <v>232</v>
      </c>
      <c r="B57" s="39"/>
      <c r="C57" s="39" t="s">
        <v>15</v>
      </c>
      <c r="D57" s="39" t="s">
        <v>193</v>
      </c>
      <c r="E57" s="39" t="s">
        <v>432</v>
      </c>
      <c r="F57" s="39" t="s">
        <v>218</v>
      </c>
      <c r="G57" s="44">
        <v>140</v>
      </c>
      <c r="I57" s="44">
        <f>G57+H57</f>
        <v>140</v>
      </c>
      <c r="J57" s="56">
        <v>-140</v>
      </c>
      <c r="K57" s="44">
        <f>I57+J57</f>
        <v>0</v>
      </c>
      <c r="L57" s="56"/>
      <c r="M57" s="44">
        <f>K57+L57</f>
        <v>0</v>
      </c>
    </row>
    <row r="58" spans="1:14" ht="30.75" customHeight="1" x14ac:dyDescent="0.25">
      <c r="A58" s="19" t="s">
        <v>317</v>
      </c>
      <c r="B58" s="39"/>
      <c r="C58" s="39" t="s">
        <v>15</v>
      </c>
      <c r="D58" s="39" t="s">
        <v>193</v>
      </c>
      <c r="E58" s="39" t="s">
        <v>316</v>
      </c>
      <c r="F58" s="39"/>
      <c r="G58" s="44">
        <f>G59</f>
        <v>300</v>
      </c>
      <c r="I58" s="44">
        <f>I59</f>
        <v>300</v>
      </c>
      <c r="K58" s="44">
        <f>K59</f>
        <v>0</v>
      </c>
      <c r="L58" s="56"/>
      <c r="M58" s="44">
        <f>M59</f>
        <v>0</v>
      </c>
    </row>
    <row r="59" spans="1:14" ht="17.25" customHeight="1" x14ac:dyDescent="0.25">
      <c r="A59" s="19" t="s">
        <v>232</v>
      </c>
      <c r="B59" s="39"/>
      <c r="C59" s="39" t="s">
        <v>15</v>
      </c>
      <c r="D59" s="39" t="s">
        <v>193</v>
      </c>
      <c r="E59" s="39" t="s">
        <v>316</v>
      </c>
      <c r="F59" s="39" t="s">
        <v>218</v>
      </c>
      <c r="G59" s="44">
        <v>300</v>
      </c>
      <c r="I59" s="44">
        <f>G59+H59</f>
        <v>300</v>
      </c>
      <c r="J59" s="56">
        <v>-300</v>
      </c>
      <c r="K59" s="44">
        <f>I59+J59</f>
        <v>0</v>
      </c>
      <c r="L59" s="56"/>
      <c r="M59" s="44">
        <f>K59+L59</f>
        <v>0</v>
      </c>
    </row>
    <row r="60" spans="1:14" x14ac:dyDescent="0.25">
      <c r="A60" s="41" t="s">
        <v>145</v>
      </c>
      <c r="B60" s="36"/>
      <c r="C60" s="36" t="s">
        <v>17</v>
      </c>
      <c r="D60" s="36"/>
      <c r="E60" s="36"/>
      <c r="F60" s="36"/>
      <c r="G60" s="45">
        <f>G61</f>
        <v>603.69999999999993</v>
      </c>
      <c r="I60" s="45">
        <f>I61</f>
        <v>603.69999999999993</v>
      </c>
      <c r="K60" s="45">
        <f>K61</f>
        <v>603.69999999999993</v>
      </c>
      <c r="L60" s="56"/>
      <c r="M60" s="45">
        <f>M61</f>
        <v>603.69999999999993</v>
      </c>
    </row>
    <row r="61" spans="1:14" x14ac:dyDescent="0.25">
      <c r="A61" s="41" t="s">
        <v>297</v>
      </c>
      <c r="B61" s="36"/>
      <c r="C61" s="36" t="s">
        <v>17</v>
      </c>
      <c r="D61" s="36" t="s">
        <v>20</v>
      </c>
      <c r="E61" s="36"/>
      <c r="F61" s="36"/>
      <c r="G61" s="45">
        <f>G62</f>
        <v>603.69999999999993</v>
      </c>
      <c r="I61" s="45">
        <f>I62</f>
        <v>603.69999999999993</v>
      </c>
      <c r="K61" s="45">
        <f>K62</f>
        <v>603.69999999999993</v>
      </c>
      <c r="L61" s="56"/>
      <c r="M61" s="45">
        <f>M62</f>
        <v>603.69999999999993</v>
      </c>
    </row>
    <row r="62" spans="1:14" ht="31.5" x14ac:dyDescent="0.25">
      <c r="A62" s="48" t="s">
        <v>388</v>
      </c>
      <c r="B62" s="39"/>
      <c r="C62" s="39" t="s">
        <v>17</v>
      </c>
      <c r="D62" s="39" t="s">
        <v>20</v>
      </c>
      <c r="E62" s="39" t="s">
        <v>225</v>
      </c>
      <c r="F62" s="39"/>
      <c r="G62" s="44">
        <f>G63+G65+G66</f>
        <v>603.69999999999993</v>
      </c>
      <c r="I62" s="44">
        <f>I63+I65+I66</f>
        <v>603.69999999999993</v>
      </c>
      <c r="K62" s="44">
        <f>K63+K65+K66</f>
        <v>603.69999999999993</v>
      </c>
      <c r="L62" s="56"/>
      <c r="M62" s="44">
        <f>M63+M65+M66</f>
        <v>603.69999999999993</v>
      </c>
    </row>
    <row r="63" spans="1:14" x14ac:dyDescent="0.25">
      <c r="A63" s="19" t="s">
        <v>212</v>
      </c>
      <c r="B63" s="39"/>
      <c r="C63" s="39" t="s">
        <v>17</v>
      </c>
      <c r="D63" s="39" t="s">
        <v>20</v>
      </c>
      <c r="E63" s="39" t="s">
        <v>225</v>
      </c>
      <c r="F63" s="39" t="s">
        <v>213</v>
      </c>
      <c r="G63" s="44">
        <f>412.5+124.6</f>
        <v>537.1</v>
      </c>
      <c r="I63" s="44">
        <f>G63+H63</f>
        <v>537.1</v>
      </c>
      <c r="K63" s="44">
        <f>I63+J63</f>
        <v>537.1</v>
      </c>
      <c r="L63" s="56"/>
      <c r="M63" s="44">
        <f>K63+L63</f>
        <v>537.1</v>
      </c>
    </row>
    <row r="64" spans="1:14" ht="18.75" customHeight="1" x14ac:dyDescent="0.25">
      <c r="A64" s="19" t="s">
        <v>214</v>
      </c>
      <c r="B64" s="39"/>
      <c r="C64" s="39" t="s">
        <v>17</v>
      </c>
      <c r="D64" s="39" t="s">
        <v>20</v>
      </c>
      <c r="E64" s="39" t="s">
        <v>225</v>
      </c>
      <c r="F64" s="39" t="s">
        <v>215</v>
      </c>
      <c r="G64" s="44"/>
      <c r="I64" s="44">
        <f>G64+H64</f>
        <v>0</v>
      </c>
      <c r="K64" s="44">
        <f>I64+J64</f>
        <v>0</v>
      </c>
      <c r="L64" s="56"/>
      <c r="M64" s="44">
        <f>K64+L64</f>
        <v>0</v>
      </c>
    </row>
    <row r="65" spans="1:13" ht="18" customHeight="1" x14ac:dyDescent="0.25">
      <c r="A65" s="19" t="s">
        <v>216</v>
      </c>
      <c r="B65" s="39"/>
      <c r="C65" s="39" t="s">
        <v>17</v>
      </c>
      <c r="D65" s="39" t="s">
        <v>20</v>
      </c>
      <c r="E65" s="39" t="s">
        <v>225</v>
      </c>
      <c r="F65" s="39" t="s">
        <v>217</v>
      </c>
      <c r="G65" s="44">
        <f>15.3+2.5+1+5</f>
        <v>23.8</v>
      </c>
      <c r="I65" s="44">
        <f>G65+H65</f>
        <v>23.8</v>
      </c>
      <c r="K65" s="44">
        <f>I65+J65</f>
        <v>23.8</v>
      </c>
      <c r="L65" s="56"/>
      <c r="M65" s="44">
        <f>K65+L65</f>
        <v>23.8</v>
      </c>
    </row>
    <row r="66" spans="1:13" ht="15.75" customHeight="1" x14ac:dyDescent="0.25">
      <c r="A66" s="19" t="s">
        <v>232</v>
      </c>
      <c r="B66" s="39"/>
      <c r="C66" s="39" t="s">
        <v>17</v>
      </c>
      <c r="D66" s="39" t="s">
        <v>20</v>
      </c>
      <c r="E66" s="39" t="s">
        <v>225</v>
      </c>
      <c r="F66" s="39" t="s">
        <v>218</v>
      </c>
      <c r="G66" s="44">
        <f>5+27.8+10</f>
        <v>42.8</v>
      </c>
      <c r="I66" s="44">
        <f>G66+H66</f>
        <v>42.8</v>
      </c>
      <c r="K66" s="44">
        <f>I66+J66</f>
        <v>42.8</v>
      </c>
      <c r="L66" s="56"/>
      <c r="M66" s="44">
        <f>K66+L66</f>
        <v>42.8</v>
      </c>
    </row>
    <row r="67" spans="1:13" ht="17.25" customHeight="1" x14ac:dyDescent="0.25">
      <c r="A67" s="41" t="s">
        <v>146</v>
      </c>
      <c r="B67" s="36"/>
      <c r="C67" s="36" t="s">
        <v>20</v>
      </c>
      <c r="D67" s="36"/>
      <c r="E67" s="36"/>
      <c r="F67" s="36"/>
      <c r="G67" s="45">
        <f>G68</f>
        <v>246.4</v>
      </c>
      <c r="I67" s="45">
        <f>I68</f>
        <v>246.4</v>
      </c>
      <c r="K67" s="45">
        <f>K68</f>
        <v>246.4</v>
      </c>
      <c r="L67" s="56"/>
      <c r="M67" s="45">
        <f>M68</f>
        <v>1618.9499999999998</v>
      </c>
    </row>
    <row r="68" spans="1:13" ht="29.25" customHeight="1" x14ac:dyDescent="0.25">
      <c r="A68" s="41" t="s">
        <v>95</v>
      </c>
      <c r="B68" s="36"/>
      <c r="C68" s="36" t="s">
        <v>20</v>
      </c>
      <c r="D68" s="36" t="s">
        <v>63</v>
      </c>
      <c r="E68" s="36"/>
      <c r="F68" s="36"/>
      <c r="G68" s="45">
        <f>G71+G73</f>
        <v>246.4</v>
      </c>
      <c r="I68" s="45">
        <f>I71+I73</f>
        <v>246.4</v>
      </c>
      <c r="K68" s="45">
        <f>K71+K73</f>
        <v>246.4</v>
      </c>
      <c r="L68" s="56"/>
      <c r="M68" s="45">
        <f>M71+M69</f>
        <v>1618.9499999999998</v>
      </c>
    </row>
    <row r="69" spans="1:13" ht="15" customHeight="1" x14ac:dyDescent="0.25">
      <c r="A69" s="19" t="s">
        <v>520</v>
      </c>
      <c r="B69" s="39"/>
      <c r="C69" s="39" t="s">
        <v>20</v>
      </c>
      <c r="D69" s="39" t="s">
        <v>63</v>
      </c>
      <c r="E69" s="39" t="s">
        <v>381</v>
      </c>
      <c r="F69" s="39"/>
      <c r="G69" s="44"/>
      <c r="I69" s="44"/>
      <c r="K69" s="44"/>
      <c r="L69" s="56"/>
      <c r="M69" s="44">
        <f>M70</f>
        <v>22.55</v>
      </c>
    </row>
    <row r="70" spans="1:13" ht="18.75" customHeight="1" x14ac:dyDescent="0.25">
      <c r="A70" s="19" t="s">
        <v>232</v>
      </c>
      <c r="B70" s="39"/>
      <c r="C70" s="39" t="s">
        <v>20</v>
      </c>
      <c r="D70" s="39" t="s">
        <v>63</v>
      </c>
      <c r="E70" s="39" t="s">
        <v>381</v>
      </c>
      <c r="F70" s="39" t="s">
        <v>218</v>
      </c>
      <c r="G70" s="44"/>
      <c r="I70" s="44"/>
      <c r="K70" s="44"/>
      <c r="L70" s="56">
        <v>22.55</v>
      </c>
      <c r="M70" s="44">
        <f>K70+L70</f>
        <v>22.55</v>
      </c>
    </row>
    <row r="71" spans="1:13" x14ac:dyDescent="0.25">
      <c r="A71" s="19" t="s">
        <v>52</v>
      </c>
      <c r="B71" s="39"/>
      <c r="C71" s="39" t="s">
        <v>20</v>
      </c>
      <c r="D71" s="39" t="s">
        <v>63</v>
      </c>
      <c r="E71" s="39" t="s">
        <v>226</v>
      </c>
      <c r="F71" s="39"/>
      <c r="G71" s="44">
        <f>G72</f>
        <v>246.4</v>
      </c>
      <c r="I71" s="44">
        <f>I72</f>
        <v>246.4</v>
      </c>
      <c r="K71" s="44">
        <f>K72</f>
        <v>246.4</v>
      </c>
      <c r="L71" s="56"/>
      <c r="M71" s="44">
        <f>M72+M73+M74</f>
        <v>1596.3999999999999</v>
      </c>
    </row>
    <row r="72" spans="1:13" x14ac:dyDescent="0.25">
      <c r="A72" s="19" t="s">
        <v>212</v>
      </c>
      <c r="B72" s="39"/>
      <c r="C72" s="39" t="s">
        <v>20</v>
      </c>
      <c r="D72" s="39" t="s">
        <v>63</v>
      </c>
      <c r="E72" s="39" t="s">
        <v>226</v>
      </c>
      <c r="F72" s="39" t="s">
        <v>213</v>
      </c>
      <c r="G72" s="44">
        <v>246.4</v>
      </c>
      <c r="I72" s="44">
        <f>G72+H72</f>
        <v>246.4</v>
      </c>
      <c r="K72" s="44">
        <f>I72+J72</f>
        <v>246.4</v>
      </c>
      <c r="L72" s="56"/>
      <c r="M72" s="44">
        <f>K72+L72</f>
        <v>246.4</v>
      </c>
    </row>
    <row r="73" spans="1:13" ht="17.25" customHeight="1" x14ac:dyDescent="0.25">
      <c r="A73" s="19" t="s">
        <v>216</v>
      </c>
      <c r="B73" s="39"/>
      <c r="C73" s="39" t="s">
        <v>20</v>
      </c>
      <c r="D73" s="39" t="s">
        <v>63</v>
      </c>
      <c r="E73" s="39" t="s">
        <v>226</v>
      </c>
      <c r="F73" s="39" t="s">
        <v>217</v>
      </c>
      <c r="G73" s="44"/>
      <c r="I73" s="44">
        <f>G73+H73</f>
        <v>0</v>
      </c>
      <c r="K73" s="44">
        <f>I73+J73</f>
        <v>0</v>
      </c>
      <c r="L73" s="56">
        <v>0.9</v>
      </c>
      <c r="M73" s="44">
        <f>K73+L73</f>
        <v>0.9</v>
      </c>
    </row>
    <row r="74" spans="1:13" x14ac:dyDescent="0.25">
      <c r="A74" s="19" t="s">
        <v>232</v>
      </c>
      <c r="B74" s="39"/>
      <c r="C74" s="39" t="s">
        <v>20</v>
      </c>
      <c r="D74" s="39" t="s">
        <v>63</v>
      </c>
      <c r="E74" s="39" t="s">
        <v>226</v>
      </c>
      <c r="F74" s="39" t="s">
        <v>218</v>
      </c>
      <c r="G74" s="44"/>
      <c r="I74" s="44"/>
      <c r="K74" s="44"/>
      <c r="L74" s="56">
        <v>1349.1</v>
      </c>
      <c r="M74" s="44">
        <f>K74+L74</f>
        <v>1349.1</v>
      </c>
    </row>
    <row r="75" spans="1:13" hidden="1" x14ac:dyDescent="0.25">
      <c r="A75" s="41" t="s">
        <v>42</v>
      </c>
      <c r="B75" s="36"/>
      <c r="C75" s="36" t="s">
        <v>24</v>
      </c>
      <c r="D75" s="36"/>
      <c r="E75" s="36"/>
      <c r="F75" s="36"/>
      <c r="G75" s="45">
        <f>G76</f>
        <v>0</v>
      </c>
      <c r="I75" s="45">
        <f>I76</f>
        <v>0</v>
      </c>
      <c r="K75" s="45">
        <f>K76</f>
        <v>0</v>
      </c>
      <c r="L75" s="56"/>
      <c r="M75" s="45">
        <f>M76</f>
        <v>0</v>
      </c>
    </row>
    <row r="76" spans="1:13" hidden="1" x14ac:dyDescent="0.25">
      <c r="A76" s="41" t="s">
        <v>228</v>
      </c>
      <c r="B76" s="36"/>
      <c r="C76" s="36" t="s">
        <v>24</v>
      </c>
      <c r="D76" s="36" t="s">
        <v>98</v>
      </c>
      <c r="E76" s="36"/>
      <c r="F76" s="36"/>
      <c r="G76" s="45">
        <f>G77</f>
        <v>0</v>
      </c>
      <c r="I76" s="45">
        <f>I77</f>
        <v>0</v>
      </c>
      <c r="K76" s="45">
        <f>K77</f>
        <v>0</v>
      </c>
      <c r="L76" s="56"/>
      <c r="M76" s="45">
        <f>M77</f>
        <v>0</v>
      </c>
    </row>
    <row r="77" spans="1:13" ht="30.75" hidden="1" customHeight="1" x14ac:dyDescent="0.25">
      <c r="A77" s="50" t="s">
        <v>394</v>
      </c>
      <c r="B77" s="39"/>
      <c r="C77" s="39" t="s">
        <v>24</v>
      </c>
      <c r="D77" s="39" t="s">
        <v>98</v>
      </c>
      <c r="E77" s="39" t="s">
        <v>227</v>
      </c>
      <c r="F77" s="39"/>
      <c r="G77" s="44">
        <f>G78</f>
        <v>0</v>
      </c>
      <c r="I77" s="44">
        <f>I78</f>
        <v>0</v>
      </c>
      <c r="K77" s="44">
        <f>K78</f>
        <v>0</v>
      </c>
      <c r="L77" s="56"/>
      <c r="M77" s="44">
        <f>M78</f>
        <v>0</v>
      </c>
    </row>
    <row r="78" spans="1:13" ht="30" hidden="1" customHeight="1" x14ac:dyDescent="0.25">
      <c r="A78" s="48" t="s">
        <v>389</v>
      </c>
      <c r="B78" s="39"/>
      <c r="C78" s="39" t="s">
        <v>24</v>
      </c>
      <c r="D78" s="39" t="s">
        <v>98</v>
      </c>
      <c r="E78" s="39" t="s">
        <v>227</v>
      </c>
      <c r="F78" s="39" t="s">
        <v>311</v>
      </c>
      <c r="G78" s="44"/>
      <c r="I78" s="44"/>
      <c r="K78" s="44"/>
      <c r="L78" s="56"/>
      <c r="M78" s="44"/>
    </row>
    <row r="79" spans="1:13" ht="16.5" customHeight="1" x14ac:dyDescent="0.25">
      <c r="A79" s="70" t="s">
        <v>42</v>
      </c>
      <c r="B79" s="36"/>
      <c r="C79" s="36" t="s">
        <v>24</v>
      </c>
      <c r="D79" s="36"/>
      <c r="E79" s="36"/>
      <c r="F79" s="36"/>
      <c r="G79" s="45"/>
      <c r="H79" s="57"/>
      <c r="I79" s="45"/>
      <c r="J79" s="57"/>
      <c r="K79" s="45">
        <f>K80</f>
        <v>300</v>
      </c>
      <c r="L79" s="56"/>
      <c r="M79" s="45">
        <f>M80</f>
        <v>323.5</v>
      </c>
    </row>
    <row r="80" spans="1:13" ht="16.5" customHeight="1" x14ac:dyDescent="0.25">
      <c r="A80" s="40" t="s">
        <v>171</v>
      </c>
      <c r="B80" s="39"/>
      <c r="C80" s="39" t="s">
        <v>24</v>
      </c>
      <c r="D80" s="39" t="s">
        <v>27</v>
      </c>
      <c r="E80" s="39"/>
      <c r="F80" s="39"/>
      <c r="G80" s="44"/>
      <c r="I80" s="44"/>
      <c r="K80" s="44">
        <f>K81</f>
        <v>300</v>
      </c>
      <c r="L80" s="56"/>
      <c r="M80" s="44">
        <f>M81+M83</f>
        <v>323.5</v>
      </c>
    </row>
    <row r="81" spans="1:14" ht="30.75" customHeight="1" x14ac:dyDescent="0.25">
      <c r="A81" s="19" t="s">
        <v>317</v>
      </c>
      <c r="B81" s="39"/>
      <c r="C81" s="39" t="s">
        <v>24</v>
      </c>
      <c r="D81" s="39" t="s">
        <v>27</v>
      </c>
      <c r="E81" s="39" t="s">
        <v>316</v>
      </c>
      <c r="F81" s="39"/>
      <c r="G81" s="44"/>
      <c r="I81" s="44"/>
      <c r="K81" s="44">
        <f>K82</f>
        <v>300</v>
      </c>
      <c r="L81" s="56"/>
      <c r="M81" s="44">
        <f>M82</f>
        <v>300</v>
      </c>
    </row>
    <row r="82" spans="1:14" ht="19.5" customHeight="1" x14ac:dyDescent="0.25">
      <c r="A82" s="19" t="s">
        <v>232</v>
      </c>
      <c r="B82" s="39"/>
      <c r="C82" s="39" t="s">
        <v>24</v>
      </c>
      <c r="D82" s="39" t="s">
        <v>27</v>
      </c>
      <c r="E82" s="39" t="s">
        <v>316</v>
      </c>
      <c r="F82" s="39" t="s">
        <v>218</v>
      </c>
      <c r="G82" s="44"/>
      <c r="I82" s="44"/>
      <c r="J82" s="56">
        <v>300</v>
      </c>
      <c r="K82" s="44">
        <f>I82+J82</f>
        <v>300</v>
      </c>
      <c r="L82" s="56"/>
      <c r="M82" s="44">
        <f>K82+L82</f>
        <v>300</v>
      </c>
    </row>
    <row r="83" spans="1:14" ht="15" customHeight="1" x14ac:dyDescent="0.25">
      <c r="A83" s="19" t="s">
        <v>521</v>
      </c>
      <c r="B83" s="39"/>
      <c r="C83" s="39" t="s">
        <v>24</v>
      </c>
      <c r="D83" s="39" t="s">
        <v>27</v>
      </c>
      <c r="E83" s="39" t="s">
        <v>319</v>
      </c>
      <c r="F83" s="39"/>
      <c r="G83" s="44"/>
      <c r="I83" s="44"/>
      <c r="K83" s="44"/>
      <c r="L83" s="56"/>
      <c r="M83" s="44">
        <f>M84</f>
        <v>23.5</v>
      </c>
    </row>
    <row r="84" spans="1:14" ht="15.75" customHeight="1" x14ac:dyDescent="0.25">
      <c r="A84" s="19" t="s">
        <v>232</v>
      </c>
      <c r="B84" s="39"/>
      <c r="C84" s="39" t="s">
        <v>24</v>
      </c>
      <c r="D84" s="39" t="s">
        <v>27</v>
      </c>
      <c r="E84" s="39" t="s">
        <v>319</v>
      </c>
      <c r="F84" s="39" t="s">
        <v>218</v>
      </c>
      <c r="G84" s="44"/>
      <c r="I84" s="44"/>
      <c r="K84" s="44"/>
      <c r="L84" s="56">
        <v>23.5</v>
      </c>
      <c r="M84" s="44">
        <f>K84+L84</f>
        <v>23.5</v>
      </c>
    </row>
    <row r="85" spans="1:14" ht="16.5" customHeight="1" x14ac:dyDescent="0.25">
      <c r="A85" s="41" t="s">
        <v>45</v>
      </c>
      <c r="B85" s="36"/>
      <c r="C85" s="36" t="s">
        <v>46</v>
      </c>
      <c r="D85" s="36"/>
      <c r="E85" s="36"/>
      <c r="F85" s="36"/>
      <c r="G85" s="45">
        <f>G100+G94</f>
        <v>446.9</v>
      </c>
      <c r="I85" s="45">
        <f>I100+I94</f>
        <v>1379.9</v>
      </c>
      <c r="K85" s="45">
        <f>K100+K94+K91+K86</f>
        <v>6734.9</v>
      </c>
      <c r="L85" s="56"/>
      <c r="M85" s="45">
        <f>M100+M94+M91+M86+M97</f>
        <v>10328.16</v>
      </c>
    </row>
    <row r="86" spans="1:14" ht="16.5" customHeight="1" x14ac:dyDescent="0.25">
      <c r="A86" s="30" t="s">
        <v>429</v>
      </c>
      <c r="B86" s="36"/>
      <c r="C86" s="36" t="s">
        <v>46</v>
      </c>
      <c r="D86" s="36" t="s">
        <v>15</v>
      </c>
      <c r="E86" s="36"/>
      <c r="F86" s="36"/>
      <c r="G86" s="45"/>
      <c r="I86" s="45"/>
      <c r="K86" s="45">
        <f>K89</f>
        <v>5300</v>
      </c>
      <c r="L86" s="56"/>
      <c r="M86" s="45">
        <f>M89+M87</f>
        <v>8884.26</v>
      </c>
    </row>
    <row r="87" spans="1:14" ht="29.25" customHeight="1" x14ac:dyDescent="0.25">
      <c r="A87" s="51" t="s">
        <v>583</v>
      </c>
      <c r="B87" s="39"/>
      <c r="C87" s="39" t="s">
        <v>46</v>
      </c>
      <c r="D87" s="39" t="s">
        <v>15</v>
      </c>
      <c r="E87" s="39" t="s">
        <v>582</v>
      </c>
      <c r="F87" s="39"/>
      <c r="G87" s="44"/>
      <c r="I87" s="44"/>
      <c r="K87" s="44"/>
      <c r="L87" s="56"/>
      <c r="M87" s="44">
        <f>M88</f>
        <v>584.26</v>
      </c>
    </row>
    <row r="88" spans="1:14" ht="14.25" customHeight="1" x14ac:dyDescent="0.25">
      <c r="A88" s="51" t="s">
        <v>389</v>
      </c>
      <c r="B88" s="39"/>
      <c r="C88" s="39" t="s">
        <v>46</v>
      </c>
      <c r="D88" s="39" t="s">
        <v>15</v>
      </c>
      <c r="E88" s="39" t="s">
        <v>582</v>
      </c>
      <c r="F88" s="39" t="s">
        <v>311</v>
      </c>
      <c r="G88" s="44"/>
      <c r="I88" s="44"/>
      <c r="K88" s="44"/>
      <c r="L88" s="56">
        <v>584.26</v>
      </c>
      <c r="M88" s="44">
        <f>K88+L88</f>
        <v>584.26</v>
      </c>
      <c r="N88" s="31">
        <v>584.26</v>
      </c>
    </row>
    <row r="89" spans="1:14" ht="15" customHeight="1" x14ac:dyDescent="0.25">
      <c r="A89" s="51" t="s">
        <v>430</v>
      </c>
      <c r="B89" s="39"/>
      <c r="C89" s="39" t="s">
        <v>46</v>
      </c>
      <c r="D89" s="39" t="s">
        <v>15</v>
      </c>
      <c r="E89" s="39" t="s">
        <v>461</v>
      </c>
      <c r="F89" s="39"/>
      <c r="G89" s="44"/>
      <c r="I89" s="44"/>
      <c r="K89" s="44">
        <f>K90</f>
        <v>5300</v>
      </c>
      <c r="L89" s="56"/>
      <c r="M89" s="44">
        <f>M90</f>
        <v>8300</v>
      </c>
    </row>
    <row r="90" spans="1:14" ht="34.5" customHeight="1" x14ac:dyDescent="0.25">
      <c r="A90" s="19" t="s">
        <v>463</v>
      </c>
      <c r="B90" s="39"/>
      <c r="C90" s="39" t="s">
        <v>46</v>
      </c>
      <c r="D90" s="39" t="s">
        <v>15</v>
      </c>
      <c r="E90" s="39" t="s">
        <v>461</v>
      </c>
      <c r="F90" s="39" t="s">
        <v>462</v>
      </c>
      <c r="G90" s="44"/>
      <c r="I90" s="44"/>
      <c r="J90" s="56">
        <v>5300</v>
      </c>
      <c r="K90" s="44">
        <f>I90+J90</f>
        <v>5300</v>
      </c>
      <c r="L90" s="56">
        <f>640+2360</f>
        <v>3000</v>
      </c>
      <c r="M90" s="44">
        <f>K90+L90</f>
        <v>8300</v>
      </c>
      <c r="N90" s="31">
        <v>640</v>
      </c>
    </row>
    <row r="91" spans="1:14" ht="16.5" customHeight="1" x14ac:dyDescent="0.25">
      <c r="A91" s="41" t="s">
        <v>47</v>
      </c>
      <c r="B91" s="36"/>
      <c r="C91" s="36" t="s">
        <v>46</v>
      </c>
      <c r="D91" s="36" t="s">
        <v>17</v>
      </c>
      <c r="E91" s="36"/>
      <c r="F91" s="36"/>
      <c r="G91" s="45"/>
      <c r="H91" s="57"/>
      <c r="I91" s="45"/>
      <c r="J91" s="57"/>
      <c r="K91" s="45">
        <f>K92</f>
        <v>140</v>
      </c>
      <c r="L91" s="56"/>
      <c r="M91" s="45">
        <f>M92</f>
        <v>140</v>
      </c>
    </row>
    <row r="92" spans="1:14" ht="16.5" customHeight="1" x14ac:dyDescent="0.25">
      <c r="A92" s="19" t="s">
        <v>433</v>
      </c>
      <c r="B92" s="36"/>
      <c r="C92" s="39" t="s">
        <v>46</v>
      </c>
      <c r="D92" s="39" t="s">
        <v>17</v>
      </c>
      <c r="E92" s="39" t="s">
        <v>432</v>
      </c>
      <c r="F92" s="39"/>
      <c r="G92" s="44"/>
      <c r="I92" s="44"/>
      <c r="K92" s="44">
        <f>K93</f>
        <v>140</v>
      </c>
      <c r="L92" s="56"/>
      <c r="M92" s="44">
        <f>M93</f>
        <v>140</v>
      </c>
    </row>
    <row r="93" spans="1:14" ht="16.5" customHeight="1" x14ac:dyDescent="0.25">
      <c r="A93" s="19" t="s">
        <v>232</v>
      </c>
      <c r="B93" s="36"/>
      <c r="C93" s="39" t="s">
        <v>46</v>
      </c>
      <c r="D93" s="39" t="s">
        <v>17</v>
      </c>
      <c r="E93" s="39" t="s">
        <v>432</v>
      </c>
      <c r="F93" s="39" t="s">
        <v>218</v>
      </c>
      <c r="G93" s="44"/>
      <c r="I93" s="44"/>
      <c r="J93" s="56">
        <v>140</v>
      </c>
      <c r="K93" s="44">
        <f>I93+J93</f>
        <v>140</v>
      </c>
      <c r="L93" s="56"/>
      <c r="M93" s="44">
        <f>K93+L93</f>
        <v>140</v>
      </c>
    </row>
    <row r="94" spans="1:14" ht="16.5" hidden="1" customHeight="1" x14ac:dyDescent="0.25">
      <c r="A94" s="41" t="s">
        <v>406</v>
      </c>
      <c r="B94" s="36"/>
      <c r="C94" s="36" t="s">
        <v>46</v>
      </c>
      <c r="D94" s="36" t="s">
        <v>20</v>
      </c>
      <c r="E94" s="36"/>
      <c r="F94" s="36"/>
      <c r="G94" s="45">
        <f>G95</f>
        <v>0</v>
      </c>
      <c r="I94" s="45">
        <f>I95</f>
        <v>0</v>
      </c>
      <c r="K94" s="45">
        <f>K95</f>
        <v>0</v>
      </c>
      <c r="L94" s="56"/>
      <c r="M94" s="45">
        <f>M95</f>
        <v>0</v>
      </c>
    </row>
    <row r="95" spans="1:14" ht="16.5" hidden="1" customHeight="1" x14ac:dyDescent="0.25">
      <c r="A95" s="19" t="s">
        <v>99</v>
      </c>
      <c r="B95" s="39"/>
      <c r="C95" s="39" t="s">
        <v>46</v>
      </c>
      <c r="D95" s="39" t="s">
        <v>20</v>
      </c>
      <c r="E95" s="39" t="s">
        <v>407</v>
      </c>
      <c r="F95" s="39"/>
      <c r="G95" s="44">
        <f>G96</f>
        <v>0</v>
      </c>
      <c r="I95" s="44">
        <f>I96</f>
        <v>0</v>
      </c>
      <c r="K95" s="44">
        <f>K96</f>
        <v>0</v>
      </c>
      <c r="L95" s="56"/>
      <c r="M95" s="44">
        <f>M96</f>
        <v>0</v>
      </c>
    </row>
    <row r="96" spans="1:14" ht="16.5" hidden="1" customHeight="1" x14ac:dyDescent="0.25">
      <c r="A96" s="19" t="s">
        <v>232</v>
      </c>
      <c r="B96" s="39"/>
      <c r="C96" s="39" t="s">
        <v>46</v>
      </c>
      <c r="D96" s="39" t="s">
        <v>20</v>
      </c>
      <c r="E96" s="39" t="s">
        <v>407</v>
      </c>
      <c r="F96" s="39" t="s">
        <v>218</v>
      </c>
      <c r="G96" s="44">
        <v>0</v>
      </c>
      <c r="I96" s="44">
        <v>0</v>
      </c>
      <c r="K96" s="44">
        <v>0</v>
      </c>
      <c r="L96" s="56"/>
      <c r="M96" s="44">
        <v>0</v>
      </c>
    </row>
    <row r="97" spans="1:13" ht="16.5" customHeight="1" x14ac:dyDescent="0.25">
      <c r="A97" s="41" t="s">
        <v>48</v>
      </c>
      <c r="B97" s="36"/>
      <c r="C97" s="36" t="s">
        <v>46</v>
      </c>
      <c r="D97" s="36" t="s">
        <v>20</v>
      </c>
      <c r="E97" s="36"/>
      <c r="F97" s="36"/>
      <c r="G97" s="45"/>
      <c r="H97" s="57"/>
      <c r="I97" s="45"/>
      <c r="J97" s="57"/>
      <c r="K97" s="45"/>
      <c r="L97" s="57"/>
      <c r="M97" s="45">
        <f>M98</f>
        <v>9</v>
      </c>
    </row>
    <row r="98" spans="1:13" ht="15.75" customHeight="1" x14ac:dyDescent="0.25">
      <c r="A98" s="19" t="s">
        <v>522</v>
      </c>
      <c r="B98" s="39"/>
      <c r="C98" s="39" t="s">
        <v>46</v>
      </c>
      <c r="D98" s="39" t="s">
        <v>20</v>
      </c>
      <c r="E98" s="39" t="s">
        <v>382</v>
      </c>
      <c r="F98" s="39"/>
      <c r="G98" s="44"/>
      <c r="I98" s="44"/>
      <c r="K98" s="44"/>
      <c r="L98" s="56"/>
      <c r="M98" s="44">
        <f>M99</f>
        <v>9</v>
      </c>
    </row>
    <row r="99" spans="1:13" ht="16.5" customHeight="1" x14ac:dyDescent="0.25">
      <c r="A99" s="19" t="s">
        <v>232</v>
      </c>
      <c r="B99" s="39"/>
      <c r="C99" s="39" t="s">
        <v>46</v>
      </c>
      <c r="D99" s="39" t="s">
        <v>20</v>
      </c>
      <c r="E99" s="39" t="s">
        <v>382</v>
      </c>
      <c r="F99" s="39" t="s">
        <v>218</v>
      </c>
      <c r="G99" s="44"/>
      <c r="I99" s="44"/>
      <c r="K99" s="44"/>
      <c r="L99" s="56">
        <v>9</v>
      </c>
      <c r="M99" s="44">
        <f>K99+L99</f>
        <v>9</v>
      </c>
    </row>
    <row r="100" spans="1:13" ht="17.25" customHeight="1" x14ac:dyDescent="0.25">
      <c r="A100" s="41" t="s">
        <v>51</v>
      </c>
      <c r="B100" s="36"/>
      <c r="C100" s="36" t="s">
        <v>46</v>
      </c>
      <c r="D100" s="36" t="s">
        <v>46</v>
      </c>
      <c r="E100" s="36"/>
      <c r="F100" s="36"/>
      <c r="G100" s="45">
        <f>G101</f>
        <v>446.9</v>
      </c>
      <c r="I100" s="45">
        <f>I101</f>
        <v>1379.9</v>
      </c>
      <c r="K100" s="45">
        <f>K101</f>
        <v>1294.9000000000001</v>
      </c>
      <c r="L100" s="56"/>
      <c r="M100" s="45">
        <f>M101</f>
        <v>1294.9000000000001</v>
      </c>
    </row>
    <row r="101" spans="1:13" x14ac:dyDescent="0.25">
      <c r="A101" s="19" t="s">
        <v>230</v>
      </c>
      <c r="B101" s="39"/>
      <c r="C101" s="39" t="s">
        <v>46</v>
      </c>
      <c r="D101" s="39" t="s">
        <v>46</v>
      </c>
      <c r="E101" s="39" t="s">
        <v>229</v>
      </c>
      <c r="F101" s="39"/>
      <c r="G101" s="44">
        <f>G102+G103</f>
        <v>446.9</v>
      </c>
      <c r="I101" s="44">
        <f>I102+I103</f>
        <v>1379.9</v>
      </c>
      <c r="K101" s="44">
        <f>K102+K103</f>
        <v>1294.9000000000001</v>
      </c>
      <c r="L101" s="56"/>
      <c r="M101" s="44">
        <f>M102+M103</f>
        <v>1294.9000000000001</v>
      </c>
    </row>
    <row r="102" spans="1:13" x14ac:dyDescent="0.25">
      <c r="A102" s="19" t="s">
        <v>212</v>
      </c>
      <c r="B102" s="39"/>
      <c r="C102" s="39" t="s">
        <v>46</v>
      </c>
      <c r="D102" s="39" t="s">
        <v>46</v>
      </c>
      <c r="E102" s="39" t="s">
        <v>229</v>
      </c>
      <c r="F102" s="39" t="s">
        <v>213</v>
      </c>
      <c r="G102" s="44">
        <v>366.9</v>
      </c>
      <c r="H102" s="56">
        <f>300+543+90</f>
        <v>933</v>
      </c>
      <c r="I102" s="44">
        <f>G102+H102</f>
        <v>1299.9000000000001</v>
      </c>
      <c r="J102" s="56">
        <v>-85</v>
      </c>
      <c r="K102" s="44">
        <f>I102+J102</f>
        <v>1214.9000000000001</v>
      </c>
      <c r="L102" s="56"/>
      <c r="M102" s="44">
        <f>K102+L102</f>
        <v>1214.9000000000001</v>
      </c>
    </row>
    <row r="103" spans="1:13" ht="15" customHeight="1" x14ac:dyDescent="0.25">
      <c r="A103" s="19" t="s">
        <v>232</v>
      </c>
      <c r="B103" s="39"/>
      <c r="C103" s="39" t="s">
        <v>46</v>
      </c>
      <c r="D103" s="39" t="s">
        <v>46</v>
      </c>
      <c r="E103" s="39" t="s">
        <v>229</v>
      </c>
      <c r="F103" s="39" t="s">
        <v>218</v>
      </c>
      <c r="G103" s="44">
        <v>80</v>
      </c>
      <c r="I103" s="44">
        <f>G103+H103</f>
        <v>80</v>
      </c>
      <c r="K103" s="44">
        <f>I103+J103</f>
        <v>80</v>
      </c>
      <c r="L103" s="56"/>
      <c r="M103" s="44">
        <f>K103+L103</f>
        <v>80</v>
      </c>
    </row>
    <row r="104" spans="1:13" x14ac:dyDescent="0.25">
      <c r="A104" s="41" t="s">
        <v>55</v>
      </c>
      <c r="B104" s="36"/>
      <c r="C104" s="36" t="s">
        <v>56</v>
      </c>
      <c r="D104" s="36"/>
      <c r="E104" s="36"/>
      <c r="F104" s="36"/>
      <c r="G104" s="45">
        <f>G108+G113</f>
        <v>3325.63</v>
      </c>
      <c r="I104" s="45">
        <f>I108+I113</f>
        <v>3325.63</v>
      </c>
      <c r="K104" s="45">
        <f>K108+K113</f>
        <v>3325.63</v>
      </c>
      <c r="L104" s="56"/>
      <c r="M104" s="45">
        <f>M108+M113+M105</f>
        <v>5977.95</v>
      </c>
    </row>
    <row r="105" spans="1:13" x14ac:dyDescent="0.25">
      <c r="A105" s="41" t="s">
        <v>80</v>
      </c>
      <c r="B105" s="36"/>
      <c r="C105" s="36" t="s">
        <v>56</v>
      </c>
      <c r="D105" s="36" t="s">
        <v>17</v>
      </c>
      <c r="E105" s="36"/>
      <c r="F105" s="36"/>
      <c r="G105" s="45"/>
      <c r="H105" s="57"/>
      <c r="I105" s="45"/>
      <c r="J105" s="57"/>
      <c r="K105" s="45"/>
      <c r="L105" s="57"/>
      <c r="M105" s="45">
        <f>M106</f>
        <v>44</v>
      </c>
    </row>
    <row r="106" spans="1:13" ht="15.75" customHeight="1" x14ac:dyDescent="0.25">
      <c r="A106" s="19" t="s">
        <v>524</v>
      </c>
      <c r="B106" s="39"/>
      <c r="C106" s="39" t="s">
        <v>56</v>
      </c>
      <c r="D106" s="39" t="s">
        <v>17</v>
      </c>
      <c r="E106" s="39" t="s">
        <v>523</v>
      </c>
      <c r="F106" s="39"/>
      <c r="G106" s="44"/>
      <c r="I106" s="44"/>
      <c r="K106" s="44"/>
      <c r="L106" s="56"/>
      <c r="M106" s="44">
        <f>M107</f>
        <v>44</v>
      </c>
    </row>
    <row r="107" spans="1:13" x14ac:dyDescent="0.25">
      <c r="A107" s="19" t="s">
        <v>232</v>
      </c>
      <c r="B107" s="39"/>
      <c r="C107" s="39" t="s">
        <v>56</v>
      </c>
      <c r="D107" s="39" t="s">
        <v>17</v>
      </c>
      <c r="E107" s="39" t="s">
        <v>523</v>
      </c>
      <c r="F107" s="39" t="s">
        <v>218</v>
      </c>
      <c r="G107" s="44"/>
      <c r="I107" s="44"/>
      <c r="K107" s="44"/>
      <c r="L107" s="56">
        <v>44</v>
      </c>
      <c r="M107" s="44">
        <f>K107+L107</f>
        <v>44</v>
      </c>
    </row>
    <row r="108" spans="1:13" x14ac:dyDescent="0.25">
      <c r="A108" s="41" t="s">
        <v>59</v>
      </c>
      <c r="B108" s="36"/>
      <c r="C108" s="36" t="s">
        <v>56</v>
      </c>
      <c r="D108" s="36" t="s">
        <v>56</v>
      </c>
      <c r="E108" s="36"/>
      <c r="F108" s="36"/>
      <c r="G108" s="45">
        <f>G109+G111</f>
        <v>810</v>
      </c>
      <c r="I108" s="45">
        <f>I109+I111</f>
        <v>810</v>
      </c>
      <c r="K108" s="45">
        <f>K109+K111</f>
        <v>810</v>
      </c>
      <c r="L108" s="56"/>
      <c r="M108" s="45">
        <f>M109+M111</f>
        <v>810</v>
      </c>
    </row>
    <row r="109" spans="1:13" x14ac:dyDescent="0.25">
      <c r="A109" s="19" t="s">
        <v>60</v>
      </c>
      <c r="B109" s="39"/>
      <c r="C109" s="39" t="s">
        <v>56</v>
      </c>
      <c r="D109" s="39" t="s">
        <v>56</v>
      </c>
      <c r="E109" s="39" t="s">
        <v>231</v>
      </c>
      <c r="F109" s="39"/>
      <c r="G109" s="44">
        <f>G110</f>
        <v>680</v>
      </c>
      <c r="I109" s="44">
        <f>I110</f>
        <v>680</v>
      </c>
      <c r="K109" s="44">
        <f>K110</f>
        <v>680</v>
      </c>
      <c r="L109" s="56"/>
      <c r="M109" s="44">
        <f>M110</f>
        <v>680</v>
      </c>
    </row>
    <row r="110" spans="1:13" ht="15.75" customHeight="1" x14ac:dyDescent="0.25">
      <c r="A110" s="42" t="s">
        <v>232</v>
      </c>
      <c r="B110" s="39"/>
      <c r="C110" s="39" t="s">
        <v>56</v>
      </c>
      <c r="D110" s="39" t="s">
        <v>56</v>
      </c>
      <c r="E110" s="39" t="s">
        <v>231</v>
      </c>
      <c r="F110" s="39" t="s">
        <v>218</v>
      </c>
      <c r="G110" s="44">
        <v>680</v>
      </c>
      <c r="I110" s="44">
        <f>G110+H110</f>
        <v>680</v>
      </c>
      <c r="K110" s="44">
        <f>I110+J110</f>
        <v>680</v>
      </c>
      <c r="L110" s="56"/>
      <c r="M110" s="44">
        <f>K110+L110</f>
        <v>680</v>
      </c>
    </row>
    <row r="111" spans="1:13" x14ac:dyDescent="0.25">
      <c r="A111" s="19" t="s">
        <v>268</v>
      </c>
      <c r="B111" s="39"/>
      <c r="C111" s="39" t="s">
        <v>56</v>
      </c>
      <c r="D111" s="39" t="s">
        <v>56</v>
      </c>
      <c r="E111" s="39" t="s">
        <v>266</v>
      </c>
      <c r="F111" s="39"/>
      <c r="G111" s="44">
        <f>G112</f>
        <v>130</v>
      </c>
      <c r="I111" s="44">
        <f>I112</f>
        <v>130</v>
      </c>
      <c r="K111" s="44">
        <f>K112</f>
        <v>130</v>
      </c>
      <c r="L111" s="56"/>
      <c r="M111" s="44">
        <f>M112</f>
        <v>130</v>
      </c>
    </row>
    <row r="112" spans="1:13" x14ac:dyDescent="0.25">
      <c r="A112" s="19" t="s">
        <v>284</v>
      </c>
      <c r="B112" s="39"/>
      <c r="C112" s="39" t="s">
        <v>56</v>
      </c>
      <c r="D112" s="39" t="s">
        <v>56</v>
      </c>
      <c r="E112" s="39" t="s">
        <v>266</v>
      </c>
      <c r="F112" s="39" t="s">
        <v>285</v>
      </c>
      <c r="G112" s="44">
        <v>130</v>
      </c>
      <c r="I112" s="44">
        <f>G112+H112</f>
        <v>130</v>
      </c>
      <c r="K112" s="44">
        <f>I112+J112</f>
        <v>130</v>
      </c>
      <c r="L112" s="56"/>
      <c r="M112" s="44">
        <f>K112+L112</f>
        <v>130</v>
      </c>
    </row>
    <row r="113" spans="1:13" x14ac:dyDescent="0.25">
      <c r="A113" s="41" t="s">
        <v>62</v>
      </c>
      <c r="B113" s="36"/>
      <c r="C113" s="36" t="s">
        <v>56</v>
      </c>
      <c r="D113" s="36" t="s">
        <v>63</v>
      </c>
      <c r="E113" s="36"/>
      <c r="F113" s="36"/>
      <c r="G113" s="45">
        <f>G114+G118+G120+G116+G122</f>
        <v>2515.63</v>
      </c>
      <c r="I113" s="45">
        <f>I114+I118+I120+I116+I122</f>
        <v>2515.63</v>
      </c>
      <c r="K113" s="45">
        <f>K114+K118+K120+K116+K122</f>
        <v>2515.63</v>
      </c>
      <c r="L113" s="56"/>
      <c r="M113" s="45">
        <f>M114+M118+M120+M116+M122</f>
        <v>5123.95</v>
      </c>
    </row>
    <row r="114" spans="1:13" x14ac:dyDescent="0.25">
      <c r="A114" s="19" t="s">
        <v>60</v>
      </c>
      <c r="B114" s="39"/>
      <c r="C114" s="39" t="s">
        <v>56</v>
      </c>
      <c r="D114" s="39" t="s">
        <v>63</v>
      </c>
      <c r="E114" s="39" t="s">
        <v>233</v>
      </c>
      <c r="F114" s="39"/>
      <c r="G114" s="44">
        <f>G115</f>
        <v>470</v>
      </c>
      <c r="I114" s="44">
        <f>I115</f>
        <v>470</v>
      </c>
      <c r="K114" s="44">
        <f>K115</f>
        <v>470</v>
      </c>
      <c r="L114" s="56"/>
      <c r="M114" s="44">
        <f>M115</f>
        <v>470</v>
      </c>
    </row>
    <row r="115" spans="1:13" x14ac:dyDescent="0.25">
      <c r="A115" s="42" t="s">
        <v>232</v>
      </c>
      <c r="B115" s="39"/>
      <c r="C115" s="39" t="s">
        <v>56</v>
      </c>
      <c r="D115" s="39" t="s">
        <v>63</v>
      </c>
      <c r="E115" s="39" t="s">
        <v>233</v>
      </c>
      <c r="F115" s="39" t="s">
        <v>218</v>
      </c>
      <c r="G115" s="44">
        <v>470</v>
      </c>
      <c r="I115" s="44">
        <f>G115+H115</f>
        <v>470</v>
      </c>
      <c r="K115" s="44">
        <f>I115+J115</f>
        <v>470</v>
      </c>
      <c r="L115" s="56"/>
      <c r="M115" s="44">
        <f>K115+L115</f>
        <v>470</v>
      </c>
    </row>
    <row r="116" spans="1:13" x14ac:dyDescent="0.25">
      <c r="A116" s="42" t="s">
        <v>396</v>
      </c>
      <c r="B116" s="39"/>
      <c r="C116" s="39" t="s">
        <v>56</v>
      </c>
      <c r="D116" s="39" t="s">
        <v>63</v>
      </c>
      <c r="E116" s="39" t="s">
        <v>395</v>
      </c>
      <c r="F116" s="39"/>
      <c r="G116" s="44">
        <f>G117</f>
        <v>330</v>
      </c>
      <c r="I116" s="44">
        <f>I117</f>
        <v>330</v>
      </c>
      <c r="K116" s="44">
        <f>K117</f>
        <v>330</v>
      </c>
      <c r="L116" s="56"/>
      <c r="M116" s="44">
        <f>M117</f>
        <v>330</v>
      </c>
    </row>
    <row r="117" spans="1:13" x14ac:dyDescent="0.25">
      <c r="A117" s="42" t="s">
        <v>232</v>
      </c>
      <c r="B117" s="39"/>
      <c r="C117" s="39" t="s">
        <v>56</v>
      </c>
      <c r="D117" s="39" t="s">
        <v>63</v>
      </c>
      <c r="E117" s="39" t="s">
        <v>395</v>
      </c>
      <c r="F117" s="39" t="s">
        <v>218</v>
      </c>
      <c r="G117" s="44">
        <v>330</v>
      </c>
      <c r="I117" s="44">
        <f>G117+H117</f>
        <v>330</v>
      </c>
      <c r="K117" s="44">
        <f>I117+J117</f>
        <v>330</v>
      </c>
      <c r="L117" s="56"/>
      <c r="M117" s="44">
        <f>K117+L117</f>
        <v>330</v>
      </c>
    </row>
    <row r="118" spans="1:13" ht="16.5" customHeight="1" x14ac:dyDescent="0.25">
      <c r="A118" s="19" t="s">
        <v>367</v>
      </c>
      <c r="B118" s="39"/>
      <c r="C118" s="39" t="s">
        <v>56</v>
      </c>
      <c r="D118" s="39" t="s">
        <v>63</v>
      </c>
      <c r="E118" s="39" t="s">
        <v>323</v>
      </c>
      <c r="F118" s="39"/>
      <c r="G118" s="44">
        <f>G119</f>
        <v>415.63</v>
      </c>
      <c r="I118" s="44">
        <f>I119</f>
        <v>415.63</v>
      </c>
      <c r="K118" s="44">
        <f>K119</f>
        <v>415.63</v>
      </c>
      <c r="L118" s="56"/>
      <c r="M118" s="44">
        <f>M119</f>
        <v>3023.95</v>
      </c>
    </row>
    <row r="119" spans="1:13" x14ac:dyDescent="0.25">
      <c r="A119" s="42" t="s">
        <v>232</v>
      </c>
      <c r="B119" s="39"/>
      <c r="C119" s="39" t="s">
        <v>56</v>
      </c>
      <c r="D119" s="39" t="s">
        <v>63</v>
      </c>
      <c r="E119" s="39" t="s">
        <v>323</v>
      </c>
      <c r="F119" s="39" t="s">
        <v>218</v>
      </c>
      <c r="G119" s="44">
        <v>415.63</v>
      </c>
      <c r="I119" s="44">
        <f>G119+H119</f>
        <v>415.63</v>
      </c>
      <c r="K119" s="44">
        <f>I119+J119</f>
        <v>415.63</v>
      </c>
      <c r="L119" s="56">
        <f>1321.32+1287</f>
        <v>2608.3199999999997</v>
      </c>
      <c r="M119" s="44">
        <f>K119+L119</f>
        <v>3023.95</v>
      </c>
    </row>
    <row r="120" spans="1:13" ht="14.25" customHeight="1" x14ac:dyDescent="0.25">
      <c r="A120" s="19" t="s">
        <v>368</v>
      </c>
      <c r="B120" s="39"/>
      <c r="C120" s="39" t="s">
        <v>56</v>
      </c>
      <c r="D120" s="39" t="s">
        <v>63</v>
      </c>
      <c r="E120" s="39" t="s">
        <v>293</v>
      </c>
      <c r="F120" s="39"/>
      <c r="G120" s="44">
        <f>G121</f>
        <v>300</v>
      </c>
      <c r="I120" s="44">
        <f>I121</f>
        <v>300</v>
      </c>
      <c r="K120" s="44">
        <f>K121</f>
        <v>300</v>
      </c>
      <c r="L120" s="56"/>
      <c r="M120" s="44">
        <f>M121</f>
        <v>300</v>
      </c>
    </row>
    <row r="121" spans="1:13" x14ac:dyDescent="0.25">
      <c r="A121" s="42" t="s">
        <v>232</v>
      </c>
      <c r="B121" s="39"/>
      <c r="C121" s="39" t="s">
        <v>56</v>
      </c>
      <c r="D121" s="39" t="s">
        <v>63</v>
      </c>
      <c r="E121" s="39" t="s">
        <v>293</v>
      </c>
      <c r="F121" s="39" t="s">
        <v>218</v>
      </c>
      <c r="G121" s="44">
        <v>300</v>
      </c>
      <c r="I121" s="44">
        <f>G121+H121</f>
        <v>300</v>
      </c>
      <c r="K121" s="44">
        <f>I121+J121</f>
        <v>300</v>
      </c>
      <c r="L121" s="56"/>
      <c r="M121" s="44">
        <f>K121+L121</f>
        <v>300</v>
      </c>
    </row>
    <row r="122" spans="1:13" ht="14.25" customHeight="1" x14ac:dyDescent="0.25">
      <c r="A122" s="19" t="s">
        <v>408</v>
      </c>
      <c r="B122" s="39"/>
      <c r="C122" s="39" t="s">
        <v>56</v>
      </c>
      <c r="D122" s="39" t="s">
        <v>63</v>
      </c>
      <c r="E122" s="39" t="s">
        <v>409</v>
      </c>
      <c r="F122" s="39"/>
      <c r="G122" s="44">
        <f>G123</f>
        <v>1000</v>
      </c>
      <c r="I122" s="44">
        <f>I123</f>
        <v>1000</v>
      </c>
      <c r="K122" s="44">
        <f>K123</f>
        <v>1000</v>
      </c>
      <c r="L122" s="56"/>
      <c r="M122" s="44">
        <f>M123</f>
        <v>1000</v>
      </c>
    </row>
    <row r="123" spans="1:13" ht="15" customHeight="1" x14ac:dyDescent="0.25">
      <c r="A123" s="42" t="s">
        <v>232</v>
      </c>
      <c r="B123" s="39"/>
      <c r="C123" s="39" t="s">
        <v>56</v>
      </c>
      <c r="D123" s="39" t="s">
        <v>63</v>
      </c>
      <c r="E123" s="39" t="s">
        <v>409</v>
      </c>
      <c r="F123" s="39" t="s">
        <v>218</v>
      </c>
      <c r="G123" s="44">
        <v>1000</v>
      </c>
      <c r="I123" s="44">
        <f>G123+H123</f>
        <v>1000</v>
      </c>
      <c r="K123" s="44">
        <f>I123+J123</f>
        <v>1000</v>
      </c>
      <c r="L123" s="56"/>
      <c r="M123" s="44">
        <f>K123+L123</f>
        <v>1000</v>
      </c>
    </row>
    <row r="124" spans="1:13" x14ac:dyDescent="0.25">
      <c r="A124" s="41" t="s">
        <v>235</v>
      </c>
      <c r="B124" s="36"/>
      <c r="C124" s="36" t="s">
        <v>43</v>
      </c>
      <c r="D124" s="36"/>
      <c r="E124" s="36"/>
      <c r="F124" s="36"/>
      <c r="G124" s="45">
        <f>G125</f>
        <v>800</v>
      </c>
      <c r="I124" s="45">
        <f>I125</f>
        <v>800</v>
      </c>
      <c r="K124" s="45">
        <f>K125</f>
        <v>800</v>
      </c>
      <c r="L124" s="56"/>
      <c r="M124" s="45">
        <f>M125</f>
        <v>800</v>
      </c>
    </row>
    <row r="125" spans="1:13" x14ac:dyDescent="0.25">
      <c r="A125" s="41" t="s">
        <v>153</v>
      </c>
      <c r="B125" s="36"/>
      <c r="C125" s="36" t="s">
        <v>43</v>
      </c>
      <c r="D125" s="36" t="s">
        <v>15</v>
      </c>
      <c r="E125" s="36"/>
      <c r="F125" s="36"/>
      <c r="G125" s="45">
        <f>G126</f>
        <v>800</v>
      </c>
      <c r="I125" s="45">
        <f>I126</f>
        <v>800</v>
      </c>
      <c r="K125" s="45">
        <f>K126</f>
        <v>800</v>
      </c>
      <c r="L125" s="56"/>
      <c r="M125" s="45">
        <f>M126</f>
        <v>800</v>
      </c>
    </row>
    <row r="126" spans="1:13" ht="17.25" customHeight="1" x14ac:dyDescent="0.25">
      <c r="A126" s="19" t="s">
        <v>236</v>
      </c>
      <c r="B126" s="39"/>
      <c r="C126" s="39" t="s">
        <v>43</v>
      </c>
      <c r="D126" s="39" t="s">
        <v>15</v>
      </c>
      <c r="E126" s="39" t="s">
        <v>234</v>
      </c>
      <c r="F126" s="39"/>
      <c r="G126" s="44">
        <f>G127</f>
        <v>800</v>
      </c>
      <c r="I126" s="44">
        <f>I127</f>
        <v>800</v>
      </c>
      <c r="K126" s="44">
        <f>K127</f>
        <v>800</v>
      </c>
      <c r="L126" s="56"/>
      <c r="M126" s="44">
        <f>M127</f>
        <v>800</v>
      </c>
    </row>
    <row r="127" spans="1:13" x14ac:dyDescent="0.25">
      <c r="A127" s="42" t="s">
        <v>232</v>
      </c>
      <c r="B127" s="39"/>
      <c r="C127" s="39" t="s">
        <v>43</v>
      </c>
      <c r="D127" s="39" t="s">
        <v>15</v>
      </c>
      <c r="E127" s="39" t="s">
        <v>234</v>
      </c>
      <c r="F127" s="39" t="s">
        <v>218</v>
      </c>
      <c r="G127" s="44">
        <v>800</v>
      </c>
      <c r="I127" s="44">
        <f>G127+H127</f>
        <v>800</v>
      </c>
      <c r="K127" s="44">
        <f>I127+J127</f>
        <v>800</v>
      </c>
      <c r="L127" s="56"/>
      <c r="M127" s="44">
        <f>K127+L127</f>
        <v>800</v>
      </c>
    </row>
    <row r="128" spans="1:13" x14ac:dyDescent="0.25">
      <c r="A128" s="41" t="s">
        <v>181</v>
      </c>
      <c r="B128" s="36"/>
      <c r="C128" s="36" t="s">
        <v>68</v>
      </c>
      <c r="D128" s="36"/>
      <c r="E128" s="36"/>
      <c r="F128" s="36"/>
      <c r="G128" s="45">
        <f>G129+G132</f>
        <v>4934.12</v>
      </c>
      <c r="I128" s="45">
        <f>I129+I132</f>
        <v>4934.12</v>
      </c>
      <c r="K128" s="45">
        <f>K129+K132</f>
        <v>4934.12</v>
      </c>
      <c r="L128" s="56"/>
      <c r="M128" s="45">
        <f>M129+M132</f>
        <v>7091.85</v>
      </c>
    </row>
    <row r="129" spans="1:13" x14ac:dyDescent="0.25">
      <c r="A129" s="41" t="s">
        <v>69</v>
      </c>
      <c r="B129" s="36"/>
      <c r="C129" s="36" t="s">
        <v>68</v>
      </c>
      <c r="D129" s="36" t="s">
        <v>20</v>
      </c>
      <c r="E129" s="36"/>
      <c r="F129" s="36"/>
      <c r="G129" s="45">
        <f>G130</f>
        <v>370</v>
      </c>
      <c r="I129" s="45">
        <f>I130</f>
        <v>370</v>
      </c>
      <c r="K129" s="45">
        <f>K130</f>
        <v>370</v>
      </c>
      <c r="L129" s="56"/>
      <c r="M129" s="45">
        <f>M130</f>
        <v>370</v>
      </c>
    </row>
    <row r="130" spans="1:13" x14ac:dyDescent="0.25">
      <c r="A130" s="19" t="s">
        <v>72</v>
      </c>
      <c r="B130" s="39"/>
      <c r="C130" s="39" t="s">
        <v>68</v>
      </c>
      <c r="D130" s="39" t="s">
        <v>20</v>
      </c>
      <c r="E130" s="39" t="s">
        <v>237</v>
      </c>
      <c r="F130" s="39"/>
      <c r="G130" s="44">
        <f>G131</f>
        <v>370</v>
      </c>
      <c r="I130" s="44">
        <f>I131</f>
        <v>370</v>
      </c>
      <c r="K130" s="44">
        <f>K131</f>
        <v>370</v>
      </c>
      <c r="L130" s="56"/>
      <c r="M130" s="44">
        <f>M131</f>
        <v>370</v>
      </c>
    </row>
    <row r="131" spans="1:13" x14ac:dyDescent="0.25">
      <c r="A131" s="42" t="s">
        <v>232</v>
      </c>
      <c r="B131" s="39"/>
      <c r="C131" s="39" t="s">
        <v>68</v>
      </c>
      <c r="D131" s="39" t="s">
        <v>20</v>
      </c>
      <c r="E131" s="39" t="s">
        <v>237</v>
      </c>
      <c r="F131" s="39" t="s">
        <v>218</v>
      </c>
      <c r="G131" s="44">
        <v>370</v>
      </c>
      <c r="I131" s="44">
        <f>G131+H131</f>
        <v>370</v>
      </c>
      <c r="K131" s="44">
        <f>I131+J131</f>
        <v>370</v>
      </c>
      <c r="L131" s="56"/>
      <c r="M131" s="44">
        <f>K131+L131</f>
        <v>370</v>
      </c>
    </row>
    <row r="132" spans="1:13" x14ac:dyDescent="0.25">
      <c r="A132" s="41" t="s">
        <v>74</v>
      </c>
      <c r="B132" s="36"/>
      <c r="C132" s="36" t="s">
        <v>68</v>
      </c>
      <c r="D132" s="36" t="s">
        <v>24</v>
      </c>
      <c r="E132" s="36"/>
      <c r="F132" s="36"/>
      <c r="G132" s="45">
        <f>G135+G139</f>
        <v>4564.12</v>
      </c>
      <c r="I132" s="45">
        <f>I135+I139</f>
        <v>4564.12</v>
      </c>
      <c r="K132" s="45">
        <f>K135+K139</f>
        <v>4564.12</v>
      </c>
      <c r="L132" s="56"/>
      <c r="M132" s="45">
        <f>M135+M139+M133</f>
        <v>6721.85</v>
      </c>
    </row>
    <row r="133" spans="1:13" ht="27.75" customHeight="1" x14ac:dyDescent="0.25">
      <c r="A133" s="19" t="s">
        <v>526</v>
      </c>
      <c r="B133" s="39"/>
      <c r="C133" s="39" t="s">
        <v>68</v>
      </c>
      <c r="D133" s="39" t="s">
        <v>24</v>
      </c>
      <c r="E133" s="39" t="s">
        <v>300</v>
      </c>
      <c r="F133" s="39"/>
      <c r="G133" s="44"/>
      <c r="I133" s="44"/>
      <c r="K133" s="44"/>
      <c r="L133" s="56"/>
      <c r="M133" s="44">
        <f>M134</f>
        <v>1708.9</v>
      </c>
    </row>
    <row r="134" spans="1:13" x14ac:dyDescent="0.25">
      <c r="A134" s="19" t="s">
        <v>527</v>
      </c>
      <c r="B134" s="39"/>
      <c r="C134" s="39" t="s">
        <v>68</v>
      </c>
      <c r="D134" s="39" t="s">
        <v>24</v>
      </c>
      <c r="E134" s="39" t="s">
        <v>300</v>
      </c>
      <c r="F134" s="39" t="s">
        <v>525</v>
      </c>
      <c r="G134" s="44"/>
      <c r="I134" s="44"/>
      <c r="K134" s="44"/>
      <c r="L134" s="56">
        <v>1708.9</v>
      </c>
      <c r="M134" s="44">
        <f>L134+K134</f>
        <v>1708.9</v>
      </c>
    </row>
    <row r="135" spans="1:13" ht="29.25" customHeight="1" x14ac:dyDescent="0.25">
      <c r="A135" s="48" t="s">
        <v>390</v>
      </c>
      <c r="B135" s="39"/>
      <c r="C135" s="39" t="s">
        <v>68</v>
      </c>
      <c r="D135" s="39" t="s">
        <v>24</v>
      </c>
      <c r="E135" s="39" t="s">
        <v>330</v>
      </c>
      <c r="F135" s="39"/>
      <c r="G135" s="44">
        <f>G136+G137+G138</f>
        <v>632.6</v>
      </c>
      <c r="I135" s="44">
        <f>I136+I137+I138</f>
        <v>632.6</v>
      </c>
      <c r="K135" s="44">
        <f>K136+K137+K138</f>
        <v>632.6</v>
      </c>
      <c r="L135" s="56"/>
      <c r="M135" s="44">
        <f>M136+M137+M138</f>
        <v>632.6</v>
      </c>
    </row>
    <row r="136" spans="1:13" x14ac:dyDescent="0.25">
      <c r="A136" s="19" t="s">
        <v>212</v>
      </c>
      <c r="B136" s="39"/>
      <c r="C136" s="39" t="s">
        <v>68</v>
      </c>
      <c r="D136" s="39" t="s">
        <v>24</v>
      </c>
      <c r="E136" s="39" t="s">
        <v>330</v>
      </c>
      <c r="F136" s="39" t="s">
        <v>213</v>
      </c>
      <c r="G136" s="44">
        <f>467.3+141.1</f>
        <v>608.4</v>
      </c>
      <c r="I136" s="44">
        <f>G136+H136</f>
        <v>608.4</v>
      </c>
      <c r="K136" s="44">
        <f>I136+J136</f>
        <v>608.4</v>
      </c>
      <c r="L136" s="56"/>
      <c r="M136" s="44">
        <f>K136+L136</f>
        <v>608.4</v>
      </c>
    </row>
    <row r="137" spans="1:13" ht="16.5" customHeight="1" x14ac:dyDescent="0.25">
      <c r="A137" s="19" t="s">
        <v>216</v>
      </c>
      <c r="B137" s="39"/>
      <c r="C137" s="39" t="s">
        <v>68</v>
      </c>
      <c r="D137" s="39" t="s">
        <v>24</v>
      </c>
      <c r="E137" s="39" t="s">
        <v>330</v>
      </c>
      <c r="F137" s="39" t="s">
        <v>217</v>
      </c>
      <c r="G137" s="44">
        <f>5+5+1+5</f>
        <v>16</v>
      </c>
      <c r="I137" s="44">
        <f>G137+H137</f>
        <v>16</v>
      </c>
      <c r="K137" s="44">
        <f>I137+J137</f>
        <v>16</v>
      </c>
      <c r="L137" s="56">
        <v>-5.5</v>
      </c>
      <c r="M137" s="44">
        <f>K137+L137</f>
        <v>10.5</v>
      </c>
    </row>
    <row r="138" spans="1:13" x14ac:dyDescent="0.25">
      <c r="A138" s="42" t="s">
        <v>232</v>
      </c>
      <c r="B138" s="39"/>
      <c r="C138" s="39" t="s">
        <v>68</v>
      </c>
      <c r="D138" s="39" t="s">
        <v>24</v>
      </c>
      <c r="E138" s="39" t="s">
        <v>330</v>
      </c>
      <c r="F138" s="39" t="s">
        <v>218</v>
      </c>
      <c r="G138" s="44">
        <f>8.2</f>
        <v>8.1999999999999993</v>
      </c>
      <c r="I138" s="44">
        <f>G138+H138</f>
        <v>8.1999999999999993</v>
      </c>
      <c r="K138" s="44">
        <f>I138+J138</f>
        <v>8.1999999999999993</v>
      </c>
      <c r="L138" s="56">
        <v>5.5</v>
      </c>
      <c r="M138" s="44">
        <f>K138+L138</f>
        <v>13.7</v>
      </c>
    </row>
    <row r="139" spans="1:13" ht="64.5" customHeight="1" x14ac:dyDescent="0.25">
      <c r="A139" s="19" t="s">
        <v>369</v>
      </c>
      <c r="B139" s="39"/>
      <c r="C139" s="39" t="s">
        <v>68</v>
      </c>
      <c r="D139" s="39" t="s">
        <v>24</v>
      </c>
      <c r="E139" s="39" t="s">
        <v>331</v>
      </c>
      <c r="F139" s="39"/>
      <c r="G139" s="44">
        <f>G140</f>
        <v>3931.52</v>
      </c>
      <c r="I139" s="44">
        <f>I140</f>
        <v>3931.52</v>
      </c>
      <c r="K139" s="44">
        <f>K140</f>
        <v>3931.52</v>
      </c>
      <c r="L139" s="56"/>
      <c r="M139" s="44">
        <f>M140</f>
        <v>4380.3500000000004</v>
      </c>
    </row>
    <row r="140" spans="1:13" ht="14.25" customHeight="1" x14ac:dyDescent="0.25">
      <c r="A140" s="19" t="s">
        <v>295</v>
      </c>
      <c r="B140" s="39"/>
      <c r="C140" s="39" t="s">
        <v>68</v>
      </c>
      <c r="D140" s="39" t="s">
        <v>24</v>
      </c>
      <c r="E140" s="39" t="s">
        <v>331</v>
      </c>
      <c r="F140" s="39" t="s">
        <v>294</v>
      </c>
      <c r="G140" s="44">
        <v>3931.52</v>
      </c>
      <c r="I140" s="44">
        <f>G140+H140</f>
        <v>3931.52</v>
      </c>
      <c r="K140" s="44">
        <f>I140+J140</f>
        <v>3931.52</v>
      </c>
      <c r="L140" s="56">
        <v>448.83</v>
      </c>
      <c r="M140" s="44">
        <f>K140+L140</f>
        <v>4380.3500000000004</v>
      </c>
    </row>
    <row r="141" spans="1:13" x14ac:dyDescent="0.25">
      <c r="A141" s="41" t="s">
        <v>239</v>
      </c>
      <c r="B141" s="36"/>
      <c r="C141" s="36" t="s">
        <v>108</v>
      </c>
      <c r="D141" s="36"/>
      <c r="E141" s="36"/>
      <c r="F141" s="36"/>
      <c r="G141" s="45">
        <f>G142</f>
        <v>600</v>
      </c>
      <c r="I141" s="45">
        <f>I142</f>
        <v>1100</v>
      </c>
      <c r="K141" s="45">
        <f>K142</f>
        <v>1100</v>
      </c>
      <c r="L141" s="56"/>
      <c r="M141" s="45">
        <f>M142+M145</f>
        <v>1128.81</v>
      </c>
    </row>
    <row r="142" spans="1:13" x14ac:dyDescent="0.25">
      <c r="A142" s="41" t="s">
        <v>205</v>
      </c>
      <c r="B142" s="36"/>
      <c r="C142" s="36" t="s">
        <v>108</v>
      </c>
      <c r="D142" s="36" t="s">
        <v>15</v>
      </c>
      <c r="E142" s="36"/>
      <c r="F142" s="36"/>
      <c r="G142" s="45">
        <f>G143</f>
        <v>600</v>
      </c>
      <c r="I142" s="45">
        <f>I143</f>
        <v>1100</v>
      </c>
      <c r="K142" s="45">
        <f>K143</f>
        <v>1100</v>
      </c>
      <c r="L142" s="56"/>
      <c r="M142" s="45">
        <f>M143</f>
        <v>1100</v>
      </c>
    </row>
    <row r="143" spans="1:13" ht="15.75" customHeight="1" x14ac:dyDescent="0.25">
      <c r="A143" s="19" t="s">
        <v>240</v>
      </c>
      <c r="B143" s="39"/>
      <c r="C143" s="39" t="s">
        <v>108</v>
      </c>
      <c r="D143" s="39" t="s">
        <v>15</v>
      </c>
      <c r="E143" s="39" t="s">
        <v>238</v>
      </c>
      <c r="F143" s="39"/>
      <c r="G143" s="44">
        <f>G144</f>
        <v>600</v>
      </c>
      <c r="I143" s="44">
        <f>I144</f>
        <v>1100</v>
      </c>
      <c r="K143" s="44">
        <f>K144</f>
        <v>1100</v>
      </c>
      <c r="L143" s="56"/>
      <c r="M143" s="44">
        <f>M144</f>
        <v>1100</v>
      </c>
    </row>
    <row r="144" spans="1:13" ht="15" customHeight="1" x14ac:dyDescent="0.25">
      <c r="A144" s="19" t="s">
        <v>232</v>
      </c>
      <c r="B144" s="39"/>
      <c r="C144" s="39" t="s">
        <v>108</v>
      </c>
      <c r="D144" s="39" t="s">
        <v>15</v>
      </c>
      <c r="E144" s="39" t="s">
        <v>238</v>
      </c>
      <c r="F144" s="39" t="s">
        <v>218</v>
      </c>
      <c r="G144" s="44">
        <f>600</f>
        <v>600</v>
      </c>
      <c r="H144" s="56">
        <v>500</v>
      </c>
      <c r="I144" s="44">
        <f>G144+H144</f>
        <v>1100</v>
      </c>
      <c r="K144" s="44">
        <f>I144+J144</f>
        <v>1100</v>
      </c>
      <c r="L144" s="56"/>
      <c r="M144" s="44">
        <f>K144+L144</f>
        <v>1100</v>
      </c>
    </row>
    <row r="145" spans="1:13" ht="15" customHeight="1" x14ac:dyDescent="0.25">
      <c r="A145" s="41" t="s">
        <v>529</v>
      </c>
      <c r="B145" s="36"/>
      <c r="C145" s="36" t="s">
        <v>108</v>
      </c>
      <c r="D145" s="36" t="s">
        <v>17</v>
      </c>
      <c r="E145" s="36"/>
      <c r="F145" s="36"/>
      <c r="G145" s="45"/>
      <c r="H145" s="57"/>
      <c r="I145" s="45"/>
      <c r="J145" s="57"/>
      <c r="K145" s="45"/>
      <c r="L145" s="57"/>
      <c r="M145" s="45">
        <f>M146</f>
        <v>28.81</v>
      </c>
    </row>
    <row r="146" spans="1:13" ht="32.25" customHeight="1" x14ac:dyDescent="0.25">
      <c r="A146" s="19" t="s">
        <v>530</v>
      </c>
      <c r="B146" s="39"/>
      <c r="C146" s="39" t="s">
        <v>108</v>
      </c>
      <c r="D146" s="39" t="s">
        <v>17</v>
      </c>
      <c r="E146" s="39" t="s">
        <v>528</v>
      </c>
      <c r="F146" s="39"/>
      <c r="G146" s="44"/>
      <c r="I146" s="44"/>
      <c r="K146" s="44"/>
      <c r="L146" s="56"/>
      <c r="M146" s="44">
        <f>M147</f>
        <v>28.81</v>
      </c>
    </row>
    <row r="147" spans="1:13" ht="15" customHeight="1" x14ac:dyDescent="0.25">
      <c r="A147" s="19" t="s">
        <v>232</v>
      </c>
      <c r="B147" s="39"/>
      <c r="C147" s="39" t="s">
        <v>108</v>
      </c>
      <c r="D147" s="39" t="s">
        <v>17</v>
      </c>
      <c r="E147" s="39" t="s">
        <v>528</v>
      </c>
      <c r="F147" s="39" t="s">
        <v>218</v>
      </c>
      <c r="G147" s="44"/>
      <c r="I147" s="44"/>
      <c r="K147" s="44"/>
      <c r="L147" s="56">
        <v>28.81</v>
      </c>
      <c r="M147" s="44">
        <f>K147+L147</f>
        <v>28.81</v>
      </c>
    </row>
    <row r="148" spans="1:13" ht="18" customHeight="1" x14ac:dyDescent="0.25">
      <c r="A148" s="41" t="s">
        <v>370</v>
      </c>
      <c r="B148" s="36" t="s">
        <v>241</v>
      </c>
      <c r="C148" s="36"/>
      <c r="D148" s="36"/>
      <c r="E148" s="36"/>
      <c r="F148" s="36"/>
      <c r="G148" s="45">
        <f>G149</f>
        <v>3316.4</v>
      </c>
      <c r="I148" s="45">
        <f>I149</f>
        <v>3316.4</v>
      </c>
      <c r="K148" s="45">
        <f>K149</f>
        <v>3316.4</v>
      </c>
      <c r="L148" s="56"/>
      <c r="M148" s="45">
        <f>M149+M158</f>
        <v>3339.9</v>
      </c>
    </row>
    <row r="149" spans="1:13" x14ac:dyDescent="0.25">
      <c r="A149" s="41" t="s">
        <v>134</v>
      </c>
      <c r="B149" s="36"/>
      <c r="C149" s="36" t="s">
        <v>15</v>
      </c>
      <c r="D149" s="36"/>
      <c r="E149" s="36"/>
      <c r="F149" s="36"/>
      <c r="G149" s="45">
        <f>G150</f>
        <v>3316.4</v>
      </c>
      <c r="I149" s="45">
        <f>I150</f>
        <v>3316.4</v>
      </c>
      <c r="K149" s="45">
        <f>K150</f>
        <v>3316.4</v>
      </c>
      <c r="L149" s="56"/>
      <c r="M149" s="45">
        <f>M150</f>
        <v>3316.4</v>
      </c>
    </row>
    <row r="150" spans="1:13" ht="32.25" customHeight="1" x14ac:dyDescent="0.25">
      <c r="A150" s="41" t="s">
        <v>19</v>
      </c>
      <c r="B150" s="36"/>
      <c r="C150" s="36" t="s">
        <v>15</v>
      </c>
      <c r="D150" s="36" t="s">
        <v>20</v>
      </c>
      <c r="E150" s="36"/>
      <c r="F150" s="36"/>
      <c r="G150" s="45">
        <f>G151+G156</f>
        <v>3316.4</v>
      </c>
      <c r="I150" s="45">
        <f>I151+I156</f>
        <v>3316.4</v>
      </c>
      <c r="K150" s="45">
        <f>K151+K156</f>
        <v>3316.4</v>
      </c>
      <c r="L150" s="56"/>
      <c r="M150" s="45">
        <f>M151+M156</f>
        <v>3316.4</v>
      </c>
    </row>
    <row r="151" spans="1:13" x14ac:dyDescent="0.25">
      <c r="A151" s="19" t="s">
        <v>242</v>
      </c>
      <c r="B151" s="39"/>
      <c r="C151" s="39" t="s">
        <v>15</v>
      </c>
      <c r="D151" s="39" t="s">
        <v>20</v>
      </c>
      <c r="E151" s="39" t="s">
        <v>23</v>
      </c>
      <c r="F151" s="39"/>
      <c r="G151" s="44">
        <f>G152+G153+G154+G155</f>
        <v>1873</v>
      </c>
      <c r="I151" s="44">
        <f>I152+I153+I154+I155</f>
        <v>1873</v>
      </c>
      <c r="K151" s="44">
        <f>K152+K153+K154+K155</f>
        <v>1873</v>
      </c>
      <c r="L151" s="56"/>
      <c r="M151" s="44">
        <f>M152+M153+M154+M155</f>
        <v>1873</v>
      </c>
    </row>
    <row r="152" spans="1:13" x14ac:dyDescent="0.25">
      <c r="A152" s="19" t="s">
        <v>212</v>
      </c>
      <c r="B152" s="39"/>
      <c r="C152" s="39" t="s">
        <v>15</v>
      </c>
      <c r="D152" s="39" t="s">
        <v>20</v>
      </c>
      <c r="E152" s="39" t="s">
        <v>23</v>
      </c>
      <c r="F152" s="39" t="s">
        <v>213</v>
      </c>
      <c r="G152" s="44">
        <f>954.4+261.2</f>
        <v>1215.5999999999999</v>
      </c>
      <c r="I152" s="44">
        <f>G152+H152</f>
        <v>1215.5999999999999</v>
      </c>
      <c r="K152" s="44">
        <f>I152+J152</f>
        <v>1215.5999999999999</v>
      </c>
      <c r="L152" s="56"/>
      <c r="M152" s="44">
        <f>K152+L152</f>
        <v>1215.5999999999999</v>
      </c>
    </row>
    <row r="153" spans="1:13" ht="15" customHeight="1" x14ac:dyDescent="0.25">
      <c r="A153" s="19" t="s">
        <v>214</v>
      </c>
      <c r="B153" s="39"/>
      <c r="C153" s="39" t="s">
        <v>15</v>
      </c>
      <c r="D153" s="39" t="s">
        <v>20</v>
      </c>
      <c r="E153" s="39" t="s">
        <v>23</v>
      </c>
      <c r="F153" s="39" t="s">
        <v>215</v>
      </c>
      <c r="G153" s="44">
        <v>50</v>
      </c>
      <c r="I153" s="44">
        <f>G153+H153</f>
        <v>50</v>
      </c>
      <c r="K153" s="44">
        <f>I153+J153</f>
        <v>50</v>
      </c>
      <c r="L153" s="56">
        <v>20</v>
      </c>
      <c r="M153" s="44">
        <f>K153+L153</f>
        <v>70</v>
      </c>
    </row>
    <row r="154" spans="1:13" ht="17.25" customHeight="1" x14ac:dyDescent="0.25">
      <c r="A154" s="19" t="s">
        <v>216</v>
      </c>
      <c r="B154" s="39"/>
      <c r="C154" s="39" t="s">
        <v>15</v>
      </c>
      <c r="D154" s="39" t="s">
        <v>20</v>
      </c>
      <c r="E154" s="39" t="s">
        <v>23</v>
      </c>
      <c r="F154" s="39" t="s">
        <v>217</v>
      </c>
      <c r="G154" s="44">
        <v>62</v>
      </c>
      <c r="I154" s="44">
        <f>G154+H154</f>
        <v>62</v>
      </c>
      <c r="K154" s="44">
        <f>I154+J154</f>
        <v>62</v>
      </c>
      <c r="L154" s="56">
        <v>6</v>
      </c>
      <c r="M154" s="44">
        <f>K154+L154</f>
        <v>68</v>
      </c>
    </row>
    <row r="155" spans="1:13" ht="15" customHeight="1" x14ac:dyDescent="0.25">
      <c r="A155" s="19" t="s">
        <v>232</v>
      </c>
      <c r="B155" s="39"/>
      <c r="C155" s="39" t="s">
        <v>15</v>
      </c>
      <c r="D155" s="39" t="s">
        <v>20</v>
      </c>
      <c r="E155" s="39" t="s">
        <v>23</v>
      </c>
      <c r="F155" s="39" t="s">
        <v>218</v>
      </c>
      <c r="G155" s="44">
        <f>645.7-100.3</f>
        <v>545.40000000000009</v>
      </c>
      <c r="I155" s="44">
        <f>G155+H155</f>
        <v>545.40000000000009</v>
      </c>
      <c r="K155" s="44">
        <f>I155+J155</f>
        <v>545.40000000000009</v>
      </c>
      <c r="L155" s="56">
        <v>-26</v>
      </c>
      <c r="M155" s="44">
        <f>K155+L155</f>
        <v>519.40000000000009</v>
      </c>
    </row>
    <row r="156" spans="1:13" ht="17.25" customHeight="1" x14ac:dyDescent="0.25">
      <c r="A156" s="19" t="s">
        <v>244</v>
      </c>
      <c r="B156" s="39"/>
      <c r="C156" s="39" t="s">
        <v>15</v>
      </c>
      <c r="D156" s="39" t="s">
        <v>20</v>
      </c>
      <c r="E156" s="39" t="s">
        <v>243</v>
      </c>
      <c r="F156" s="39"/>
      <c r="G156" s="44">
        <f>G157</f>
        <v>1443.4</v>
      </c>
      <c r="I156" s="44">
        <f>I157</f>
        <v>1443.4</v>
      </c>
      <c r="K156" s="44">
        <f>K157</f>
        <v>1443.4</v>
      </c>
      <c r="L156" s="56"/>
      <c r="M156" s="44">
        <f>M157</f>
        <v>1443.4</v>
      </c>
    </row>
    <row r="157" spans="1:13" x14ac:dyDescent="0.25">
      <c r="A157" s="19" t="s">
        <v>212</v>
      </c>
      <c r="B157" s="39"/>
      <c r="C157" s="39" t="s">
        <v>15</v>
      </c>
      <c r="D157" s="39" t="s">
        <v>20</v>
      </c>
      <c r="E157" s="39" t="s">
        <v>243</v>
      </c>
      <c r="F157" s="39" t="s">
        <v>213</v>
      </c>
      <c r="G157" s="44">
        <v>1443.4</v>
      </c>
      <c r="I157" s="44">
        <f>G157+H157</f>
        <v>1443.4</v>
      </c>
      <c r="K157" s="44">
        <f>I157+J157</f>
        <v>1443.4</v>
      </c>
      <c r="L157" s="56"/>
      <c r="M157" s="44">
        <f>K157+L157</f>
        <v>1443.4</v>
      </c>
    </row>
    <row r="158" spans="1:13" x14ac:dyDescent="0.25">
      <c r="A158" s="41" t="s">
        <v>42</v>
      </c>
      <c r="B158" s="39"/>
      <c r="C158" s="39" t="s">
        <v>24</v>
      </c>
      <c r="D158" s="39"/>
      <c r="E158" s="39"/>
      <c r="F158" s="39"/>
      <c r="G158" s="44"/>
      <c r="I158" s="44"/>
      <c r="K158" s="44"/>
      <c r="L158" s="56"/>
      <c r="M158" s="44">
        <f>M159</f>
        <v>23.5</v>
      </c>
    </row>
    <row r="159" spans="1:13" x14ac:dyDescent="0.25">
      <c r="A159" s="35" t="s">
        <v>171</v>
      </c>
      <c r="B159" s="39"/>
      <c r="C159" s="39" t="s">
        <v>24</v>
      </c>
      <c r="D159" s="39" t="s">
        <v>27</v>
      </c>
      <c r="E159" s="39"/>
      <c r="F159" s="39"/>
      <c r="G159" s="44"/>
      <c r="I159" s="44"/>
      <c r="K159" s="44"/>
      <c r="L159" s="56"/>
      <c r="M159" s="44">
        <f>M160</f>
        <v>23.5</v>
      </c>
    </row>
    <row r="160" spans="1:13" ht="30" customHeight="1" x14ac:dyDescent="0.25">
      <c r="A160" s="19" t="s">
        <v>318</v>
      </c>
      <c r="B160" s="39"/>
      <c r="C160" s="39" t="s">
        <v>24</v>
      </c>
      <c r="D160" s="39" t="s">
        <v>27</v>
      </c>
      <c r="E160" s="39" t="s">
        <v>319</v>
      </c>
      <c r="F160" s="39"/>
      <c r="G160" s="44"/>
      <c r="I160" s="44"/>
      <c r="K160" s="44"/>
      <c r="L160" s="56"/>
      <c r="M160" s="44">
        <f>M161</f>
        <v>23.5</v>
      </c>
    </row>
    <row r="161" spans="1:13" x14ac:dyDescent="0.25">
      <c r="A161" s="19" t="s">
        <v>232</v>
      </c>
      <c r="B161" s="39"/>
      <c r="C161" s="39" t="s">
        <v>24</v>
      </c>
      <c r="D161" s="39" t="s">
        <v>27</v>
      </c>
      <c r="E161" s="39" t="s">
        <v>319</v>
      </c>
      <c r="F161" s="39" t="s">
        <v>218</v>
      </c>
      <c r="G161" s="44"/>
      <c r="I161" s="44"/>
      <c r="K161" s="44"/>
      <c r="L161" s="56">
        <v>23.5</v>
      </c>
      <c r="M161" s="44">
        <f>K161+L161</f>
        <v>23.5</v>
      </c>
    </row>
    <row r="162" spans="1:13" ht="16.5" customHeight="1" x14ac:dyDescent="0.25">
      <c r="A162" s="41" t="s">
        <v>245</v>
      </c>
      <c r="B162" s="36" t="s">
        <v>5</v>
      </c>
      <c r="C162" s="36"/>
      <c r="D162" s="36"/>
      <c r="E162" s="36"/>
      <c r="F162" s="36"/>
      <c r="G162" s="45">
        <f>G163+G177+G184+G197+G269+G275+G279+G283+G256+G262</f>
        <v>179252.99</v>
      </c>
      <c r="I162" s="45">
        <f>I163+I177+I184+I197+I269+I275+I279+I283+I256+I262</f>
        <v>179252.99</v>
      </c>
      <c r="K162" s="45">
        <f>K163+K177+K184+K197+K269+K275+K279+K283+K256+K262</f>
        <v>179252.99</v>
      </c>
      <c r="L162" s="56"/>
      <c r="M162" s="45">
        <f>M163+M177+M184+M197+M269+M275+M279+M283+M256+M262</f>
        <v>184626.16999999998</v>
      </c>
    </row>
    <row r="163" spans="1:13" x14ac:dyDescent="0.25">
      <c r="A163" s="41" t="s">
        <v>134</v>
      </c>
      <c r="B163" s="36"/>
      <c r="C163" s="36" t="s">
        <v>15</v>
      </c>
      <c r="D163" s="36"/>
      <c r="E163" s="36"/>
      <c r="F163" s="36"/>
      <c r="G163" s="45">
        <f>G164+G173</f>
        <v>8451.7000000000007</v>
      </c>
      <c r="I163" s="45">
        <f>I164+I173</f>
        <v>8451.7000000000007</v>
      </c>
      <c r="K163" s="45">
        <f>K164+K173</f>
        <v>8451.7000000000007</v>
      </c>
      <c r="L163" s="56"/>
      <c r="M163" s="45">
        <f>M164+M172</f>
        <v>8608.2900000000009</v>
      </c>
    </row>
    <row r="164" spans="1:13" ht="31.5" x14ac:dyDescent="0.25">
      <c r="A164" s="41" t="s">
        <v>435</v>
      </c>
      <c r="B164" s="36"/>
      <c r="C164" s="36" t="s">
        <v>15</v>
      </c>
      <c r="D164" s="36" t="s">
        <v>98</v>
      </c>
      <c r="E164" s="36"/>
      <c r="F164" s="36"/>
      <c r="G164" s="45">
        <f>G165</f>
        <v>5831.7</v>
      </c>
      <c r="I164" s="45">
        <f>I165</f>
        <v>5831.7</v>
      </c>
      <c r="K164" s="45">
        <f>K165</f>
        <v>5831.7</v>
      </c>
      <c r="L164" s="56"/>
      <c r="M164" s="45">
        <f>M165</f>
        <v>5831.7</v>
      </c>
    </row>
    <row r="165" spans="1:13" x14ac:dyDescent="0.25">
      <c r="A165" s="19" t="s">
        <v>242</v>
      </c>
      <c r="B165" s="39"/>
      <c r="C165" s="39" t="s">
        <v>15</v>
      </c>
      <c r="D165" s="39" t="s">
        <v>98</v>
      </c>
      <c r="E165" s="39" t="s">
        <v>23</v>
      </c>
      <c r="F165" s="39"/>
      <c r="G165" s="44">
        <f>SUM(G166:G171)</f>
        <v>5831.7</v>
      </c>
      <c r="I165" s="44">
        <f>SUM(I166:I171)</f>
        <v>5831.7</v>
      </c>
      <c r="K165" s="44">
        <f>SUM(K166:K171)</f>
        <v>5831.7</v>
      </c>
      <c r="L165" s="56"/>
      <c r="M165" s="44">
        <f>SUM(M166:M171)</f>
        <v>5831.7</v>
      </c>
    </row>
    <row r="166" spans="1:13" x14ac:dyDescent="0.25">
      <c r="A166" s="19" t="s">
        <v>212</v>
      </c>
      <c r="B166" s="39"/>
      <c r="C166" s="39" t="s">
        <v>15</v>
      </c>
      <c r="D166" s="39" t="s">
        <v>98</v>
      </c>
      <c r="E166" s="39" t="s">
        <v>23</v>
      </c>
      <c r="F166" s="39" t="s">
        <v>213</v>
      </c>
      <c r="G166" s="44">
        <f>4202.3+1166.2</f>
        <v>5368.5</v>
      </c>
      <c r="I166" s="44">
        <f t="shared" ref="I166:I171" si="2">G166+H166</f>
        <v>5368.5</v>
      </c>
      <c r="K166" s="44">
        <f t="shared" ref="K166:M171" si="3">I166+J166</f>
        <v>5368.5</v>
      </c>
      <c r="L166" s="56"/>
      <c r="M166" s="44">
        <f t="shared" si="3"/>
        <v>5368.5</v>
      </c>
    </row>
    <row r="167" spans="1:13" ht="14.25" customHeight="1" x14ac:dyDescent="0.25">
      <c r="A167" s="19" t="s">
        <v>214</v>
      </c>
      <c r="B167" s="39"/>
      <c r="C167" s="39" t="s">
        <v>15</v>
      </c>
      <c r="D167" s="39" t="s">
        <v>98</v>
      </c>
      <c r="E167" s="39" t="s">
        <v>23</v>
      </c>
      <c r="F167" s="39" t="s">
        <v>215</v>
      </c>
      <c r="G167" s="44">
        <v>8</v>
      </c>
      <c r="I167" s="44">
        <f t="shared" si="2"/>
        <v>8</v>
      </c>
      <c r="K167" s="44">
        <f t="shared" si="3"/>
        <v>8</v>
      </c>
      <c r="L167" s="56"/>
      <c r="M167" s="44">
        <f t="shared" si="3"/>
        <v>8</v>
      </c>
    </row>
    <row r="168" spans="1:13" ht="15.75" customHeight="1" x14ac:dyDescent="0.25">
      <c r="A168" s="19" t="s">
        <v>216</v>
      </c>
      <c r="B168" s="39"/>
      <c r="C168" s="39" t="s">
        <v>15</v>
      </c>
      <c r="D168" s="39" t="s">
        <v>98</v>
      </c>
      <c r="E168" s="39" t="s">
        <v>23</v>
      </c>
      <c r="F168" s="39" t="s">
        <v>217</v>
      </c>
      <c r="G168" s="44">
        <f>25+111.9</f>
        <v>136.9</v>
      </c>
      <c r="I168" s="44">
        <f t="shared" si="2"/>
        <v>136.9</v>
      </c>
      <c r="K168" s="44">
        <f t="shared" si="3"/>
        <v>136.9</v>
      </c>
      <c r="L168" s="56"/>
      <c r="M168" s="44">
        <f t="shared" si="3"/>
        <v>136.9</v>
      </c>
    </row>
    <row r="169" spans="1:13" ht="14.25" customHeight="1" x14ac:dyDescent="0.25">
      <c r="A169" s="19" t="s">
        <v>232</v>
      </c>
      <c r="B169" s="39"/>
      <c r="C169" s="39" t="s">
        <v>15</v>
      </c>
      <c r="D169" s="39" t="s">
        <v>98</v>
      </c>
      <c r="E169" s="39" t="s">
        <v>23</v>
      </c>
      <c r="F169" s="39" t="s">
        <v>218</v>
      </c>
      <c r="G169" s="44">
        <f>150+10+40+85+50-18.7</f>
        <v>316.3</v>
      </c>
      <c r="I169" s="44">
        <f t="shared" si="2"/>
        <v>316.3</v>
      </c>
      <c r="K169" s="44">
        <f t="shared" si="3"/>
        <v>316.3</v>
      </c>
      <c r="L169" s="56"/>
      <c r="M169" s="44">
        <f t="shared" si="3"/>
        <v>316.3</v>
      </c>
    </row>
    <row r="170" spans="1:13" ht="14.25" customHeight="1" x14ac:dyDescent="0.25">
      <c r="A170" s="48" t="s">
        <v>328</v>
      </c>
      <c r="B170" s="39"/>
      <c r="C170" s="39" t="s">
        <v>15</v>
      </c>
      <c r="D170" s="39" t="s">
        <v>98</v>
      </c>
      <c r="E170" s="39" t="s">
        <v>23</v>
      </c>
      <c r="F170" s="39" t="s">
        <v>327</v>
      </c>
      <c r="G170" s="44"/>
      <c r="I170" s="44">
        <f t="shared" si="2"/>
        <v>0</v>
      </c>
      <c r="K170" s="44">
        <f t="shared" si="3"/>
        <v>0</v>
      </c>
      <c r="L170" s="56"/>
      <c r="M170" s="44">
        <f t="shared" si="3"/>
        <v>0</v>
      </c>
    </row>
    <row r="171" spans="1:13" ht="14.25" customHeight="1" x14ac:dyDescent="0.25">
      <c r="A171" s="48" t="s">
        <v>310</v>
      </c>
      <c r="B171" s="39"/>
      <c r="C171" s="39" t="s">
        <v>15</v>
      </c>
      <c r="D171" s="39" t="s">
        <v>98</v>
      </c>
      <c r="E171" s="39" t="s">
        <v>23</v>
      </c>
      <c r="F171" s="39" t="s">
        <v>309</v>
      </c>
      <c r="G171" s="44">
        <v>2</v>
      </c>
      <c r="I171" s="44">
        <f t="shared" si="2"/>
        <v>2</v>
      </c>
      <c r="K171" s="44">
        <f t="shared" si="3"/>
        <v>2</v>
      </c>
      <c r="L171" s="56"/>
      <c r="M171" s="44">
        <f t="shared" si="3"/>
        <v>2</v>
      </c>
    </row>
    <row r="172" spans="1:13" ht="14.25" customHeight="1" x14ac:dyDescent="0.25">
      <c r="A172" s="41" t="s">
        <v>29</v>
      </c>
      <c r="B172" s="39"/>
      <c r="C172" s="39" t="s">
        <v>15</v>
      </c>
      <c r="D172" s="39" t="s">
        <v>193</v>
      </c>
      <c r="E172" s="39"/>
      <c r="F172" s="39"/>
      <c r="G172" s="44"/>
      <c r="I172" s="44"/>
      <c r="K172" s="44"/>
      <c r="L172" s="56"/>
      <c r="M172" s="44">
        <f>M173+M175</f>
        <v>2776.59</v>
      </c>
    </row>
    <row r="173" spans="1:13" x14ac:dyDescent="0.25">
      <c r="A173" s="19" t="s">
        <v>270</v>
      </c>
      <c r="B173" s="39"/>
      <c r="C173" s="39" t="s">
        <v>15</v>
      </c>
      <c r="D173" s="39" t="s">
        <v>193</v>
      </c>
      <c r="E173" s="39" t="s">
        <v>269</v>
      </c>
      <c r="F173" s="39"/>
      <c r="G173" s="44">
        <f>G174</f>
        <v>2620</v>
      </c>
      <c r="I173" s="44">
        <f>I174</f>
        <v>2620</v>
      </c>
      <c r="K173" s="44">
        <f>K174</f>
        <v>2620</v>
      </c>
      <c r="L173" s="56"/>
      <c r="M173" s="44">
        <f>M174</f>
        <v>2620</v>
      </c>
    </row>
    <row r="174" spans="1:13" ht="30.75" customHeight="1" x14ac:dyDescent="0.25">
      <c r="A174" s="19" t="s">
        <v>251</v>
      </c>
      <c r="B174" s="39"/>
      <c r="C174" s="39" t="s">
        <v>15</v>
      </c>
      <c r="D174" s="39" t="s">
        <v>193</v>
      </c>
      <c r="E174" s="39" t="s">
        <v>269</v>
      </c>
      <c r="F174" s="39" t="s">
        <v>252</v>
      </c>
      <c r="G174" s="44">
        <v>2620</v>
      </c>
      <c r="I174" s="44">
        <f>G174+H174</f>
        <v>2620</v>
      </c>
      <c r="K174" s="44">
        <f>I174+J174</f>
        <v>2620</v>
      </c>
      <c r="L174" s="56"/>
      <c r="M174" s="44">
        <f>K174+L174</f>
        <v>2620</v>
      </c>
    </row>
    <row r="175" spans="1:13" ht="17.25" customHeight="1" x14ac:dyDescent="0.25">
      <c r="A175" s="48" t="s">
        <v>387</v>
      </c>
      <c r="B175" s="39"/>
      <c r="C175" s="39" t="s">
        <v>15</v>
      </c>
      <c r="D175" s="39" t="s">
        <v>193</v>
      </c>
      <c r="E175" s="39" t="s">
        <v>223</v>
      </c>
      <c r="F175" s="39"/>
      <c r="G175" s="44">
        <f>G176</f>
        <v>0</v>
      </c>
      <c r="I175" s="44">
        <f>I176</f>
        <v>0</v>
      </c>
      <c r="K175" s="44">
        <f>K176</f>
        <v>0</v>
      </c>
      <c r="L175" s="56"/>
      <c r="M175" s="44">
        <f>M176</f>
        <v>156.59</v>
      </c>
    </row>
    <row r="176" spans="1:13" ht="45.75" customHeight="1" x14ac:dyDescent="0.25">
      <c r="A176" s="19" t="s">
        <v>249</v>
      </c>
      <c r="B176" s="39"/>
      <c r="C176" s="39" t="s">
        <v>15</v>
      </c>
      <c r="D176" s="39" t="s">
        <v>193</v>
      </c>
      <c r="E176" s="39" t="s">
        <v>223</v>
      </c>
      <c r="F176" s="39" t="s">
        <v>248</v>
      </c>
      <c r="G176" s="44"/>
      <c r="I176" s="44"/>
      <c r="K176" s="44"/>
      <c r="L176" s="56">
        <v>156.59</v>
      </c>
      <c r="M176" s="44">
        <f>K176+L176</f>
        <v>156.59</v>
      </c>
    </row>
    <row r="177" spans="1:13" x14ac:dyDescent="0.25">
      <c r="A177" s="41" t="s">
        <v>42</v>
      </c>
      <c r="B177" s="36"/>
      <c r="C177" s="36" t="s">
        <v>24</v>
      </c>
      <c r="D177" s="36"/>
      <c r="E177" s="36"/>
      <c r="F177" s="36"/>
      <c r="G177" s="45">
        <f>G178</f>
        <v>500</v>
      </c>
      <c r="I177" s="45">
        <f>I178</f>
        <v>500</v>
      </c>
      <c r="K177" s="45">
        <f>K178</f>
        <v>500</v>
      </c>
      <c r="L177" s="56"/>
      <c r="M177" s="45">
        <f>M178+M181</f>
        <v>382.5</v>
      </c>
    </row>
    <row r="178" spans="1:13" x14ac:dyDescent="0.25">
      <c r="A178" s="41" t="s">
        <v>179</v>
      </c>
      <c r="B178" s="36"/>
      <c r="C178" s="36" t="s">
        <v>24</v>
      </c>
      <c r="D178" s="36" t="s">
        <v>17</v>
      </c>
      <c r="E178" s="36"/>
      <c r="F178" s="36"/>
      <c r="G178" s="45">
        <f>G179</f>
        <v>500</v>
      </c>
      <c r="I178" s="45">
        <f>I179</f>
        <v>500</v>
      </c>
      <c r="K178" s="45">
        <f>K179</f>
        <v>500</v>
      </c>
      <c r="L178" s="56"/>
      <c r="M178" s="45">
        <f>M179</f>
        <v>0</v>
      </c>
    </row>
    <row r="179" spans="1:13" ht="31.5" customHeight="1" x14ac:dyDescent="0.25">
      <c r="A179" s="19" t="s">
        <v>318</v>
      </c>
      <c r="B179" s="39"/>
      <c r="C179" s="39" t="s">
        <v>24</v>
      </c>
      <c r="D179" s="39" t="s">
        <v>17</v>
      </c>
      <c r="E179" s="39" t="s">
        <v>319</v>
      </c>
      <c r="F179" s="39"/>
      <c r="G179" s="44">
        <f>G180</f>
        <v>500</v>
      </c>
      <c r="I179" s="44">
        <f>I180</f>
        <v>500</v>
      </c>
      <c r="K179" s="44">
        <f>K180</f>
        <v>500</v>
      </c>
      <c r="L179" s="56"/>
      <c r="M179" s="44">
        <f>M180</f>
        <v>0</v>
      </c>
    </row>
    <row r="180" spans="1:13" x14ac:dyDescent="0.25">
      <c r="A180" s="19" t="s">
        <v>254</v>
      </c>
      <c r="B180" s="39"/>
      <c r="C180" s="39" t="s">
        <v>24</v>
      </c>
      <c r="D180" s="39" t="s">
        <v>17</v>
      </c>
      <c r="E180" s="39" t="s">
        <v>319</v>
      </c>
      <c r="F180" s="39" t="s">
        <v>253</v>
      </c>
      <c r="G180" s="44">
        <v>500</v>
      </c>
      <c r="I180" s="44">
        <f>G180+H180</f>
        <v>500</v>
      </c>
      <c r="K180" s="44">
        <f>I180+J180</f>
        <v>500</v>
      </c>
      <c r="L180" s="56">
        <v>-500</v>
      </c>
      <c r="M180" s="44">
        <f>K180+L180</f>
        <v>0</v>
      </c>
    </row>
    <row r="181" spans="1:13" x14ac:dyDescent="0.25">
      <c r="A181" s="35" t="s">
        <v>171</v>
      </c>
      <c r="B181" s="39"/>
      <c r="C181" s="36" t="s">
        <v>24</v>
      </c>
      <c r="D181" s="36" t="s">
        <v>27</v>
      </c>
      <c r="E181" s="36"/>
      <c r="F181" s="36"/>
      <c r="G181" s="45"/>
      <c r="H181" s="57"/>
      <c r="I181" s="45"/>
      <c r="J181" s="57"/>
      <c r="K181" s="45"/>
      <c r="L181" s="57"/>
      <c r="M181" s="45">
        <f>M182</f>
        <v>382.5</v>
      </c>
    </row>
    <row r="182" spans="1:13" ht="28.5" customHeight="1" x14ac:dyDescent="0.25">
      <c r="A182" s="19" t="s">
        <v>318</v>
      </c>
      <c r="B182" s="39"/>
      <c r="C182" s="39" t="s">
        <v>24</v>
      </c>
      <c r="D182" s="39" t="s">
        <v>27</v>
      </c>
      <c r="E182" s="39" t="s">
        <v>319</v>
      </c>
      <c r="F182" s="39"/>
      <c r="G182" s="44"/>
      <c r="I182" s="44"/>
      <c r="K182" s="44"/>
      <c r="L182" s="56"/>
      <c r="M182" s="44">
        <f>M183</f>
        <v>382.5</v>
      </c>
    </row>
    <row r="183" spans="1:13" x14ac:dyDescent="0.25">
      <c r="A183" s="19" t="s">
        <v>232</v>
      </c>
      <c r="B183" s="39"/>
      <c r="C183" s="39" t="s">
        <v>24</v>
      </c>
      <c r="D183" s="39" t="s">
        <v>27</v>
      </c>
      <c r="E183" s="39" t="s">
        <v>319</v>
      </c>
      <c r="F183" s="39" t="s">
        <v>218</v>
      </c>
      <c r="G183" s="44"/>
      <c r="I183" s="44"/>
      <c r="K183" s="44"/>
      <c r="L183" s="56">
        <v>382.5</v>
      </c>
      <c r="M183" s="44">
        <f>K183+L183</f>
        <v>382.5</v>
      </c>
    </row>
    <row r="184" spans="1:13" x14ac:dyDescent="0.25">
      <c r="A184" s="41" t="s">
        <v>45</v>
      </c>
      <c r="B184" s="36"/>
      <c r="C184" s="36" t="s">
        <v>46</v>
      </c>
      <c r="D184" s="36"/>
      <c r="E184" s="36"/>
      <c r="F184" s="36"/>
      <c r="G184" s="45">
        <f>G189+G194</f>
        <v>300</v>
      </c>
      <c r="I184" s="45">
        <f>I189+I194</f>
        <v>300</v>
      </c>
      <c r="K184" s="45">
        <f>K189+K194</f>
        <v>300</v>
      </c>
      <c r="L184" s="56"/>
      <c r="M184" s="45">
        <f>M189+M194+M185</f>
        <v>2233.4899999999998</v>
      </c>
    </row>
    <row r="185" spans="1:13" x14ac:dyDescent="0.25">
      <c r="A185" s="41" t="s">
        <v>429</v>
      </c>
      <c r="B185" s="36"/>
      <c r="C185" s="36" t="s">
        <v>46</v>
      </c>
      <c r="D185" s="36" t="s">
        <v>15</v>
      </c>
      <c r="E185" s="36"/>
      <c r="F185" s="36"/>
      <c r="G185" s="45"/>
      <c r="H185" s="57"/>
      <c r="I185" s="45"/>
      <c r="J185" s="57"/>
      <c r="K185" s="45"/>
      <c r="L185" s="57"/>
      <c r="M185" s="45">
        <f>M186</f>
        <v>770.7</v>
      </c>
    </row>
    <row r="186" spans="1:13" x14ac:dyDescent="0.25">
      <c r="A186" s="19" t="s">
        <v>495</v>
      </c>
      <c r="B186" s="39"/>
      <c r="C186" s="39" t="s">
        <v>46</v>
      </c>
      <c r="D186" s="39" t="s">
        <v>15</v>
      </c>
      <c r="E186" s="39" t="s">
        <v>494</v>
      </c>
      <c r="F186" s="39"/>
      <c r="G186" s="44"/>
      <c r="I186" s="44"/>
      <c r="K186" s="44"/>
      <c r="L186" s="56"/>
      <c r="M186" s="44">
        <f>M187+M188</f>
        <v>770.7</v>
      </c>
    </row>
    <row r="187" spans="1:13" x14ac:dyDescent="0.25">
      <c r="A187" s="19" t="s">
        <v>232</v>
      </c>
      <c r="B187" s="39"/>
      <c r="C187" s="39" t="s">
        <v>46</v>
      </c>
      <c r="D187" s="39" t="s">
        <v>15</v>
      </c>
      <c r="E187" s="39" t="s">
        <v>494</v>
      </c>
      <c r="F187" s="39" t="s">
        <v>218</v>
      </c>
      <c r="G187" s="44"/>
      <c r="I187" s="44"/>
      <c r="K187" s="44"/>
      <c r="L187" s="56">
        <v>555.48</v>
      </c>
      <c r="M187" s="44">
        <f t="shared" ref="M187:M188" si="4">K187+L187</f>
        <v>555.48</v>
      </c>
    </row>
    <row r="188" spans="1:13" ht="44.25" customHeight="1" x14ac:dyDescent="0.25">
      <c r="A188" s="19" t="s">
        <v>249</v>
      </c>
      <c r="B188" s="39"/>
      <c r="C188" s="39" t="s">
        <v>46</v>
      </c>
      <c r="D188" s="39" t="s">
        <v>15</v>
      </c>
      <c r="E188" s="39" t="s">
        <v>494</v>
      </c>
      <c r="F188" s="39" t="s">
        <v>248</v>
      </c>
      <c r="G188" s="44"/>
      <c r="I188" s="44"/>
      <c r="K188" s="44"/>
      <c r="L188" s="56">
        <v>215.22</v>
      </c>
      <c r="M188" s="44">
        <f t="shared" si="4"/>
        <v>215.22</v>
      </c>
    </row>
    <row r="189" spans="1:13" x14ac:dyDescent="0.25">
      <c r="A189" s="41" t="s">
        <v>47</v>
      </c>
      <c r="B189" s="36"/>
      <c r="C189" s="36" t="s">
        <v>46</v>
      </c>
      <c r="D189" s="36" t="s">
        <v>17</v>
      </c>
      <c r="E189" s="36"/>
      <c r="F189" s="36"/>
      <c r="G189" s="45">
        <f>G190</f>
        <v>0</v>
      </c>
      <c r="I189" s="45">
        <f>I190</f>
        <v>0</v>
      </c>
      <c r="K189" s="45">
        <f>K190</f>
        <v>0</v>
      </c>
      <c r="L189" s="56"/>
      <c r="M189" s="45">
        <f>M190+M192</f>
        <v>1162.79</v>
      </c>
    </row>
    <row r="190" spans="1:13" ht="28.5" customHeight="1" x14ac:dyDescent="0.25">
      <c r="A190" s="19" t="s">
        <v>588</v>
      </c>
      <c r="B190" s="39"/>
      <c r="C190" s="39" t="s">
        <v>46</v>
      </c>
      <c r="D190" s="39" t="s">
        <v>17</v>
      </c>
      <c r="E190" s="39" t="s">
        <v>246</v>
      </c>
      <c r="F190" s="39"/>
      <c r="G190" s="44">
        <f>G191</f>
        <v>0</v>
      </c>
      <c r="I190" s="44">
        <f>I191</f>
        <v>0</v>
      </c>
      <c r="K190" s="44">
        <f>K191</f>
        <v>0</v>
      </c>
      <c r="L190" s="56"/>
      <c r="M190" s="44">
        <f>M191</f>
        <v>0</v>
      </c>
    </row>
    <row r="191" spans="1:13" ht="16.5" customHeight="1" x14ac:dyDescent="0.25">
      <c r="A191" s="19" t="s">
        <v>355</v>
      </c>
      <c r="B191" s="39"/>
      <c r="C191" s="39" t="s">
        <v>46</v>
      </c>
      <c r="D191" s="39" t="s">
        <v>17</v>
      </c>
      <c r="E191" s="39" t="s">
        <v>246</v>
      </c>
      <c r="F191" s="39" t="s">
        <v>356</v>
      </c>
      <c r="G191" s="44"/>
      <c r="I191" s="44">
        <f>G191+H191</f>
        <v>0</v>
      </c>
      <c r="K191" s="44">
        <f>I191+J191</f>
        <v>0</v>
      </c>
      <c r="L191" s="56"/>
      <c r="M191" s="44">
        <f>K191+L191</f>
        <v>0</v>
      </c>
    </row>
    <row r="192" spans="1:13" ht="15" customHeight="1" x14ac:dyDescent="0.25">
      <c r="A192" s="48" t="s">
        <v>387</v>
      </c>
      <c r="B192" s="39"/>
      <c r="C192" s="39" t="s">
        <v>46</v>
      </c>
      <c r="D192" s="39" t="s">
        <v>17</v>
      </c>
      <c r="E192" s="39" t="s">
        <v>223</v>
      </c>
      <c r="F192" s="39"/>
      <c r="G192" s="44"/>
      <c r="I192" s="44"/>
      <c r="K192" s="44"/>
      <c r="L192" s="56"/>
      <c r="M192" s="44">
        <f>M193</f>
        <v>1162.79</v>
      </c>
    </row>
    <row r="193" spans="1:13" ht="48" customHeight="1" x14ac:dyDescent="0.25">
      <c r="A193" s="19" t="s">
        <v>249</v>
      </c>
      <c r="B193" s="39"/>
      <c r="C193" s="39" t="s">
        <v>46</v>
      </c>
      <c r="D193" s="39" t="s">
        <v>17</v>
      </c>
      <c r="E193" s="39" t="s">
        <v>223</v>
      </c>
      <c r="F193" s="39" t="s">
        <v>248</v>
      </c>
      <c r="G193" s="44"/>
      <c r="I193" s="44"/>
      <c r="K193" s="44"/>
      <c r="L193" s="56">
        <v>1162.79</v>
      </c>
      <c r="M193" s="44">
        <f>K193+L193</f>
        <v>1162.79</v>
      </c>
    </row>
    <row r="194" spans="1:13" ht="16.5" customHeight="1" x14ac:dyDescent="0.25">
      <c r="A194" s="41" t="s">
        <v>406</v>
      </c>
      <c r="B194" s="36"/>
      <c r="C194" s="36" t="s">
        <v>46</v>
      </c>
      <c r="D194" s="36" t="s">
        <v>20</v>
      </c>
      <c r="E194" s="36"/>
      <c r="F194" s="36"/>
      <c r="G194" s="45">
        <f>G195</f>
        <v>300</v>
      </c>
      <c r="I194" s="45">
        <f>I195</f>
        <v>300</v>
      </c>
      <c r="K194" s="45">
        <f>K195</f>
        <v>300</v>
      </c>
      <c r="L194" s="56"/>
      <c r="M194" s="45">
        <f>M195</f>
        <v>300</v>
      </c>
    </row>
    <row r="195" spans="1:13" ht="16.5" customHeight="1" x14ac:dyDescent="0.25">
      <c r="A195" s="19" t="s">
        <v>99</v>
      </c>
      <c r="B195" s="39"/>
      <c r="C195" s="39" t="s">
        <v>46</v>
      </c>
      <c r="D195" s="39" t="s">
        <v>20</v>
      </c>
      <c r="E195" s="39" t="s">
        <v>407</v>
      </c>
      <c r="F195" s="39"/>
      <c r="G195" s="44">
        <f>G196</f>
        <v>300</v>
      </c>
      <c r="I195" s="44">
        <f>I196</f>
        <v>300</v>
      </c>
      <c r="K195" s="44">
        <f>K196</f>
        <v>300</v>
      </c>
      <c r="L195" s="56"/>
      <c r="M195" s="44">
        <f>M196</f>
        <v>300</v>
      </c>
    </row>
    <row r="196" spans="1:13" ht="32.25" customHeight="1" x14ac:dyDescent="0.25">
      <c r="A196" s="19" t="s">
        <v>282</v>
      </c>
      <c r="B196" s="39"/>
      <c r="C196" s="39" t="s">
        <v>46</v>
      </c>
      <c r="D196" s="39" t="s">
        <v>20</v>
      </c>
      <c r="E196" s="39" t="s">
        <v>407</v>
      </c>
      <c r="F196" s="39" t="s">
        <v>281</v>
      </c>
      <c r="G196" s="44">
        <v>300</v>
      </c>
      <c r="I196" s="44">
        <f>G196+H196</f>
        <v>300</v>
      </c>
      <c r="K196" s="44">
        <f>I196+J196</f>
        <v>300</v>
      </c>
      <c r="L196" s="56"/>
      <c r="M196" s="44">
        <f>K196+L196</f>
        <v>300</v>
      </c>
    </row>
    <row r="197" spans="1:13" x14ac:dyDescent="0.25">
      <c r="A197" s="41" t="s">
        <v>55</v>
      </c>
      <c r="B197" s="36"/>
      <c r="C197" s="36" t="s">
        <v>56</v>
      </c>
      <c r="D197" s="36"/>
      <c r="E197" s="36"/>
      <c r="F197" s="36"/>
      <c r="G197" s="45">
        <f>G198+G217+G244+G248+G253</f>
        <v>150039.69</v>
      </c>
      <c r="I197" s="45">
        <f>I198+I217+I244+I248+I253</f>
        <v>150039.69</v>
      </c>
      <c r="K197" s="45">
        <f>K198+K217+K244+K248+K253</f>
        <v>150039.69</v>
      </c>
      <c r="L197" s="56"/>
      <c r="M197" s="45">
        <f>M198+M217+M244+M248+M253</f>
        <v>153899.19</v>
      </c>
    </row>
    <row r="198" spans="1:13" ht="15" customHeight="1" x14ac:dyDescent="0.25">
      <c r="A198" s="41" t="s">
        <v>57</v>
      </c>
      <c r="B198" s="36"/>
      <c r="C198" s="36" t="s">
        <v>56</v>
      </c>
      <c r="D198" s="36" t="s">
        <v>15</v>
      </c>
      <c r="E198" s="36"/>
      <c r="F198" s="36"/>
      <c r="G198" s="45">
        <f>G199</f>
        <v>49007.89</v>
      </c>
      <c r="I198" s="45">
        <f>I199</f>
        <v>49007.89</v>
      </c>
      <c r="K198" s="45">
        <f>K199</f>
        <v>49007.89</v>
      </c>
      <c r="L198" s="56"/>
      <c r="M198" s="45">
        <f>M199+M214</f>
        <v>52999.75</v>
      </c>
    </row>
    <row r="199" spans="1:13" ht="15" customHeight="1" x14ac:dyDescent="0.25">
      <c r="A199" s="19" t="s">
        <v>348</v>
      </c>
      <c r="B199" s="39"/>
      <c r="C199" s="39" t="s">
        <v>56</v>
      </c>
      <c r="D199" s="39" t="s">
        <v>15</v>
      </c>
      <c r="E199" s="39" t="s">
        <v>347</v>
      </c>
      <c r="F199" s="39"/>
      <c r="G199" s="44">
        <f>G200+G204+G208</f>
        <v>49007.89</v>
      </c>
      <c r="I199" s="44">
        <f>I200+I204+I208</f>
        <v>49007.89</v>
      </c>
      <c r="K199" s="44">
        <f>K200+K204+K208</f>
        <v>49007.89</v>
      </c>
      <c r="L199" s="56"/>
      <c r="M199" s="44">
        <f>M200+M204+M208+M202+M211</f>
        <v>50761.75</v>
      </c>
    </row>
    <row r="200" spans="1:13" ht="27.75" customHeight="1" x14ac:dyDescent="0.25">
      <c r="A200" s="48" t="s">
        <v>391</v>
      </c>
      <c r="B200" s="39"/>
      <c r="C200" s="39" t="s">
        <v>56</v>
      </c>
      <c r="D200" s="39" t="s">
        <v>15</v>
      </c>
      <c r="E200" s="39" t="s">
        <v>346</v>
      </c>
      <c r="F200" s="39"/>
      <c r="G200" s="44">
        <f>G201</f>
        <v>144.09</v>
      </c>
      <c r="I200" s="44">
        <f>I201</f>
        <v>144.09</v>
      </c>
      <c r="K200" s="44">
        <f>K201</f>
        <v>144.09</v>
      </c>
      <c r="L200" s="56"/>
      <c r="M200" s="44">
        <f>M201</f>
        <v>144.09</v>
      </c>
    </row>
    <row r="201" spans="1:13" ht="31.5" customHeight="1" x14ac:dyDescent="0.25">
      <c r="A201" s="19" t="s">
        <v>251</v>
      </c>
      <c r="B201" s="39"/>
      <c r="C201" s="39" t="s">
        <v>56</v>
      </c>
      <c r="D201" s="39" t="s">
        <v>15</v>
      </c>
      <c r="E201" s="39" t="s">
        <v>346</v>
      </c>
      <c r="F201" s="39" t="s">
        <v>252</v>
      </c>
      <c r="G201" s="44">
        <v>144.09</v>
      </c>
      <c r="I201" s="44">
        <f>G201+H201</f>
        <v>144.09</v>
      </c>
      <c r="K201" s="44">
        <f>I201+J201</f>
        <v>144.09</v>
      </c>
      <c r="L201" s="56"/>
      <c r="M201" s="44">
        <f>K201+L201</f>
        <v>144.09</v>
      </c>
    </row>
    <row r="202" spans="1:13" ht="31.5" customHeight="1" x14ac:dyDescent="0.25">
      <c r="A202" s="19" t="s">
        <v>499</v>
      </c>
      <c r="B202" s="39"/>
      <c r="C202" s="39" t="s">
        <v>56</v>
      </c>
      <c r="D202" s="39" t="s">
        <v>15</v>
      </c>
      <c r="E202" s="39" t="s">
        <v>498</v>
      </c>
      <c r="F202" s="39"/>
      <c r="G202" s="44"/>
      <c r="I202" s="44"/>
      <c r="K202" s="44"/>
      <c r="L202" s="56"/>
      <c r="M202" s="44">
        <f>M203</f>
        <v>371.28</v>
      </c>
    </row>
    <row r="203" spans="1:13" ht="18" customHeight="1" x14ac:dyDescent="0.25">
      <c r="A203" s="19" t="s">
        <v>258</v>
      </c>
      <c r="B203" s="39"/>
      <c r="C203" s="39" t="s">
        <v>56</v>
      </c>
      <c r="D203" s="39" t="s">
        <v>15</v>
      </c>
      <c r="E203" s="39" t="s">
        <v>498</v>
      </c>
      <c r="F203" s="39" t="s">
        <v>257</v>
      </c>
      <c r="G203" s="44"/>
      <c r="I203" s="44"/>
      <c r="K203" s="44"/>
      <c r="L203" s="56">
        <v>371.28</v>
      </c>
      <c r="M203" s="44">
        <f>K203+L203</f>
        <v>371.28</v>
      </c>
    </row>
    <row r="204" spans="1:13" ht="17.25" customHeight="1" x14ac:dyDescent="0.25">
      <c r="A204" s="19" t="s">
        <v>52</v>
      </c>
      <c r="B204" s="39"/>
      <c r="C204" s="39" t="s">
        <v>56</v>
      </c>
      <c r="D204" s="39" t="s">
        <v>15</v>
      </c>
      <c r="E204" s="39" t="s">
        <v>250</v>
      </c>
      <c r="F204" s="39"/>
      <c r="G204" s="44">
        <f>G205</f>
        <v>13493.7</v>
      </c>
      <c r="I204" s="44">
        <f>I205</f>
        <v>13493.7</v>
      </c>
      <c r="K204" s="44">
        <f>K205</f>
        <v>13493.7</v>
      </c>
      <c r="L204" s="56"/>
      <c r="M204" s="44">
        <f>M205</f>
        <v>13493.7</v>
      </c>
    </row>
    <row r="205" spans="1:13" x14ac:dyDescent="0.25">
      <c r="A205" s="19" t="s">
        <v>260</v>
      </c>
      <c r="B205" s="39"/>
      <c r="C205" s="39" t="s">
        <v>56</v>
      </c>
      <c r="D205" s="39" t="s">
        <v>15</v>
      </c>
      <c r="E205" s="39" t="s">
        <v>250</v>
      </c>
      <c r="F205" s="39" t="s">
        <v>259</v>
      </c>
      <c r="G205" s="44">
        <f>G206+G207</f>
        <v>13493.7</v>
      </c>
      <c r="I205" s="44">
        <f>I206+I207</f>
        <v>13493.7</v>
      </c>
      <c r="K205" s="44">
        <f>K206+K207</f>
        <v>13493.7</v>
      </c>
      <c r="L205" s="56"/>
      <c r="M205" s="44">
        <f>M206+M207</f>
        <v>13493.7</v>
      </c>
    </row>
    <row r="206" spans="1:13" ht="28.5" customHeight="1" x14ac:dyDescent="0.25">
      <c r="A206" s="19" t="s">
        <v>251</v>
      </c>
      <c r="B206" s="39"/>
      <c r="C206" s="39" t="s">
        <v>56</v>
      </c>
      <c r="D206" s="39" t="s">
        <v>15</v>
      </c>
      <c r="E206" s="39" t="s">
        <v>250</v>
      </c>
      <c r="F206" s="39" t="s">
        <v>252</v>
      </c>
      <c r="G206" s="44">
        <f>9932.2+3516.1</f>
        <v>13448.300000000001</v>
      </c>
      <c r="I206" s="44">
        <f>G206+H206</f>
        <v>13448.300000000001</v>
      </c>
      <c r="K206" s="44">
        <f>I206+J206</f>
        <v>13448.300000000001</v>
      </c>
      <c r="L206" s="56"/>
      <c r="M206" s="44">
        <f>K206+L206</f>
        <v>13448.300000000001</v>
      </c>
    </row>
    <row r="207" spans="1:13" ht="18.75" customHeight="1" x14ac:dyDescent="0.25">
      <c r="A207" s="19" t="s">
        <v>254</v>
      </c>
      <c r="B207" s="39"/>
      <c r="C207" s="39" t="s">
        <v>56</v>
      </c>
      <c r="D207" s="39" t="s">
        <v>15</v>
      </c>
      <c r="E207" s="39" t="s">
        <v>250</v>
      </c>
      <c r="F207" s="39" t="s">
        <v>253</v>
      </c>
      <c r="G207" s="44">
        <f>45.4+5500-5500</f>
        <v>45.399999999999636</v>
      </c>
      <c r="I207" s="44">
        <f>G207+H207</f>
        <v>45.399999999999636</v>
      </c>
      <c r="K207" s="44">
        <f>I207+J207</f>
        <v>45.399999999999636</v>
      </c>
      <c r="L207" s="56"/>
      <c r="M207" s="44">
        <f>K207+L207</f>
        <v>45.399999999999636</v>
      </c>
    </row>
    <row r="208" spans="1:13" ht="16.5" customHeight="1" x14ac:dyDescent="0.25">
      <c r="A208" s="19" t="s">
        <v>261</v>
      </c>
      <c r="B208" s="39"/>
      <c r="C208" s="39" t="s">
        <v>56</v>
      </c>
      <c r="D208" s="39" t="s">
        <v>15</v>
      </c>
      <c r="E208" s="39" t="s">
        <v>250</v>
      </c>
      <c r="F208" s="39" t="s">
        <v>263</v>
      </c>
      <c r="G208" s="44">
        <f>G209+G210</f>
        <v>35370.1</v>
      </c>
      <c r="I208" s="44">
        <f>I209+I210</f>
        <v>35370.1</v>
      </c>
      <c r="K208" s="44">
        <f>K209+K210</f>
        <v>35370.1</v>
      </c>
      <c r="L208" s="56"/>
      <c r="M208" s="44">
        <f>M209+M210</f>
        <v>35843.78</v>
      </c>
    </row>
    <row r="209" spans="1:15" ht="31.5" customHeight="1" x14ac:dyDescent="0.25">
      <c r="A209" s="19" t="s">
        <v>255</v>
      </c>
      <c r="B209" s="39"/>
      <c r="C209" s="39" t="s">
        <v>56</v>
      </c>
      <c r="D209" s="39" t="s">
        <v>15</v>
      </c>
      <c r="E209" s="39" t="s">
        <v>250</v>
      </c>
      <c r="F209" s="39" t="s">
        <v>256</v>
      </c>
      <c r="G209" s="44">
        <f>23187.7+8912.4+3200</f>
        <v>35300.1</v>
      </c>
      <c r="I209" s="44">
        <f>G209+H209</f>
        <v>35300.1</v>
      </c>
      <c r="K209" s="44">
        <f>I209+J209</f>
        <v>35300.1</v>
      </c>
      <c r="L209" s="56">
        <v>473.68</v>
      </c>
      <c r="M209" s="44">
        <f>K209+L209</f>
        <v>35773.78</v>
      </c>
    </row>
    <row r="210" spans="1:15" x14ac:dyDescent="0.25">
      <c r="A210" s="19" t="s">
        <v>258</v>
      </c>
      <c r="B210" s="39"/>
      <c r="C210" s="39" t="s">
        <v>56</v>
      </c>
      <c r="D210" s="39" t="s">
        <v>15</v>
      </c>
      <c r="E210" s="39" t="s">
        <v>250</v>
      </c>
      <c r="F210" s="39" t="s">
        <v>257</v>
      </c>
      <c r="G210" s="44">
        <v>70</v>
      </c>
      <c r="I210" s="44">
        <f>G210+H210</f>
        <v>70</v>
      </c>
      <c r="K210" s="44">
        <f>I210+J210</f>
        <v>70</v>
      </c>
      <c r="L210" s="56"/>
      <c r="M210" s="44">
        <f>K210+L210</f>
        <v>70</v>
      </c>
    </row>
    <row r="211" spans="1:15" ht="28.5" customHeight="1" x14ac:dyDescent="0.25">
      <c r="A211" s="19" t="s">
        <v>502</v>
      </c>
      <c r="B211" s="39"/>
      <c r="C211" s="39" t="s">
        <v>56</v>
      </c>
      <c r="D211" s="39" t="s">
        <v>15</v>
      </c>
      <c r="E211" s="39" t="s">
        <v>500</v>
      </c>
      <c r="F211" s="39"/>
      <c r="G211" s="44"/>
      <c r="I211" s="44"/>
      <c r="K211" s="44"/>
      <c r="L211" s="56"/>
      <c r="M211" s="44">
        <f>M212+M213</f>
        <v>908.90000000000009</v>
      </c>
    </row>
    <row r="212" spans="1:15" ht="31.5" customHeight="1" x14ac:dyDescent="0.25">
      <c r="A212" s="19" t="s">
        <v>251</v>
      </c>
      <c r="B212" s="39"/>
      <c r="C212" s="39" t="s">
        <v>56</v>
      </c>
      <c r="D212" s="39" t="s">
        <v>15</v>
      </c>
      <c r="E212" s="39" t="s">
        <v>500</v>
      </c>
      <c r="F212" s="39" t="s">
        <v>252</v>
      </c>
      <c r="G212" s="44"/>
      <c r="I212" s="44"/>
      <c r="K212" s="44"/>
      <c r="L212" s="56">
        <v>279.8</v>
      </c>
      <c r="M212" s="44">
        <f>K212+L212</f>
        <v>279.8</v>
      </c>
    </row>
    <row r="213" spans="1:15" ht="31.5" customHeight="1" x14ac:dyDescent="0.25">
      <c r="A213" s="19" t="s">
        <v>255</v>
      </c>
      <c r="B213" s="39"/>
      <c r="C213" s="39" t="s">
        <v>56</v>
      </c>
      <c r="D213" s="39" t="s">
        <v>15</v>
      </c>
      <c r="E213" s="39" t="s">
        <v>500</v>
      </c>
      <c r="F213" s="39" t="s">
        <v>256</v>
      </c>
      <c r="G213" s="44"/>
      <c r="I213" s="44"/>
      <c r="K213" s="44"/>
      <c r="L213" s="56">
        <v>629.1</v>
      </c>
      <c r="M213" s="44">
        <f>K213+L213</f>
        <v>629.1</v>
      </c>
    </row>
    <row r="214" spans="1:15" ht="28.5" customHeight="1" x14ac:dyDescent="0.25">
      <c r="A214" s="19" t="s">
        <v>503</v>
      </c>
      <c r="B214" s="39"/>
      <c r="C214" s="39" t="s">
        <v>56</v>
      </c>
      <c r="D214" s="39" t="s">
        <v>15</v>
      </c>
      <c r="E214" s="39" t="s">
        <v>501</v>
      </c>
      <c r="F214" s="39"/>
      <c r="G214" s="44"/>
      <c r="I214" s="44"/>
      <c r="K214" s="44"/>
      <c r="L214" s="56"/>
      <c r="M214" s="44">
        <f>M215+M216</f>
        <v>2238</v>
      </c>
    </row>
    <row r="215" spans="1:15" ht="31.5" x14ac:dyDescent="0.25">
      <c r="A215" s="19" t="s">
        <v>251</v>
      </c>
      <c r="B215" s="39"/>
      <c r="C215" s="39" t="s">
        <v>56</v>
      </c>
      <c r="D215" s="39" t="s">
        <v>15</v>
      </c>
      <c r="E215" s="39" t="s">
        <v>501</v>
      </c>
      <c r="F215" s="39" t="s">
        <v>252</v>
      </c>
      <c r="G215" s="44"/>
      <c r="I215" s="44"/>
      <c r="K215" s="44"/>
      <c r="L215" s="56">
        <v>688.8</v>
      </c>
      <c r="M215" s="44">
        <f>K215+L215</f>
        <v>688.8</v>
      </c>
    </row>
    <row r="216" spans="1:15" ht="31.5" x14ac:dyDescent="0.25">
      <c r="A216" s="19" t="s">
        <v>255</v>
      </c>
      <c r="B216" s="39"/>
      <c r="C216" s="39" t="s">
        <v>56</v>
      </c>
      <c r="D216" s="39" t="s">
        <v>15</v>
      </c>
      <c r="E216" s="39" t="s">
        <v>501</v>
      </c>
      <c r="F216" s="39" t="s">
        <v>256</v>
      </c>
      <c r="G216" s="44"/>
      <c r="I216" s="44"/>
      <c r="K216" s="44"/>
      <c r="L216" s="56">
        <v>1549.2</v>
      </c>
      <c r="M216" s="44">
        <f>K216+L216</f>
        <v>1549.2</v>
      </c>
    </row>
    <row r="217" spans="1:15" x14ac:dyDescent="0.25">
      <c r="A217" s="41" t="s">
        <v>80</v>
      </c>
      <c r="B217" s="36"/>
      <c r="C217" s="36" t="s">
        <v>56</v>
      </c>
      <c r="D217" s="36" t="s">
        <v>17</v>
      </c>
      <c r="E217" s="36"/>
      <c r="F217" s="36"/>
      <c r="G217" s="45">
        <f>G218+G232+G225+G241</f>
        <v>98004</v>
      </c>
      <c r="I217" s="45">
        <f>I218+I232+I225+I241</f>
        <v>98004</v>
      </c>
      <c r="K217" s="45">
        <f>K218+K232+K225+K241</f>
        <v>98004</v>
      </c>
      <c r="L217" s="56"/>
      <c r="M217" s="45">
        <f>M218+M232+M225+M241+M229+M239</f>
        <v>97304.639999999999</v>
      </c>
    </row>
    <row r="218" spans="1:15" ht="15" customHeight="1" x14ac:dyDescent="0.25">
      <c r="A218" s="19" t="s">
        <v>121</v>
      </c>
      <c r="B218" s="39"/>
      <c r="C218" s="39" t="s">
        <v>56</v>
      </c>
      <c r="D218" s="39" t="s">
        <v>17</v>
      </c>
      <c r="E218" s="39" t="s">
        <v>262</v>
      </c>
      <c r="F218" s="39"/>
      <c r="G218" s="44">
        <f>G219+G222</f>
        <v>17665.599999999999</v>
      </c>
      <c r="I218" s="44">
        <f>I219+I222</f>
        <v>17665.599999999999</v>
      </c>
      <c r="K218" s="44">
        <f>K219+K222</f>
        <v>17665.599999999999</v>
      </c>
      <c r="L218" s="56"/>
      <c r="M218" s="44">
        <f>M219+M222</f>
        <v>13903.94</v>
      </c>
    </row>
    <row r="219" spans="1:15" x14ac:dyDescent="0.25">
      <c r="A219" s="19" t="s">
        <v>260</v>
      </c>
      <c r="B219" s="39"/>
      <c r="C219" s="39" t="s">
        <v>56</v>
      </c>
      <c r="D219" s="39" t="s">
        <v>17</v>
      </c>
      <c r="E219" s="39" t="s">
        <v>262</v>
      </c>
      <c r="F219" s="39" t="s">
        <v>259</v>
      </c>
      <c r="G219" s="44">
        <f>G220+G221</f>
        <v>3085</v>
      </c>
      <c r="I219" s="44">
        <f>I220+I221</f>
        <v>3085</v>
      </c>
      <c r="K219" s="44">
        <f>K220+K221</f>
        <v>3085</v>
      </c>
      <c r="L219" s="56"/>
      <c r="M219" s="44">
        <f>M220+M221</f>
        <v>2927.6</v>
      </c>
    </row>
    <row r="220" spans="1:15" ht="29.25" customHeight="1" x14ac:dyDescent="0.25">
      <c r="A220" s="19" t="s">
        <v>251</v>
      </c>
      <c r="B220" s="39"/>
      <c r="C220" s="39" t="s">
        <v>56</v>
      </c>
      <c r="D220" s="39" t="s">
        <v>17</v>
      </c>
      <c r="E220" s="39" t="s">
        <v>262</v>
      </c>
      <c r="F220" s="39" t="s">
        <v>252</v>
      </c>
      <c r="G220" s="44">
        <f xml:space="preserve"> 1182.3</f>
        <v>1182.3</v>
      </c>
      <c r="I220" s="44">
        <f>G220+H220</f>
        <v>1182.3</v>
      </c>
      <c r="K220" s="44">
        <f>I220+J220</f>
        <v>1182.3</v>
      </c>
      <c r="L220" s="56">
        <v>1088.4000000000001</v>
      </c>
      <c r="M220" s="44">
        <f>K220+L220</f>
        <v>2270.6999999999998</v>
      </c>
    </row>
    <row r="221" spans="1:15" x14ac:dyDescent="0.25">
      <c r="A221" s="19" t="s">
        <v>254</v>
      </c>
      <c r="B221" s="39"/>
      <c r="C221" s="39" t="s">
        <v>56</v>
      </c>
      <c r="D221" s="39" t="s">
        <v>17</v>
      </c>
      <c r="E221" s="39" t="s">
        <v>262</v>
      </c>
      <c r="F221" s="39" t="s">
        <v>253</v>
      </c>
      <c r="G221" s="44">
        <f>1088.4+204+610.3</f>
        <v>1902.7</v>
      </c>
      <c r="I221" s="44">
        <f>G221+H221</f>
        <v>1902.7</v>
      </c>
      <c r="K221" s="44">
        <f>I221+J221</f>
        <v>1902.7</v>
      </c>
      <c r="L221" s="56">
        <f>-1245.8</f>
        <v>-1245.8</v>
      </c>
      <c r="M221" s="44">
        <f>K221+L221</f>
        <v>656.90000000000009</v>
      </c>
      <c r="N221" s="31">
        <f>-84.26-68-640</f>
        <v>-792.26</v>
      </c>
    </row>
    <row r="222" spans="1:15" x14ac:dyDescent="0.25">
      <c r="A222" s="19" t="s">
        <v>261</v>
      </c>
      <c r="B222" s="39"/>
      <c r="C222" s="39" t="s">
        <v>56</v>
      </c>
      <c r="D222" s="39" t="s">
        <v>17</v>
      </c>
      <c r="E222" s="39" t="s">
        <v>262</v>
      </c>
      <c r="F222" s="39" t="s">
        <v>263</v>
      </c>
      <c r="G222" s="44">
        <f>G223+G224</f>
        <v>14580.6</v>
      </c>
      <c r="I222" s="44">
        <f>I223+I224</f>
        <v>14580.6</v>
      </c>
      <c r="K222" s="44">
        <f>K223+K224</f>
        <v>14580.6</v>
      </c>
      <c r="L222" s="56"/>
      <c r="M222" s="44">
        <f>M223+M224</f>
        <v>10976.34</v>
      </c>
    </row>
    <row r="223" spans="1:15" ht="31.5" customHeight="1" x14ac:dyDescent="0.25">
      <c r="A223" s="19" t="s">
        <v>255</v>
      </c>
      <c r="B223" s="39"/>
      <c r="C223" s="39" t="s">
        <v>56</v>
      </c>
      <c r="D223" s="39" t="s">
        <v>17</v>
      </c>
      <c r="E223" s="39" t="s">
        <v>262</v>
      </c>
      <c r="F223" s="39" t="s">
        <v>256</v>
      </c>
      <c r="G223" s="44">
        <f>3174.9+2261.5</f>
        <v>5436.4</v>
      </c>
      <c r="I223" s="44">
        <f>G223+H223</f>
        <v>5436.4</v>
      </c>
      <c r="K223" s="44">
        <f>I223+J223</f>
        <v>5436.4</v>
      </c>
      <c r="L223" s="56">
        <v>1452.9</v>
      </c>
      <c r="M223" s="44">
        <f>K223+L223</f>
        <v>6889.2999999999993</v>
      </c>
    </row>
    <row r="224" spans="1:15" x14ac:dyDescent="0.25">
      <c r="A224" s="19" t="s">
        <v>258</v>
      </c>
      <c r="B224" s="39"/>
      <c r="C224" s="39" t="s">
        <v>56</v>
      </c>
      <c r="D224" s="39" t="s">
        <v>17</v>
      </c>
      <c r="E224" s="39" t="s">
        <v>262</v>
      </c>
      <c r="F224" s="39" t="s">
        <v>257</v>
      </c>
      <c r="G224" s="44">
        <f>1802+535.5+931.4+375.3+5500</f>
        <v>9144.2000000000007</v>
      </c>
      <c r="I224" s="44">
        <f>G224+H224</f>
        <v>9144.2000000000007</v>
      </c>
      <c r="K224" s="44">
        <f>I224+J224</f>
        <v>9144.2000000000007</v>
      </c>
      <c r="L224" s="56">
        <f>-3014.9-1250-68-84.26-640</f>
        <v>-5057.16</v>
      </c>
      <c r="M224" s="44">
        <f>K224+L224</f>
        <v>4087.0400000000009</v>
      </c>
      <c r="O224" s="73"/>
    </row>
    <row r="225" spans="1:13" x14ac:dyDescent="0.25">
      <c r="A225" s="19" t="s">
        <v>81</v>
      </c>
      <c r="B225" s="39"/>
      <c r="C225" s="39" t="s">
        <v>56</v>
      </c>
      <c r="D225" s="39" t="s">
        <v>17</v>
      </c>
      <c r="E225" s="39" t="s">
        <v>264</v>
      </c>
      <c r="F225" s="39"/>
      <c r="G225" s="44">
        <f>G226</f>
        <v>24807</v>
      </c>
      <c r="I225" s="44">
        <f>I226</f>
        <v>24807</v>
      </c>
      <c r="K225" s="44">
        <f>K226</f>
        <v>24807</v>
      </c>
      <c r="L225" s="56"/>
      <c r="M225" s="44">
        <f>M226</f>
        <v>24941.3</v>
      </c>
    </row>
    <row r="226" spans="1:13" x14ac:dyDescent="0.25">
      <c r="A226" s="19" t="s">
        <v>260</v>
      </c>
      <c r="B226" s="39"/>
      <c r="C226" s="39" t="s">
        <v>56</v>
      </c>
      <c r="D226" s="39" t="s">
        <v>17</v>
      </c>
      <c r="E226" s="39" t="s">
        <v>264</v>
      </c>
      <c r="F226" s="39" t="s">
        <v>259</v>
      </c>
      <c r="G226" s="44">
        <f>G227+G228</f>
        <v>24807</v>
      </c>
      <c r="I226" s="44">
        <f>I227+I228</f>
        <v>24807</v>
      </c>
      <c r="K226" s="44">
        <f>K227+K228</f>
        <v>24807</v>
      </c>
      <c r="L226" s="56"/>
      <c r="M226" s="44">
        <f>M227+M228</f>
        <v>24941.3</v>
      </c>
    </row>
    <row r="227" spans="1:13" ht="30.75" customHeight="1" x14ac:dyDescent="0.25">
      <c r="A227" s="19" t="s">
        <v>251</v>
      </c>
      <c r="B227" s="39"/>
      <c r="C227" s="39" t="s">
        <v>56</v>
      </c>
      <c r="D227" s="39" t="s">
        <v>17</v>
      </c>
      <c r="E227" s="39" t="s">
        <v>264</v>
      </c>
      <c r="F227" s="39" t="s">
        <v>252</v>
      </c>
      <c r="G227" s="44">
        <f>11511+5956.8+7339.2-265</f>
        <v>24542</v>
      </c>
      <c r="I227" s="44">
        <f>G227+H227</f>
        <v>24542</v>
      </c>
      <c r="K227" s="44">
        <f>I227+J227</f>
        <v>24542</v>
      </c>
      <c r="L227" s="56">
        <v>134.30000000000001</v>
      </c>
      <c r="M227" s="44">
        <f>K227+L227</f>
        <v>24676.3</v>
      </c>
    </row>
    <row r="228" spans="1:13" x14ac:dyDescent="0.25">
      <c r="A228" s="19" t="s">
        <v>254</v>
      </c>
      <c r="B228" s="39"/>
      <c r="C228" s="39" t="s">
        <v>56</v>
      </c>
      <c r="D228" s="39" t="s">
        <v>17</v>
      </c>
      <c r="E228" s="39" t="s">
        <v>264</v>
      </c>
      <c r="F228" s="39" t="s">
        <v>253</v>
      </c>
      <c r="G228" s="44">
        <v>265</v>
      </c>
      <c r="I228" s="44">
        <f>G228+H228</f>
        <v>265</v>
      </c>
      <c r="K228" s="44">
        <f>I228+J228</f>
        <v>265</v>
      </c>
      <c r="L228" s="56"/>
      <c r="M228" s="44">
        <f>K228+L228</f>
        <v>265</v>
      </c>
    </row>
    <row r="229" spans="1:13" ht="14.25" customHeight="1" x14ac:dyDescent="0.25">
      <c r="A229" s="19" t="s">
        <v>509</v>
      </c>
      <c r="B229" s="39"/>
      <c r="C229" s="39" t="s">
        <v>56</v>
      </c>
      <c r="D229" s="39" t="s">
        <v>17</v>
      </c>
      <c r="E229" s="39" t="s">
        <v>508</v>
      </c>
      <c r="F229" s="39"/>
      <c r="G229" s="44"/>
      <c r="I229" s="44"/>
      <c r="K229" s="44"/>
      <c r="L229" s="56"/>
      <c r="M229" s="44">
        <f>M230+M231</f>
        <v>2288</v>
      </c>
    </row>
    <row r="230" spans="1:13" x14ac:dyDescent="0.25">
      <c r="A230" s="19" t="s">
        <v>254</v>
      </c>
      <c r="B230" s="39"/>
      <c r="C230" s="39" t="s">
        <v>56</v>
      </c>
      <c r="D230" s="39" t="s">
        <v>17</v>
      </c>
      <c r="E230" s="39" t="s">
        <v>508</v>
      </c>
      <c r="F230" s="39" t="s">
        <v>253</v>
      </c>
      <c r="G230" s="44"/>
      <c r="I230" s="44"/>
      <c r="K230" s="44"/>
      <c r="L230" s="56">
        <v>199.9</v>
      </c>
      <c r="M230" s="44">
        <f>K230+L230</f>
        <v>199.9</v>
      </c>
    </row>
    <row r="231" spans="1:13" x14ac:dyDescent="0.25">
      <c r="A231" s="19" t="s">
        <v>258</v>
      </c>
      <c r="B231" s="39"/>
      <c r="C231" s="39" t="s">
        <v>56</v>
      </c>
      <c r="D231" s="39" t="s">
        <v>17</v>
      </c>
      <c r="E231" s="39" t="s">
        <v>508</v>
      </c>
      <c r="F231" s="39" t="s">
        <v>257</v>
      </c>
      <c r="G231" s="44"/>
      <c r="I231" s="44"/>
      <c r="K231" s="44"/>
      <c r="L231" s="56">
        <v>2088.1</v>
      </c>
      <c r="M231" s="44">
        <f>K231+L231</f>
        <v>2088.1</v>
      </c>
    </row>
    <row r="232" spans="1:13" ht="44.25" customHeight="1" x14ac:dyDescent="0.25">
      <c r="A232" s="19" t="s">
        <v>398</v>
      </c>
      <c r="B232" s="39"/>
      <c r="C232" s="39" t="s">
        <v>56</v>
      </c>
      <c r="D232" s="39" t="s">
        <v>17</v>
      </c>
      <c r="E232" s="39" t="s">
        <v>397</v>
      </c>
      <c r="F232" s="39"/>
      <c r="G232" s="44">
        <f>G233+G236</f>
        <v>48007.4</v>
      </c>
      <c r="I232" s="44">
        <f>I233+I236</f>
        <v>48007.4</v>
      </c>
      <c r="K232" s="44">
        <f>K233+K236</f>
        <v>48007.4</v>
      </c>
      <c r="L232" s="56"/>
      <c r="M232" s="44">
        <f>M233+M236</f>
        <v>48007.4</v>
      </c>
    </row>
    <row r="233" spans="1:13" x14ac:dyDescent="0.25">
      <c r="A233" s="19" t="s">
        <v>260</v>
      </c>
      <c r="B233" s="39"/>
      <c r="C233" s="39" t="s">
        <v>56</v>
      </c>
      <c r="D233" s="39" t="s">
        <v>17</v>
      </c>
      <c r="E233" s="39" t="s">
        <v>397</v>
      </c>
      <c r="F233" s="39" t="s">
        <v>259</v>
      </c>
      <c r="G233" s="44">
        <f>G234+G235</f>
        <v>4201</v>
      </c>
      <c r="I233" s="44">
        <f>I234+I235</f>
        <v>4201</v>
      </c>
      <c r="K233" s="44">
        <f>K234+K235</f>
        <v>4201</v>
      </c>
      <c r="L233" s="56"/>
      <c r="M233" s="44">
        <f>M234+M235</f>
        <v>4201</v>
      </c>
    </row>
    <row r="234" spans="1:13" ht="30.75" customHeight="1" x14ac:dyDescent="0.25">
      <c r="A234" s="19" t="s">
        <v>251</v>
      </c>
      <c r="B234" s="39"/>
      <c r="C234" s="39" t="s">
        <v>56</v>
      </c>
      <c r="D234" s="39" t="s">
        <v>17</v>
      </c>
      <c r="E234" s="39" t="s">
        <v>397</v>
      </c>
      <c r="F234" s="39" t="s">
        <v>252</v>
      </c>
      <c r="G234" s="44">
        <f>4201</f>
        <v>4201</v>
      </c>
      <c r="I234" s="44">
        <f>G234+H234</f>
        <v>4201</v>
      </c>
      <c r="K234" s="44">
        <f>I234+J234</f>
        <v>4201</v>
      </c>
      <c r="L234" s="56"/>
      <c r="M234" s="44">
        <f>K234+L234</f>
        <v>4201</v>
      </c>
    </row>
    <row r="235" spans="1:13" hidden="1" x14ac:dyDescent="0.25">
      <c r="A235" s="19" t="s">
        <v>254</v>
      </c>
      <c r="B235" s="39"/>
      <c r="C235" s="39" t="s">
        <v>56</v>
      </c>
      <c r="D235" s="39" t="s">
        <v>17</v>
      </c>
      <c r="E235" s="39" t="s">
        <v>397</v>
      </c>
      <c r="F235" s="39" t="s">
        <v>253</v>
      </c>
      <c r="G235" s="44"/>
      <c r="I235" s="44"/>
      <c r="K235" s="44"/>
      <c r="L235" s="56"/>
      <c r="M235" s="44"/>
    </row>
    <row r="236" spans="1:13" x14ac:dyDescent="0.25">
      <c r="A236" s="19" t="s">
        <v>261</v>
      </c>
      <c r="B236" s="39"/>
      <c r="C236" s="39" t="s">
        <v>56</v>
      </c>
      <c r="D236" s="39" t="s">
        <v>17</v>
      </c>
      <c r="E236" s="39" t="s">
        <v>397</v>
      </c>
      <c r="F236" s="39" t="s">
        <v>263</v>
      </c>
      <c r="G236" s="44">
        <f>G237+G238</f>
        <v>43806.400000000001</v>
      </c>
      <c r="I236" s="44">
        <f>I237+I238</f>
        <v>43806.400000000001</v>
      </c>
      <c r="K236" s="44">
        <f>K237+K238</f>
        <v>43806.400000000001</v>
      </c>
      <c r="L236" s="56"/>
      <c r="M236" s="44">
        <f>M237+M238</f>
        <v>43806.400000000001</v>
      </c>
    </row>
    <row r="237" spans="1:13" ht="32.25" customHeight="1" x14ac:dyDescent="0.25">
      <c r="A237" s="19" t="s">
        <v>255</v>
      </c>
      <c r="B237" s="39"/>
      <c r="C237" s="39" t="s">
        <v>56</v>
      </c>
      <c r="D237" s="39" t="s">
        <v>17</v>
      </c>
      <c r="E237" s="39" t="s">
        <v>397</v>
      </c>
      <c r="F237" s="39" t="s">
        <v>256</v>
      </c>
      <c r="G237" s="44">
        <f>12741+31065.4</f>
        <v>43806.400000000001</v>
      </c>
      <c r="I237" s="44">
        <f>G237+H237</f>
        <v>43806.400000000001</v>
      </c>
      <c r="K237" s="44">
        <f>I237+J237</f>
        <v>43806.400000000001</v>
      </c>
      <c r="L237" s="56"/>
      <c r="M237" s="44">
        <f>K237+L237</f>
        <v>43806.400000000001</v>
      </c>
    </row>
    <row r="238" spans="1:13" hidden="1" x14ac:dyDescent="0.25">
      <c r="A238" s="19" t="s">
        <v>258</v>
      </c>
      <c r="B238" s="39"/>
      <c r="C238" s="39" t="s">
        <v>56</v>
      </c>
      <c r="D238" s="39" t="s">
        <v>17</v>
      </c>
      <c r="E238" s="39" t="s">
        <v>397</v>
      </c>
      <c r="F238" s="39" t="s">
        <v>257</v>
      </c>
      <c r="G238" s="44"/>
      <c r="I238" s="44"/>
      <c r="K238" s="44"/>
      <c r="L238" s="56"/>
      <c r="M238" s="44"/>
    </row>
    <row r="239" spans="1:13" ht="16.5" customHeight="1" x14ac:dyDescent="0.25">
      <c r="A239" s="19" t="s">
        <v>511</v>
      </c>
      <c r="B239" s="39"/>
      <c r="C239" s="39" t="s">
        <v>56</v>
      </c>
      <c r="D239" s="39" t="s">
        <v>17</v>
      </c>
      <c r="E239" s="39" t="s">
        <v>510</v>
      </c>
      <c r="F239" s="39"/>
      <c r="G239" s="44"/>
      <c r="I239" s="44"/>
      <c r="K239" s="44"/>
      <c r="L239" s="56"/>
      <c r="M239" s="44">
        <f>M240</f>
        <v>640</v>
      </c>
    </row>
    <row r="240" spans="1:13" x14ac:dyDescent="0.25">
      <c r="A240" s="19" t="s">
        <v>258</v>
      </c>
      <c r="B240" s="39"/>
      <c r="C240" s="39" t="s">
        <v>56</v>
      </c>
      <c r="D240" s="39" t="s">
        <v>17</v>
      </c>
      <c r="E240" s="39" t="s">
        <v>510</v>
      </c>
      <c r="F240" s="39" t="s">
        <v>257</v>
      </c>
      <c r="G240" s="44"/>
      <c r="I240" s="44"/>
      <c r="K240" s="44"/>
      <c r="L240" s="56">
        <v>640</v>
      </c>
      <c r="M240" s="44">
        <f>K240+L240</f>
        <v>640</v>
      </c>
    </row>
    <row r="241" spans="1:13" ht="16.5" customHeight="1" x14ac:dyDescent="0.25">
      <c r="A241" s="19" t="s">
        <v>408</v>
      </c>
      <c r="B241" s="39"/>
      <c r="C241" s="39" t="s">
        <v>56</v>
      </c>
      <c r="D241" s="39" t="s">
        <v>17</v>
      </c>
      <c r="E241" s="39" t="s">
        <v>409</v>
      </c>
      <c r="F241" s="39" t="s">
        <v>263</v>
      </c>
      <c r="G241" s="44">
        <f>G242+G243</f>
        <v>7524</v>
      </c>
      <c r="I241" s="44">
        <f>I242+I243</f>
        <v>7524</v>
      </c>
      <c r="K241" s="44">
        <f>K242+K243</f>
        <v>7524</v>
      </c>
      <c r="L241" s="56"/>
      <c r="M241" s="44">
        <f>M242+M243</f>
        <v>7524</v>
      </c>
    </row>
    <row r="242" spans="1:13" ht="30.75" customHeight="1" x14ac:dyDescent="0.25">
      <c r="A242" s="19" t="s">
        <v>255</v>
      </c>
      <c r="B242" s="39"/>
      <c r="C242" s="39" t="s">
        <v>56</v>
      </c>
      <c r="D242" s="39" t="s">
        <v>17</v>
      </c>
      <c r="E242" s="39" t="s">
        <v>409</v>
      </c>
      <c r="F242" s="39" t="s">
        <v>256</v>
      </c>
      <c r="G242" s="44">
        <v>2500</v>
      </c>
      <c r="I242" s="44">
        <f>G242+H242</f>
        <v>2500</v>
      </c>
      <c r="K242" s="44">
        <f>I242+J242</f>
        <v>2500</v>
      </c>
      <c r="L242" s="56"/>
      <c r="M242" s="44">
        <f>K242+L242</f>
        <v>2500</v>
      </c>
    </row>
    <row r="243" spans="1:13" ht="18" customHeight="1" x14ac:dyDescent="0.25">
      <c r="A243" s="19" t="s">
        <v>258</v>
      </c>
      <c r="B243" s="39"/>
      <c r="C243" s="39" t="s">
        <v>56</v>
      </c>
      <c r="D243" s="39" t="s">
        <v>17</v>
      </c>
      <c r="E243" s="39" t="s">
        <v>409</v>
      </c>
      <c r="F243" s="39" t="s">
        <v>257</v>
      </c>
      <c r="G243" s="44">
        <f>6524-1000-500</f>
        <v>5024</v>
      </c>
      <c r="I243" s="44">
        <f>G243+H243</f>
        <v>5024</v>
      </c>
      <c r="K243" s="44">
        <f>I243+J243</f>
        <v>5024</v>
      </c>
      <c r="L243" s="56">
        <f>-1250+1250</f>
        <v>0</v>
      </c>
      <c r="M243" s="44">
        <f>K243+L243</f>
        <v>5024</v>
      </c>
    </row>
    <row r="244" spans="1:13" ht="14.25" customHeight="1" x14ac:dyDescent="0.25">
      <c r="A244" s="41" t="s">
        <v>76</v>
      </c>
      <c r="B244" s="36"/>
      <c r="C244" s="36" t="s">
        <v>56</v>
      </c>
      <c r="D244" s="36" t="s">
        <v>46</v>
      </c>
      <c r="E244" s="36"/>
      <c r="F244" s="36"/>
      <c r="G244" s="45">
        <f>G245</f>
        <v>45</v>
      </c>
      <c r="I244" s="45">
        <f>I245</f>
        <v>45</v>
      </c>
      <c r="K244" s="45">
        <f>K245</f>
        <v>45</v>
      </c>
      <c r="L244" s="56"/>
      <c r="M244" s="45">
        <f>M245</f>
        <v>45</v>
      </c>
    </row>
    <row r="245" spans="1:13" ht="17.25" customHeight="1" x14ac:dyDescent="0.25">
      <c r="A245" s="19" t="s">
        <v>77</v>
      </c>
      <c r="B245" s="39"/>
      <c r="C245" s="39" t="s">
        <v>56</v>
      </c>
      <c r="D245" s="39" t="s">
        <v>46</v>
      </c>
      <c r="E245" s="39" t="s">
        <v>265</v>
      </c>
      <c r="F245" s="39"/>
      <c r="G245" s="44">
        <f>G247+G246</f>
        <v>45</v>
      </c>
      <c r="I245" s="44">
        <f>I247+I246</f>
        <v>45</v>
      </c>
      <c r="K245" s="44">
        <f>K247+K246</f>
        <v>45</v>
      </c>
      <c r="L245" s="56"/>
      <c r="M245" s="44">
        <f>M247+M246</f>
        <v>45</v>
      </c>
    </row>
    <row r="246" spans="1:13" ht="17.25" customHeight="1" x14ac:dyDescent="0.25">
      <c r="A246" s="19" t="s">
        <v>254</v>
      </c>
      <c r="B246" s="39"/>
      <c r="C246" s="39" t="s">
        <v>56</v>
      </c>
      <c r="D246" s="39" t="s">
        <v>46</v>
      </c>
      <c r="E246" s="39" t="s">
        <v>265</v>
      </c>
      <c r="F246" s="39" t="s">
        <v>253</v>
      </c>
      <c r="G246" s="44">
        <v>45</v>
      </c>
      <c r="I246" s="44">
        <f>G246+H246</f>
        <v>45</v>
      </c>
      <c r="K246" s="44">
        <f>I246+J246</f>
        <v>45</v>
      </c>
      <c r="L246" s="56"/>
      <c r="M246" s="44">
        <f>K246+L246</f>
        <v>45</v>
      </c>
    </row>
    <row r="247" spans="1:13" x14ac:dyDescent="0.25">
      <c r="A247" s="19" t="s">
        <v>258</v>
      </c>
      <c r="B247" s="39"/>
      <c r="C247" s="39" t="s">
        <v>56</v>
      </c>
      <c r="D247" s="39" t="s">
        <v>46</v>
      </c>
      <c r="E247" s="39" t="s">
        <v>265</v>
      </c>
      <c r="F247" s="39" t="s">
        <v>257</v>
      </c>
      <c r="G247" s="44"/>
      <c r="I247" s="44">
        <f>G247+H247</f>
        <v>0</v>
      </c>
      <c r="K247" s="44">
        <f>I247+J247</f>
        <v>0</v>
      </c>
      <c r="L247" s="56"/>
      <c r="M247" s="44">
        <f>K247+L247</f>
        <v>0</v>
      </c>
    </row>
    <row r="248" spans="1:13" x14ac:dyDescent="0.25">
      <c r="A248" s="41" t="s">
        <v>267</v>
      </c>
      <c r="B248" s="36"/>
      <c r="C248" s="36" t="s">
        <v>56</v>
      </c>
      <c r="D248" s="36" t="s">
        <v>56</v>
      </c>
      <c r="E248" s="36"/>
      <c r="F248" s="36"/>
      <c r="G248" s="45">
        <f>G249</f>
        <v>1000</v>
      </c>
      <c r="I248" s="45">
        <f>I249</f>
        <v>1000</v>
      </c>
      <c r="K248" s="45">
        <f>K249</f>
        <v>1000</v>
      </c>
      <c r="L248" s="56"/>
      <c r="M248" s="45">
        <f>M249+M251</f>
        <v>1567</v>
      </c>
    </row>
    <row r="249" spans="1:13" x14ac:dyDescent="0.25">
      <c r="A249" s="19" t="s">
        <v>268</v>
      </c>
      <c r="B249" s="39"/>
      <c r="C249" s="39" t="s">
        <v>56</v>
      </c>
      <c r="D249" s="39" t="s">
        <v>56</v>
      </c>
      <c r="E249" s="39" t="s">
        <v>266</v>
      </c>
      <c r="F249" s="39"/>
      <c r="G249" s="44">
        <f>G250</f>
        <v>1000</v>
      </c>
      <c r="I249" s="44">
        <f>I250</f>
        <v>1000</v>
      </c>
      <c r="K249" s="44">
        <f>K250</f>
        <v>1000</v>
      </c>
      <c r="L249" s="56"/>
      <c r="M249" s="44">
        <f>M250</f>
        <v>1000</v>
      </c>
    </row>
    <row r="250" spans="1:13" x14ac:dyDescent="0.25">
      <c r="A250" s="42" t="s">
        <v>232</v>
      </c>
      <c r="B250" s="39"/>
      <c r="C250" s="39" t="s">
        <v>56</v>
      </c>
      <c r="D250" s="39" t="s">
        <v>56</v>
      </c>
      <c r="E250" s="39" t="s">
        <v>266</v>
      </c>
      <c r="F250" s="39" t="s">
        <v>285</v>
      </c>
      <c r="G250" s="44">
        <v>1000</v>
      </c>
      <c r="I250" s="44">
        <f>G250+H250</f>
        <v>1000</v>
      </c>
      <c r="K250" s="44">
        <f>I250+J250</f>
        <v>1000</v>
      </c>
      <c r="L250" s="56"/>
      <c r="M250" s="44">
        <f>K250+L250</f>
        <v>1000</v>
      </c>
    </row>
    <row r="251" spans="1:13" x14ac:dyDescent="0.25">
      <c r="A251" s="42" t="s">
        <v>517</v>
      </c>
      <c r="B251" s="39"/>
      <c r="C251" s="39" t="s">
        <v>56</v>
      </c>
      <c r="D251" s="39" t="s">
        <v>56</v>
      </c>
      <c r="E251" s="39" t="s">
        <v>471</v>
      </c>
      <c r="F251" s="39"/>
      <c r="G251" s="44"/>
      <c r="I251" s="44"/>
      <c r="K251" s="44"/>
      <c r="L251" s="56"/>
      <c r="M251" s="44">
        <f>M252</f>
        <v>567</v>
      </c>
    </row>
    <row r="252" spans="1:13" x14ac:dyDescent="0.25">
      <c r="A252" s="19" t="s">
        <v>258</v>
      </c>
      <c r="B252" s="39"/>
      <c r="C252" s="39" t="s">
        <v>56</v>
      </c>
      <c r="D252" s="39" t="s">
        <v>56</v>
      </c>
      <c r="E252" s="39" t="s">
        <v>471</v>
      </c>
      <c r="F252" s="39" t="s">
        <v>257</v>
      </c>
      <c r="G252" s="44"/>
      <c r="I252" s="44"/>
      <c r="K252" s="44"/>
      <c r="L252" s="56">
        <v>567</v>
      </c>
      <c r="M252" s="44">
        <f>L252+K252</f>
        <v>567</v>
      </c>
    </row>
    <row r="253" spans="1:13" x14ac:dyDescent="0.25">
      <c r="A253" s="10" t="s">
        <v>62</v>
      </c>
      <c r="B253" s="39"/>
      <c r="C253" s="39" t="s">
        <v>56</v>
      </c>
      <c r="D253" s="39" t="s">
        <v>63</v>
      </c>
      <c r="E253" s="39"/>
      <c r="F253" s="39"/>
      <c r="G253" s="44">
        <f>G254</f>
        <v>1982.8</v>
      </c>
      <c r="I253" s="44">
        <f>I254</f>
        <v>1982.8</v>
      </c>
      <c r="K253" s="44">
        <f>K254</f>
        <v>1982.8</v>
      </c>
      <c r="L253" s="56"/>
      <c r="M253" s="44">
        <f>M254</f>
        <v>1982.8</v>
      </c>
    </row>
    <row r="254" spans="1:13" ht="46.5" customHeight="1" x14ac:dyDescent="0.25">
      <c r="A254" s="19" t="s">
        <v>398</v>
      </c>
      <c r="B254" s="39"/>
      <c r="C254" s="39" t="s">
        <v>56</v>
      </c>
      <c r="D254" s="39" t="s">
        <v>63</v>
      </c>
      <c r="E254" s="39" t="s">
        <v>397</v>
      </c>
      <c r="F254" s="39"/>
      <c r="G254" s="44">
        <f>G255</f>
        <v>1982.8</v>
      </c>
      <c r="I254" s="44">
        <f>I255</f>
        <v>1982.8</v>
      </c>
      <c r="K254" s="44">
        <f>K255</f>
        <v>1982.8</v>
      </c>
      <c r="L254" s="56"/>
      <c r="M254" s="44">
        <f>M255</f>
        <v>1982.8</v>
      </c>
    </row>
    <row r="255" spans="1:13" ht="33" customHeight="1" x14ac:dyDescent="0.25">
      <c r="A255" s="19" t="s">
        <v>255</v>
      </c>
      <c r="B255" s="39"/>
      <c r="C255" s="39" t="s">
        <v>56</v>
      </c>
      <c r="D255" s="39" t="s">
        <v>63</v>
      </c>
      <c r="E255" s="39" t="s">
        <v>397</v>
      </c>
      <c r="F255" s="39" t="s">
        <v>256</v>
      </c>
      <c r="G255" s="44">
        <f>1982.8</f>
        <v>1982.8</v>
      </c>
      <c r="I255" s="44">
        <f>G255+H255</f>
        <v>1982.8</v>
      </c>
      <c r="K255" s="44">
        <f>I255+J255</f>
        <v>1982.8</v>
      </c>
      <c r="L255" s="56"/>
      <c r="M255" s="44">
        <f>K255+L255</f>
        <v>1982.8</v>
      </c>
    </row>
    <row r="256" spans="1:13" hidden="1" x14ac:dyDescent="0.25">
      <c r="A256" s="41" t="s">
        <v>201</v>
      </c>
      <c r="B256" s="36"/>
      <c r="C256" s="36" t="s">
        <v>63</v>
      </c>
      <c r="D256" s="36"/>
      <c r="E256" s="36"/>
      <c r="F256" s="36"/>
      <c r="G256" s="45">
        <f>G257</f>
        <v>0</v>
      </c>
      <c r="I256" s="45">
        <f>I257</f>
        <v>0</v>
      </c>
      <c r="K256" s="45">
        <f>K257</f>
        <v>0</v>
      </c>
      <c r="L256" s="56"/>
      <c r="M256" s="45">
        <f>M257</f>
        <v>0</v>
      </c>
    </row>
    <row r="257" spans="1:13" hidden="1" x14ac:dyDescent="0.25">
      <c r="A257" s="19" t="s">
        <v>206</v>
      </c>
      <c r="B257" s="39"/>
      <c r="C257" s="39" t="s">
        <v>63</v>
      </c>
      <c r="D257" s="39" t="s">
        <v>63</v>
      </c>
      <c r="E257" s="39"/>
      <c r="F257" s="39"/>
      <c r="G257" s="44">
        <f>G258+G260</f>
        <v>0</v>
      </c>
      <c r="I257" s="44">
        <f>I258+I260</f>
        <v>0</v>
      </c>
      <c r="K257" s="44">
        <f>K258+K260</f>
        <v>0</v>
      </c>
      <c r="L257" s="56"/>
      <c r="M257" s="44">
        <f>M258+M260</f>
        <v>0</v>
      </c>
    </row>
    <row r="258" spans="1:13" ht="28.5" hidden="1" customHeight="1" x14ac:dyDescent="0.25">
      <c r="A258" s="19" t="s">
        <v>320</v>
      </c>
      <c r="B258" s="39"/>
      <c r="C258" s="39" t="s">
        <v>63</v>
      </c>
      <c r="D258" s="39" t="s">
        <v>63</v>
      </c>
      <c r="E258" s="39" t="s">
        <v>289</v>
      </c>
      <c r="F258" s="39"/>
      <c r="G258" s="44">
        <f>G259</f>
        <v>0</v>
      </c>
      <c r="I258" s="44">
        <f>I259</f>
        <v>0</v>
      </c>
      <c r="K258" s="44">
        <f>K259</f>
        <v>0</v>
      </c>
      <c r="L258" s="56"/>
      <c r="M258" s="44">
        <f>M259</f>
        <v>0</v>
      </c>
    </row>
    <row r="259" spans="1:13" hidden="1" x14ac:dyDescent="0.25">
      <c r="A259" s="19" t="s">
        <v>254</v>
      </c>
      <c r="B259" s="39"/>
      <c r="C259" s="39" t="s">
        <v>63</v>
      </c>
      <c r="D259" s="39" t="s">
        <v>63</v>
      </c>
      <c r="E259" s="39" t="s">
        <v>289</v>
      </c>
      <c r="F259" s="39" t="s">
        <v>253</v>
      </c>
      <c r="G259" s="44"/>
      <c r="I259" s="44">
        <f>G259+H259</f>
        <v>0</v>
      </c>
      <c r="K259" s="44">
        <f>I259+J259</f>
        <v>0</v>
      </c>
      <c r="L259" s="56"/>
      <c r="M259" s="44">
        <f>K259+L259</f>
        <v>0</v>
      </c>
    </row>
    <row r="260" spans="1:13" ht="13.5" hidden="1" customHeight="1" x14ac:dyDescent="0.25">
      <c r="A260" s="19" t="s">
        <v>321</v>
      </c>
      <c r="B260" s="39"/>
      <c r="C260" s="39" t="s">
        <v>63</v>
      </c>
      <c r="D260" s="39" t="s">
        <v>63</v>
      </c>
      <c r="E260" s="39" t="s">
        <v>322</v>
      </c>
      <c r="F260" s="39"/>
      <c r="G260" s="44">
        <f>G261</f>
        <v>0</v>
      </c>
      <c r="I260" s="44">
        <f>I261</f>
        <v>0</v>
      </c>
      <c r="K260" s="44">
        <f>K261</f>
        <v>0</v>
      </c>
      <c r="L260" s="56"/>
      <c r="M260" s="44">
        <f>M261</f>
        <v>0</v>
      </c>
    </row>
    <row r="261" spans="1:13" hidden="1" x14ac:dyDescent="0.25">
      <c r="A261" s="19" t="s">
        <v>254</v>
      </c>
      <c r="B261" s="39"/>
      <c r="C261" s="39" t="s">
        <v>63</v>
      </c>
      <c r="D261" s="39" t="s">
        <v>63</v>
      </c>
      <c r="E261" s="39" t="s">
        <v>322</v>
      </c>
      <c r="F261" s="39" t="s">
        <v>253</v>
      </c>
      <c r="G261" s="44"/>
      <c r="I261" s="44">
        <f>G261+H261</f>
        <v>0</v>
      </c>
      <c r="K261" s="44">
        <f>I261+J261</f>
        <v>0</v>
      </c>
      <c r="L261" s="56"/>
      <c r="M261" s="44">
        <f>K261+L261</f>
        <v>0</v>
      </c>
    </row>
    <row r="262" spans="1:13" x14ac:dyDescent="0.25">
      <c r="A262" s="35" t="s">
        <v>67</v>
      </c>
      <c r="B262" s="36"/>
      <c r="C262" s="36" t="s">
        <v>68</v>
      </c>
      <c r="D262" s="36"/>
      <c r="E262" s="36"/>
      <c r="F262" s="36"/>
      <c r="G262" s="44">
        <f>G263+G266</f>
        <v>5946.7999999999993</v>
      </c>
      <c r="I262" s="44">
        <f>I263+I266</f>
        <v>5946.7999999999993</v>
      </c>
      <c r="K262" s="44">
        <f>K263+K266</f>
        <v>5946.7999999999993</v>
      </c>
      <c r="L262" s="56"/>
      <c r="M262" s="44">
        <f>M263+M266</f>
        <v>4237.8999999999996</v>
      </c>
    </row>
    <row r="263" spans="1:13" x14ac:dyDescent="0.25">
      <c r="A263" s="35" t="s">
        <v>90</v>
      </c>
      <c r="B263" s="36"/>
      <c r="C263" s="36" t="s">
        <v>68</v>
      </c>
      <c r="D263" s="36" t="s">
        <v>17</v>
      </c>
      <c r="E263" s="36"/>
      <c r="F263" s="36"/>
      <c r="G263" s="45">
        <f>G264</f>
        <v>4237.8999999999996</v>
      </c>
      <c r="I263" s="45">
        <f>I264</f>
        <v>4237.8999999999996</v>
      </c>
      <c r="K263" s="45">
        <f>K264</f>
        <v>4237.8999999999996</v>
      </c>
      <c r="L263" s="56"/>
      <c r="M263" s="45">
        <f>M264</f>
        <v>4237.8999999999996</v>
      </c>
    </row>
    <row r="264" spans="1:13" ht="31.5" customHeight="1" x14ac:dyDescent="0.25">
      <c r="A264" s="48" t="s">
        <v>392</v>
      </c>
      <c r="B264" s="36"/>
      <c r="C264" s="39" t="s">
        <v>68</v>
      </c>
      <c r="D264" s="39" t="s">
        <v>17</v>
      </c>
      <c r="E264" s="39" t="s">
        <v>338</v>
      </c>
      <c r="F264" s="39"/>
      <c r="G264" s="44">
        <f>G265</f>
        <v>4237.8999999999996</v>
      </c>
      <c r="I264" s="44">
        <f>I265</f>
        <v>4237.8999999999996</v>
      </c>
      <c r="K264" s="44">
        <f>K265</f>
        <v>4237.8999999999996</v>
      </c>
      <c r="L264" s="56"/>
      <c r="M264" s="44">
        <f>M265</f>
        <v>4237.8999999999996</v>
      </c>
    </row>
    <row r="265" spans="1:13" ht="30.75" customHeight="1" x14ac:dyDescent="0.25">
      <c r="A265" s="19" t="s">
        <v>251</v>
      </c>
      <c r="B265" s="36"/>
      <c r="C265" s="39" t="s">
        <v>68</v>
      </c>
      <c r="D265" s="39" t="s">
        <v>17</v>
      </c>
      <c r="E265" s="39" t="s">
        <v>552</v>
      </c>
      <c r="F265" s="39" t="s">
        <v>252</v>
      </c>
      <c r="G265" s="44">
        <v>4237.8999999999996</v>
      </c>
      <c r="I265" s="44">
        <f>G265+H265</f>
        <v>4237.8999999999996</v>
      </c>
      <c r="K265" s="44">
        <f>I265+J265</f>
        <v>4237.8999999999996</v>
      </c>
      <c r="L265" s="56"/>
      <c r="M265" s="44">
        <f>K265+L265</f>
        <v>4237.8999999999996</v>
      </c>
    </row>
    <row r="266" spans="1:13" ht="18" customHeight="1" x14ac:dyDescent="0.25">
      <c r="A266" s="35" t="s">
        <v>74</v>
      </c>
      <c r="B266" s="36"/>
      <c r="C266" s="36" t="s">
        <v>68</v>
      </c>
      <c r="D266" s="36" t="s">
        <v>24</v>
      </c>
      <c r="E266" s="36"/>
      <c r="F266" s="36"/>
      <c r="G266" s="45">
        <f>G267</f>
        <v>1708.9</v>
      </c>
      <c r="I266" s="45">
        <f>I267</f>
        <v>1708.9</v>
      </c>
      <c r="K266" s="45">
        <f>K267</f>
        <v>1708.9</v>
      </c>
      <c r="L266" s="56"/>
      <c r="M266" s="45">
        <f>M267</f>
        <v>0</v>
      </c>
    </row>
    <row r="267" spans="1:13" ht="30.75" customHeight="1" x14ac:dyDescent="0.25">
      <c r="A267" s="48" t="s">
        <v>393</v>
      </c>
      <c r="B267" s="36"/>
      <c r="C267" s="39" t="s">
        <v>68</v>
      </c>
      <c r="D267" s="39" t="s">
        <v>24</v>
      </c>
      <c r="E267" s="39" t="s">
        <v>300</v>
      </c>
      <c r="F267" s="39"/>
      <c r="G267" s="44">
        <f>G268</f>
        <v>1708.9</v>
      </c>
      <c r="I267" s="44">
        <f>I268</f>
        <v>1708.9</v>
      </c>
      <c r="K267" s="44">
        <f>K268</f>
        <v>1708.9</v>
      </c>
      <c r="L267" s="56"/>
      <c r="M267" s="44">
        <f>M268</f>
        <v>0</v>
      </c>
    </row>
    <row r="268" spans="1:13" ht="18.75" customHeight="1" x14ac:dyDescent="0.25">
      <c r="A268" s="19" t="s">
        <v>258</v>
      </c>
      <c r="B268" s="39"/>
      <c r="C268" s="39" t="s">
        <v>68</v>
      </c>
      <c r="D268" s="39" t="s">
        <v>24</v>
      </c>
      <c r="E268" s="39" t="s">
        <v>300</v>
      </c>
      <c r="F268" s="39" t="s">
        <v>257</v>
      </c>
      <c r="G268" s="44">
        <v>1708.9</v>
      </c>
      <c r="H268" s="58"/>
      <c r="I268" s="44">
        <f>G268+H268</f>
        <v>1708.9</v>
      </c>
      <c r="J268" s="58"/>
      <c r="K268" s="44">
        <f>I268+J268</f>
        <v>1708.9</v>
      </c>
      <c r="L268" s="56">
        <v>-1708.9</v>
      </c>
      <c r="M268" s="44">
        <f>K268+L268</f>
        <v>0</v>
      </c>
    </row>
    <row r="269" spans="1:13" x14ac:dyDescent="0.25">
      <c r="A269" s="35" t="s">
        <v>239</v>
      </c>
      <c r="B269" s="36"/>
      <c r="C269" s="36" t="s">
        <v>108</v>
      </c>
      <c r="D269" s="36"/>
      <c r="E269" s="36"/>
      <c r="F269" s="36"/>
      <c r="G269" s="45">
        <f>G270</f>
        <v>3500</v>
      </c>
      <c r="I269" s="45">
        <f>I270</f>
        <v>3500</v>
      </c>
      <c r="K269" s="45">
        <f>K270</f>
        <v>3500</v>
      </c>
      <c r="L269" s="56"/>
      <c r="M269" s="45">
        <f>M270</f>
        <v>3500</v>
      </c>
    </row>
    <row r="270" spans="1:13" x14ac:dyDescent="0.25">
      <c r="A270" s="35" t="s">
        <v>205</v>
      </c>
      <c r="B270" s="36"/>
      <c r="C270" s="36" t="s">
        <v>108</v>
      </c>
      <c r="D270" s="36" t="s">
        <v>15</v>
      </c>
      <c r="E270" s="36"/>
      <c r="F270" s="36"/>
      <c r="G270" s="45">
        <f>G271</f>
        <v>3500</v>
      </c>
      <c r="I270" s="45">
        <f>I271</f>
        <v>3500</v>
      </c>
      <c r="K270" s="45">
        <f>K271</f>
        <v>3500</v>
      </c>
      <c r="L270" s="56"/>
      <c r="M270" s="45">
        <f>M271</f>
        <v>3500</v>
      </c>
    </row>
    <row r="271" spans="1:13" x14ac:dyDescent="0.25">
      <c r="A271" s="40" t="s">
        <v>52</v>
      </c>
      <c r="B271" s="39"/>
      <c r="C271" s="39" t="s">
        <v>108</v>
      </c>
      <c r="D271" s="39" t="s">
        <v>15</v>
      </c>
      <c r="E271" s="39" t="s">
        <v>271</v>
      </c>
      <c r="F271" s="39"/>
      <c r="G271" s="44">
        <f>G272</f>
        <v>3500</v>
      </c>
      <c r="I271" s="44">
        <f>I272</f>
        <v>3500</v>
      </c>
      <c r="K271" s="44">
        <f>K272</f>
        <v>3500</v>
      </c>
      <c r="L271" s="56"/>
      <c r="M271" s="44">
        <f>M272</f>
        <v>3500</v>
      </c>
    </row>
    <row r="272" spans="1:13" x14ac:dyDescent="0.25">
      <c r="A272" s="42" t="s">
        <v>261</v>
      </c>
      <c r="B272" s="39"/>
      <c r="C272" s="39" t="s">
        <v>108</v>
      </c>
      <c r="D272" s="39" t="s">
        <v>15</v>
      </c>
      <c r="E272" s="39" t="s">
        <v>271</v>
      </c>
      <c r="F272" s="39" t="s">
        <v>263</v>
      </c>
      <c r="G272" s="44">
        <f>G273+G274</f>
        <v>3500</v>
      </c>
      <c r="I272" s="44">
        <f>G272+H272</f>
        <v>3500</v>
      </c>
      <c r="K272" s="44">
        <f>I272+J272</f>
        <v>3500</v>
      </c>
      <c r="L272" s="56"/>
      <c r="M272" s="44">
        <f>K272+L272</f>
        <v>3500</v>
      </c>
    </row>
    <row r="273" spans="1:13" ht="30" customHeight="1" x14ac:dyDescent="0.25">
      <c r="A273" s="19" t="s">
        <v>255</v>
      </c>
      <c r="B273" s="39"/>
      <c r="C273" s="39" t="s">
        <v>108</v>
      </c>
      <c r="D273" s="39" t="s">
        <v>15</v>
      </c>
      <c r="E273" s="39" t="s">
        <v>271</v>
      </c>
      <c r="F273" s="39" t="s">
        <v>256</v>
      </c>
      <c r="G273" s="44">
        <v>3500</v>
      </c>
      <c r="I273" s="44">
        <f>G273+H273</f>
        <v>3500</v>
      </c>
      <c r="J273" s="56">
        <v>-401.9</v>
      </c>
      <c r="K273" s="44">
        <f>I273+J273</f>
        <v>3098.1</v>
      </c>
      <c r="L273" s="56"/>
      <c r="M273" s="44">
        <f>K273+L273</f>
        <v>3098.1</v>
      </c>
    </row>
    <row r="274" spans="1:13" x14ac:dyDescent="0.25">
      <c r="A274" s="19" t="s">
        <v>258</v>
      </c>
      <c r="B274" s="39"/>
      <c r="C274" s="39" t="s">
        <v>108</v>
      </c>
      <c r="D274" s="39" t="s">
        <v>15</v>
      </c>
      <c r="E274" s="39" t="s">
        <v>271</v>
      </c>
      <c r="F274" s="39" t="s">
        <v>257</v>
      </c>
      <c r="G274" s="44"/>
      <c r="I274" s="44">
        <f>G274+H274</f>
        <v>0</v>
      </c>
      <c r="J274" s="56">
        <v>401.9</v>
      </c>
      <c r="K274" s="44">
        <f>I274+J274</f>
        <v>401.9</v>
      </c>
      <c r="L274" s="56"/>
      <c r="M274" s="44">
        <f>K274+L274</f>
        <v>401.9</v>
      </c>
    </row>
    <row r="275" spans="1:13" x14ac:dyDescent="0.25">
      <c r="A275" s="35" t="s">
        <v>199</v>
      </c>
      <c r="B275" s="36"/>
      <c r="C275" s="36" t="s">
        <v>27</v>
      </c>
      <c r="D275" s="36"/>
      <c r="E275" s="36"/>
      <c r="F275" s="36"/>
      <c r="G275" s="45">
        <f>G276</f>
        <v>1460</v>
      </c>
      <c r="I275" s="45">
        <f>I276</f>
        <v>1460</v>
      </c>
      <c r="K275" s="45">
        <f>K276</f>
        <v>1460</v>
      </c>
      <c r="L275" s="56"/>
      <c r="M275" s="45">
        <f>M276</f>
        <v>1460</v>
      </c>
    </row>
    <row r="276" spans="1:13" x14ac:dyDescent="0.25">
      <c r="A276" s="35" t="s">
        <v>157</v>
      </c>
      <c r="B276" s="36"/>
      <c r="C276" s="36" t="s">
        <v>27</v>
      </c>
      <c r="D276" s="36" t="s">
        <v>17</v>
      </c>
      <c r="E276" s="36"/>
      <c r="F276" s="36"/>
      <c r="G276" s="45">
        <f>G277</f>
        <v>1460</v>
      </c>
      <c r="I276" s="45">
        <f>I277</f>
        <v>1460</v>
      </c>
      <c r="K276" s="45">
        <f>K277</f>
        <v>1460</v>
      </c>
      <c r="L276" s="56"/>
      <c r="M276" s="45">
        <f>M277</f>
        <v>1460</v>
      </c>
    </row>
    <row r="277" spans="1:13" x14ac:dyDescent="0.25">
      <c r="A277" s="43" t="s">
        <v>272</v>
      </c>
      <c r="B277" s="39"/>
      <c r="C277" s="39" t="s">
        <v>27</v>
      </c>
      <c r="D277" s="39" t="s">
        <v>17</v>
      </c>
      <c r="E277" s="39" t="s">
        <v>399</v>
      </c>
      <c r="F277" s="39"/>
      <c r="G277" s="44">
        <f>G278</f>
        <v>1460</v>
      </c>
      <c r="I277" s="44">
        <f>I278</f>
        <v>1460</v>
      </c>
      <c r="K277" s="44">
        <f>K278</f>
        <v>1460</v>
      </c>
      <c r="L277" s="56"/>
      <c r="M277" s="44">
        <f>M278</f>
        <v>1460</v>
      </c>
    </row>
    <row r="278" spans="1:13" ht="29.25" customHeight="1" x14ac:dyDescent="0.25">
      <c r="A278" s="19" t="s">
        <v>282</v>
      </c>
      <c r="B278" s="39"/>
      <c r="C278" s="39" t="s">
        <v>27</v>
      </c>
      <c r="D278" s="39" t="s">
        <v>17</v>
      </c>
      <c r="E278" s="39" t="s">
        <v>399</v>
      </c>
      <c r="F278" s="39" t="s">
        <v>281</v>
      </c>
      <c r="G278" s="44">
        <v>1460</v>
      </c>
      <c r="I278" s="44">
        <f>G278+H278</f>
        <v>1460</v>
      </c>
      <c r="K278" s="44">
        <f>I278+J278</f>
        <v>1460</v>
      </c>
      <c r="L278" s="56"/>
      <c r="M278" s="44">
        <f>K278+L278</f>
        <v>1460</v>
      </c>
    </row>
    <row r="279" spans="1:13" ht="15.75" customHeight="1" x14ac:dyDescent="0.25">
      <c r="A279" s="49" t="s">
        <v>194</v>
      </c>
      <c r="B279" s="36"/>
      <c r="C279" s="36" t="s">
        <v>193</v>
      </c>
      <c r="D279" s="36"/>
      <c r="E279" s="36"/>
      <c r="F279" s="36"/>
      <c r="G279" s="45">
        <f>G280</f>
        <v>819.8</v>
      </c>
      <c r="I279" s="45">
        <f>I280</f>
        <v>819.8</v>
      </c>
      <c r="K279" s="45">
        <f>K280</f>
        <v>819.8</v>
      </c>
      <c r="L279" s="56"/>
      <c r="M279" s="45">
        <f>M280</f>
        <v>819.8</v>
      </c>
    </row>
    <row r="280" spans="1:13" ht="14.25" customHeight="1" x14ac:dyDescent="0.25">
      <c r="A280" s="41" t="s">
        <v>274</v>
      </c>
      <c r="B280" s="36"/>
      <c r="C280" s="36" t="s">
        <v>193</v>
      </c>
      <c r="D280" s="36" t="s">
        <v>15</v>
      </c>
      <c r="E280" s="36"/>
      <c r="F280" s="36"/>
      <c r="G280" s="45">
        <f>G281</f>
        <v>819.8</v>
      </c>
      <c r="I280" s="45">
        <f>I281</f>
        <v>819.8</v>
      </c>
      <c r="K280" s="45">
        <f>K281</f>
        <v>819.8</v>
      </c>
      <c r="L280" s="56"/>
      <c r="M280" s="45">
        <f>M281</f>
        <v>819.8</v>
      </c>
    </row>
    <row r="281" spans="1:13" x14ac:dyDescent="0.25">
      <c r="A281" s="40" t="s">
        <v>110</v>
      </c>
      <c r="B281" s="39"/>
      <c r="C281" s="39" t="s">
        <v>193</v>
      </c>
      <c r="D281" s="39" t="s">
        <v>15</v>
      </c>
      <c r="E281" s="39" t="s">
        <v>273</v>
      </c>
      <c r="F281" s="39"/>
      <c r="G281" s="44">
        <f>G282</f>
        <v>819.8</v>
      </c>
      <c r="I281" s="44">
        <f>I282</f>
        <v>819.8</v>
      </c>
      <c r="K281" s="44">
        <f>K282</f>
        <v>819.8</v>
      </c>
      <c r="L281" s="56"/>
      <c r="M281" s="44">
        <f>M282</f>
        <v>819.8</v>
      </c>
    </row>
    <row r="282" spans="1:13" x14ac:dyDescent="0.25">
      <c r="A282" s="40" t="s">
        <v>275</v>
      </c>
      <c r="B282" s="39"/>
      <c r="C282" s="39" t="s">
        <v>193</v>
      </c>
      <c r="D282" s="39" t="s">
        <v>15</v>
      </c>
      <c r="E282" s="39" t="s">
        <v>273</v>
      </c>
      <c r="F282" s="39" t="s">
        <v>276</v>
      </c>
      <c r="G282" s="44">
        <v>819.8</v>
      </c>
      <c r="I282" s="44">
        <f>G282+H282</f>
        <v>819.8</v>
      </c>
      <c r="K282" s="44">
        <f>I282+J282</f>
        <v>819.8</v>
      </c>
      <c r="L282" s="56"/>
      <c r="M282" s="44">
        <f>K282+L282</f>
        <v>819.8</v>
      </c>
    </row>
    <row r="283" spans="1:13" ht="28.5" customHeight="1" x14ac:dyDescent="0.25">
      <c r="A283" s="46" t="s">
        <v>196</v>
      </c>
      <c r="B283" s="36"/>
      <c r="C283" s="36" t="s">
        <v>30</v>
      </c>
      <c r="D283" s="36"/>
      <c r="E283" s="36"/>
      <c r="F283" s="36"/>
      <c r="G283" s="45">
        <f>G284</f>
        <v>8235</v>
      </c>
      <c r="I283" s="45">
        <f>I284</f>
        <v>8235</v>
      </c>
      <c r="K283" s="45">
        <f>K284</f>
        <v>8235</v>
      </c>
      <c r="L283" s="56"/>
      <c r="M283" s="45">
        <f>M284+M287</f>
        <v>9485</v>
      </c>
    </row>
    <row r="284" spans="1:13" ht="30" customHeight="1" x14ac:dyDescent="0.25">
      <c r="A284" s="41" t="s">
        <v>197</v>
      </c>
      <c r="B284" s="36"/>
      <c r="C284" s="36" t="s">
        <v>30</v>
      </c>
      <c r="D284" s="36" t="s">
        <v>15</v>
      </c>
      <c r="E284" s="36"/>
      <c r="F284" s="36"/>
      <c r="G284" s="45">
        <f>G285+G288</f>
        <v>8235</v>
      </c>
      <c r="I284" s="45">
        <f>I285+I288</f>
        <v>8235</v>
      </c>
      <c r="K284" s="45">
        <f>K285+K288</f>
        <v>8235</v>
      </c>
      <c r="L284" s="56"/>
      <c r="M284" s="45">
        <f>M285</f>
        <v>8235</v>
      </c>
    </row>
    <row r="285" spans="1:13" ht="17.25" customHeight="1" x14ac:dyDescent="0.25">
      <c r="A285" s="19" t="s">
        <v>278</v>
      </c>
      <c r="B285" s="39"/>
      <c r="C285" s="39" t="s">
        <v>30</v>
      </c>
      <c r="D285" s="39" t="s">
        <v>15</v>
      </c>
      <c r="E285" s="39" t="s">
        <v>277</v>
      </c>
      <c r="F285" s="39"/>
      <c r="G285" s="44">
        <f>G286</f>
        <v>8235</v>
      </c>
      <c r="I285" s="44">
        <f>I286</f>
        <v>8235</v>
      </c>
      <c r="K285" s="44">
        <f>K286</f>
        <v>8235</v>
      </c>
      <c r="L285" s="56"/>
      <c r="M285" s="44">
        <f>M286</f>
        <v>8235</v>
      </c>
    </row>
    <row r="286" spans="1:13" x14ac:dyDescent="0.25">
      <c r="A286" s="40" t="s">
        <v>280</v>
      </c>
      <c r="B286" s="39"/>
      <c r="C286" s="39" t="s">
        <v>30</v>
      </c>
      <c r="D286" s="39" t="s">
        <v>15</v>
      </c>
      <c r="E286" s="39" t="s">
        <v>277</v>
      </c>
      <c r="F286" s="39" t="s">
        <v>279</v>
      </c>
      <c r="G286" s="44">
        <v>8235</v>
      </c>
      <c r="I286" s="44">
        <f>G286+H286</f>
        <v>8235</v>
      </c>
      <c r="K286" s="44">
        <f>I286+J286</f>
        <v>8235</v>
      </c>
      <c r="L286" s="56"/>
      <c r="M286" s="44">
        <f>K286+L286</f>
        <v>8235</v>
      </c>
    </row>
    <row r="287" spans="1:13" x14ac:dyDescent="0.25">
      <c r="A287" s="40" t="s">
        <v>516</v>
      </c>
      <c r="B287" s="39"/>
      <c r="C287" s="39" t="s">
        <v>30</v>
      </c>
      <c r="D287" s="39" t="s">
        <v>20</v>
      </c>
      <c r="E287" s="39"/>
      <c r="F287" s="39"/>
      <c r="G287" s="44"/>
      <c r="I287" s="44"/>
      <c r="K287" s="44"/>
      <c r="L287" s="56"/>
      <c r="M287" s="44">
        <f>M288</f>
        <v>1250</v>
      </c>
    </row>
    <row r="288" spans="1:13" ht="31.5" customHeight="1" x14ac:dyDescent="0.25">
      <c r="A288" s="19" t="s">
        <v>558</v>
      </c>
      <c r="B288" s="39"/>
      <c r="C288" s="39" t="s">
        <v>30</v>
      </c>
      <c r="D288" s="39" t="s">
        <v>20</v>
      </c>
      <c r="E288" s="39" t="s">
        <v>514</v>
      </c>
      <c r="F288" s="39" t="s">
        <v>515</v>
      </c>
      <c r="G288" s="44"/>
      <c r="I288" s="44">
        <f>G288+H288</f>
        <v>0</v>
      </c>
      <c r="K288" s="44">
        <f>I288+J288</f>
        <v>0</v>
      </c>
      <c r="L288" s="56">
        <v>1250</v>
      </c>
      <c r="M288" s="44">
        <f>K288+L288</f>
        <v>1250</v>
      </c>
    </row>
    <row r="289" spans="1:13" ht="16.5" customHeight="1" x14ac:dyDescent="0.25">
      <c r="A289" s="69" t="s">
        <v>587</v>
      </c>
      <c r="B289" s="36" t="s">
        <v>101</v>
      </c>
      <c r="C289" s="36"/>
      <c r="D289" s="36"/>
      <c r="E289" s="36"/>
      <c r="F289" s="36"/>
      <c r="G289" s="45">
        <f>G294+G300+G290</f>
        <v>11430.400000000001</v>
      </c>
      <c r="I289" s="45">
        <f>I294+I300+I290</f>
        <v>11464</v>
      </c>
      <c r="K289" s="45">
        <f>K294+K300+K290</f>
        <v>11464</v>
      </c>
      <c r="L289" s="56"/>
      <c r="M289" s="45">
        <f>M294+M300+M290</f>
        <v>12303.17</v>
      </c>
    </row>
    <row r="290" spans="1:13" x14ac:dyDescent="0.25">
      <c r="A290" s="38" t="s">
        <v>42</v>
      </c>
      <c r="B290" s="36"/>
      <c r="C290" s="36" t="s">
        <v>24</v>
      </c>
      <c r="D290" s="36"/>
      <c r="E290" s="36"/>
      <c r="F290" s="36"/>
      <c r="G290" s="45">
        <f>G291</f>
        <v>0</v>
      </c>
      <c r="I290" s="45">
        <f>I291</f>
        <v>0</v>
      </c>
      <c r="K290" s="45">
        <f>K291</f>
        <v>0</v>
      </c>
      <c r="L290" s="56"/>
      <c r="M290" s="45">
        <f>M291</f>
        <v>23.5</v>
      </c>
    </row>
    <row r="291" spans="1:13" x14ac:dyDescent="0.25">
      <c r="A291" s="10" t="s">
        <v>171</v>
      </c>
      <c r="B291" s="36"/>
      <c r="C291" s="36" t="s">
        <v>24</v>
      </c>
      <c r="D291" s="36" t="s">
        <v>27</v>
      </c>
      <c r="E291" s="36"/>
      <c r="F291" s="36"/>
      <c r="G291" s="45">
        <f>G292</f>
        <v>0</v>
      </c>
      <c r="I291" s="45">
        <f>I292</f>
        <v>0</v>
      </c>
      <c r="K291" s="45">
        <f>K292</f>
        <v>0</v>
      </c>
      <c r="L291" s="56"/>
      <c r="M291" s="45">
        <f>M292</f>
        <v>23.5</v>
      </c>
    </row>
    <row r="292" spans="1:13" ht="31.5" x14ac:dyDescent="0.25">
      <c r="A292" s="1" t="s">
        <v>366</v>
      </c>
      <c r="B292" s="39"/>
      <c r="C292" s="39" t="s">
        <v>24</v>
      </c>
      <c r="D292" s="39" t="s">
        <v>27</v>
      </c>
      <c r="E292" s="39" t="s">
        <v>319</v>
      </c>
      <c r="F292" s="39"/>
      <c r="G292" s="44">
        <f>G293</f>
        <v>0</v>
      </c>
      <c r="I292" s="44">
        <f>I293</f>
        <v>0</v>
      </c>
      <c r="K292" s="44">
        <f>K293</f>
        <v>0</v>
      </c>
      <c r="L292" s="56"/>
      <c r="M292" s="44">
        <f>M293</f>
        <v>23.5</v>
      </c>
    </row>
    <row r="293" spans="1:13" x14ac:dyDescent="0.25">
      <c r="A293" s="42" t="s">
        <v>232</v>
      </c>
      <c r="B293" s="39"/>
      <c r="C293" s="39" t="s">
        <v>24</v>
      </c>
      <c r="D293" s="39" t="s">
        <v>27</v>
      </c>
      <c r="E293" s="39" t="s">
        <v>319</v>
      </c>
      <c r="F293" s="39" t="s">
        <v>218</v>
      </c>
      <c r="G293" s="44"/>
      <c r="I293" s="44">
        <f>G293+H293</f>
        <v>0</v>
      </c>
      <c r="K293" s="44">
        <f>I293+J293</f>
        <v>0</v>
      </c>
      <c r="L293" s="56">
        <v>23.5</v>
      </c>
      <c r="M293" s="44">
        <f>K293+L293</f>
        <v>23.5</v>
      </c>
    </row>
    <row r="294" spans="1:13" x14ac:dyDescent="0.25">
      <c r="A294" s="30" t="s">
        <v>55</v>
      </c>
      <c r="B294" s="36"/>
      <c r="C294" s="36" t="s">
        <v>56</v>
      </c>
      <c r="D294" s="36"/>
      <c r="E294" s="36"/>
      <c r="F294" s="36"/>
      <c r="G294" s="45">
        <f>G295</f>
        <v>0</v>
      </c>
      <c r="I294" s="45">
        <f>I295</f>
        <v>0</v>
      </c>
      <c r="K294" s="45">
        <f>K295</f>
        <v>0</v>
      </c>
      <c r="L294" s="56"/>
      <c r="M294" s="45">
        <f>M295</f>
        <v>538</v>
      </c>
    </row>
    <row r="295" spans="1:13" x14ac:dyDescent="0.25">
      <c r="A295" s="10" t="s">
        <v>59</v>
      </c>
      <c r="B295" s="36"/>
      <c r="C295" s="36" t="s">
        <v>56</v>
      </c>
      <c r="D295" s="36" t="s">
        <v>56</v>
      </c>
      <c r="E295" s="36"/>
      <c r="F295" s="36"/>
      <c r="G295" s="45">
        <f>G296</f>
        <v>0</v>
      </c>
      <c r="I295" s="45">
        <f>I296</f>
        <v>0</v>
      </c>
      <c r="K295" s="45">
        <f>K296</f>
        <v>0</v>
      </c>
      <c r="L295" s="56"/>
      <c r="M295" s="45">
        <f>M296+M298</f>
        <v>538</v>
      </c>
    </row>
    <row r="296" spans="1:13" ht="33" customHeight="1" x14ac:dyDescent="0.25">
      <c r="A296" s="43" t="s">
        <v>473</v>
      </c>
      <c r="B296" s="39"/>
      <c r="C296" s="39" t="s">
        <v>56</v>
      </c>
      <c r="D296" s="39" t="s">
        <v>56</v>
      </c>
      <c r="E296" s="39" t="s">
        <v>470</v>
      </c>
      <c r="F296" s="39"/>
      <c r="G296" s="44">
        <f>G297</f>
        <v>0</v>
      </c>
      <c r="I296" s="44">
        <f>I297</f>
        <v>0</v>
      </c>
      <c r="K296" s="44">
        <f>K297</f>
        <v>0</v>
      </c>
      <c r="L296" s="56"/>
      <c r="M296" s="44">
        <f>M297</f>
        <v>401</v>
      </c>
    </row>
    <row r="297" spans="1:13" x14ac:dyDescent="0.25">
      <c r="A297" s="40" t="s">
        <v>284</v>
      </c>
      <c r="B297" s="39"/>
      <c r="C297" s="39" t="s">
        <v>56</v>
      </c>
      <c r="D297" s="39" t="s">
        <v>56</v>
      </c>
      <c r="E297" s="39" t="s">
        <v>470</v>
      </c>
      <c r="F297" s="39" t="s">
        <v>285</v>
      </c>
      <c r="G297" s="44"/>
      <c r="I297" s="44">
        <f>G297+H297</f>
        <v>0</v>
      </c>
      <c r="K297" s="44">
        <f>I297+J297</f>
        <v>0</v>
      </c>
      <c r="L297" s="56">
        <v>401</v>
      </c>
      <c r="M297" s="44">
        <f>K297+L297</f>
        <v>401</v>
      </c>
    </row>
    <row r="298" spans="1:13" ht="31.5" x14ac:dyDescent="0.25">
      <c r="A298" s="43" t="s">
        <v>475</v>
      </c>
      <c r="B298" s="39"/>
      <c r="C298" s="39" t="s">
        <v>56</v>
      </c>
      <c r="D298" s="39" t="s">
        <v>56</v>
      </c>
      <c r="E298" s="39" t="s">
        <v>471</v>
      </c>
      <c r="F298" s="39"/>
      <c r="G298" s="44"/>
      <c r="I298" s="44"/>
      <c r="K298" s="44"/>
      <c r="L298" s="56"/>
      <c r="M298" s="44">
        <f>M299</f>
        <v>137</v>
      </c>
    </row>
    <row r="299" spans="1:13" x14ac:dyDescent="0.25">
      <c r="A299" s="40" t="s">
        <v>284</v>
      </c>
      <c r="B299" s="39"/>
      <c r="C299" s="39" t="s">
        <v>56</v>
      </c>
      <c r="D299" s="39" t="s">
        <v>56</v>
      </c>
      <c r="E299" s="39" t="s">
        <v>471</v>
      </c>
      <c r="F299" s="39" t="s">
        <v>285</v>
      </c>
      <c r="G299" s="44"/>
      <c r="I299" s="44"/>
      <c r="K299" s="44"/>
      <c r="L299" s="56">
        <v>137</v>
      </c>
      <c r="M299" s="44">
        <f>K299+L299</f>
        <v>137</v>
      </c>
    </row>
    <row r="300" spans="1:13" x14ac:dyDescent="0.25">
      <c r="A300" s="35" t="s">
        <v>67</v>
      </c>
      <c r="B300" s="36"/>
      <c r="C300" s="36" t="s">
        <v>68</v>
      </c>
      <c r="D300" s="36"/>
      <c r="E300" s="36"/>
      <c r="F300" s="36"/>
      <c r="G300" s="45">
        <f>G304+G315+G301</f>
        <v>11430.400000000001</v>
      </c>
      <c r="I300" s="45">
        <f>I304+I315+I301</f>
        <v>11464</v>
      </c>
      <c r="K300" s="45">
        <f>K304+K315+K301</f>
        <v>11464</v>
      </c>
      <c r="L300" s="56"/>
      <c r="M300" s="45">
        <f>M304+M315+M301</f>
        <v>11741.67</v>
      </c>
    </row>
    <row r="301" spans="1:13" x14ac:dyDescent="0.25">
      <c r="A301" s="35" t="s">
        <v>400</v>
      </c>
      <c r="B301" s="36"/>
      <c r="C301" s="36" t="s">
        <v>68</v>
      </c>
      <c r="D301" s="36" t="s">
        <v>15</v>
      </c>
      <c r="E301" s="36"/>
      <c r="F301" s="36"/>
      <c r="G301" s="45">
        <f>G302</f>
        <v>440.2</v>
      </c>
      <c r="I301" s="45">
        <f>I302</f>
        <v>473.8</v>
      </c>
      <c r="K301" s="45">
        <f>K302</f>
        <v>473.8</v>
      </c>
      <c r="L301" s="56"/>
      <c r="M301" s="45">
        <f>M302</f>
        <v>473.8</v>
      </c>
    </row>
    <row r="302" spans="1:13" x14ac:dyDescent="0.25">
      <c r="A302" s="40" t="s">
        <v>593</v>
      </c>
      <c r="B302" s="36"/>
      <c r="C302" s="39" t="s">
        <v>68</v>
      </c>
      <c r="D302" s="39" t="s">
        <v>15</v>
      </c>
      <c r="E302" s="39" t="s">
        <v>401</v>
      </c>
      <c r="F302" s="39"/>
      <c r="G302" s="44">
        <f>G303</f>
        <v>440.2</v>
      </c>
      <c r="I302" s="44">
        <f>I303</f>
        <v>473.8</v>
      </c>
      <c r="K302" s="44">
        <f>K303</f>
        <v>473.8</v>
      </c>
      <c r="L302" s="56"/>
      <c r="M302" s="44">
        <f>M303</f>
        <v>473.8</v>
      </c>
    </row>
    <row r="303" spans="1:13" ht="18" customHeight="1" x14ac:dyDescent="0.25">
      <c r="A303" s="43" t="s">
        <v>402</v>
      </c>
      <c r="B303" s="36"/>
      <c r="C303" s="39" t="s">
        <v>68</v>
      </c>
      <c r="D303" s="39" t="s">
        <v>15</v>
      </c>
      <c r="E303" s="39" t="s">
        <v>401</v>
      </c>
      <c r="F303" s="39" t="s">
        <v>403</v>
      </c>
      <c r="G303" s="44">
        <f>440.2</f>
        <v>440.2</v>
      </c>
      <c r="H303" s="56">
        <v>33.6</v>
      </c>
      <c r="I303" s="44">
        <f>G303+H303</f>
        <v>473.8</v>
      </c>
      <c r="K303" s="44">
        <f>I303+J303</f>
        <v>473.8</v>
      </c>
      <c r="L303" s="56"/>
      <c r="M303" s="44">
        <f>K303+L303</f>
        <v>473.8</v>
      </c>
    </row>
    <row r="304" spans="1:13" x14ac:dyDescent="0.25">
      <c r="A304" s="35" t="s">
        <v>69</v>
      </c>
      <c r="B304" s="36"/>
      <c r="C304" s="36" t="s">
        <v>68</v>
      </c>
      <c r="D304" s="36" t="s">
        <v>20</v>
      </c>
      <c r="E304" s="36"/>
      <c r="F304" s="36"/>
      <c r="G304" s="45">
        <f>G307+G309+G313</f>
        <v>4605.3999999999996</v>
      </c>
      <c r="I304" s="45">
        <f>I307+I309+I313</f>
        <v>4605.3999999999996</v>
      </c>
      <c r="K304" s="45">
        <f>K307+K309+K313</f>
        <v>4605.3999999999996</v>
      </c>
      <c r="L304" s="56"/>
      <c r="M304" s="45">
        <f>M307+M309+M313+M305+M311</f>
        <v>4857.22</v>
      </c>
    </row>
    <row r="305" spans="1:13" ht="16.5" customHeight="1" x14ac:dyDescent="0.25">
      <c r="A305" s="43" t="s">
        <v>478</v>
      </c>
      <c r="B305" s="39"/>
      <c r="C305" s="39" t="s">
        <v>68</v>
      </c>
      <c r="D305" s="39" t="s">
        <v>20</v>
      </c>
      <c r="E305" s="39" t="s">
        <v>477</v>
      </c>
      <c r="F305" s="39"/>
      <c r="G305" s="44"/>
      <c r="I305" s="44"/>
      <c r="K305" s="44"/>
      <c r="L305" s="56"/>
      <c r="M305" s="44">
        <f>M306</f>
        <v>99.54</v>
      </c>
    </row>
    <row r="306" spans="1:13" ht="17.25" customHeight="1" x14ac:dyDescent="0.25">
      <c r="A306" s="43" t="s">
        <v>295</v>
      </c>
      <c r="B306" s="39"/>
      <c r="C306" s="39" t="s">
        <v>68</v>
      </c>
      <c r="D306" s="39" t="s">
        <v>20</v>
      </c>
      <c r="E306" s="39" t="s">
        <v>477</v>
      </c>
      <c r="F306" s="39" t="s">
        <v>294</v>
      </c>
      <c r="G306" s="44"/>
      <c r="I306" s="44"/>
      <c r="K306" s="44"/>
      <c r="L306" s="56">
        <v>99.54</v>
      </c>
      <c r="M306" s="44">
        <f>K306+L306</f>
        <v>99.54</v>
      </c>
    </row>
    <row r="307" spans="1:13" x14ac:dyDescent="0.25">
      <c r="A307" s="40" t="s">
        <v>103</v>
      </c>
      <c r="B307" s="39"/>
      <c r="C307" s="39" t="s">
        <v>68</v>
      </c>
      <c r="D307" s="39" t="s">
        <v>20</v>
      </c>
      <c r="E307" s="39" t="s">
        <v>283</v>
      </c>
      <c r="F307" s="39"/>
      <c r="G307" s="44">
        <f>G308</f>
        <v>958.6</v>
      </c>
      <c r="I307" s="44">
        <f>I308</f>
        <v>958.6</v>
      </c>
      <c r="K307" s="44">
        <f>K308</f>
        <v>958.6</v>
      </c>
      <c r="L307" s="56"/>
      <c r="M307" s="44">
        <f>M308</f>
        <v>1104.3</v>
      </c>
    </row>
    <row r="308" spans="1:13" x14ac:dyDescent="0.25">
      <c r="A308" s="40" t="s">
        <v>284</v>
      </c>
      <c r="B308" s="39"/>
      <c r="C308" s="39" t="s">
        <v>68</v>
      </c>
      <c r="D308" s="39" t="s">
        <v>20</v>
      </c>
      <c r="E308" s="39" t="s">
        <v>283</v>
      </c>
      <c r="F308" s="39" t="s">
        <v>285</v>
      </c>
      <c r="G308" s="44">
        <f>98.6+350+510</f>
        <v>958.6</v>
      </c>
      <c r="I308" s="44">
        <f>G308+H308</f>
        <v>958.6</v>
      </c>
      <c r="K308" s="44">
        <f>I308+J308</f>
        <v>958.6</v>
      </c>
      <c r="L308" s="56">
        <f>25+120.7</f>
        <v>145.69999999999999</v>
      </c>
      <c r="M308" s="44">
        <f>K308+L308</f>
        <v>1104.3</v>
      </c>
    </row>
    <row r="309" spans="1:13" x14ac:dyDescent="0.25">
      <c r="A309" s="40" t="s">
        <v>72</v>
      </c>
      <c r="B309" s="39"/>
      <c r="C309" s="39" t="s">
        <v>68</v>
      </c>
      <c r="D309" s="39" t="s">
        <v>20</v>
      </c>
      <c r="E309" s="39" t="s">
        <v>237</v>
      </c>
      <c r="F309" s="39"/>
      <c r="G309" s="44">
        <f>G310</f>
        <v>1920</v>
      </c>
      <c r="I309" s="44">
        <f>I310</f>
        <v>1920</v>
      </c>
      <c r="K309" s="44">
        <f>K310</f>
        <v>1920</v>
      </c>
      <c r="L309" s="56"/>
      <c r="M309" s="44">
        <f>M310</f>
        <v>1790</v>
      </c>
    </row>
    <row r="310" spans="1:13" x14ac:dyDescent="0.25">
      <c r="A310" s="42" t="s">
        <v>232</v>
      </c>
      <c r="B310" s="39"/>
      <c r="C310" s="39" t="s">
        <v>68</v>
      </c>
      <c r="D310" s="39" t="s">
        <v>20</v>
      </c>
      <c r="E310" s="39" t="s">
        <v>237</v>
      </c>
      <c r="F310" s="39" t="s">
        <v>218</v>
      </c>
      <c r="G310" s="44">
        <f>31.9+252+296.7+367.8+297.6+400+144+130</f>
        <v>1920</v>
      </c>
      <c r="I310" s="44">
        <f>G310+H310</f>
        <v>1920</v>
      </c>
      <c r="K310" s="44">
        <f>I310+J310</f>
        <v>1920</v>
      </c>
      <c r="L310" s="56">
        <v>-130</v>
      </c>
      <c r="M310" s="44">
        <f>K310+L310</f>
        <v>1790</v>
      </c>
    </row>
    <row r="311" spans="1:13" x14ac:dyDescent="0.25">
      <c r="A311" s="43" t="s">
        <v>481</v>
      </c>
      <c r="B311" s="39"/>
      <c r="C311" s="39" t="s">
        <v>68</v>
      </c>
      <c r="D311" s="39" t="s">
        <v>20</v>
      </c>
      <c r="E311" s="39" t="s">
        <v>480</v>
      </c>
      <c r="F311" s="39"/>
      <c r="G311" s="44"/>
      <c r="I311" s="44"/>
      <c r="K311" s="44"/>
      <c r="L311" s="56"/>
      <c r="M311" s="44">
        <f>M312</f>
        <v>136.58000000000001</v>
      </c>
    </row>
    <row r="312" spans="1:13" ht="16.5" customHeight="1" x14ac:dyDescent="0.25">
      <c r="A312" s="43" t="s">
        <v>295</v>
      </c>
      <c r="B312" s="39"/>
      <c r="C312" s="39" t="s">
        <v>68</v>
      </c>
      <c r="D312" s="39" t="s">
        <v>20</v>
      </c>
      <c r="E312" s="39" t="s">
        <v>480</v>
      </c>
      <c r="F312" s="39" t="s">
        <v>294</v>
      </c>
      <c r="G312" s="44"/>
      <c r="I312" s="44"/>
      <c r="K312" s="44"/>
      <c r="L312" s="56">
        <v>136.58000000000001</v>
      </c>
      <c r="M312" s="44">
        <f>K312+L312</f>
        <v>136.58000000000001</v>
      </c>
    </row>
    <row r="313" spans="1:13" ht="15.75" customHeight="1" x14ac:dyDescent="0.25">
      <c r="A313" s="19" t="s">
        <v>373</v>
      </c>
      <c r="B313" s="39"/>
      <c r="C313" s="39" t="s">
        <v>68</v>
      </c>
      <c r="D313" s="39" t="s">
        <v>20</v>
      </c>
      <c r="E313" s="39" t="s">
        <v>286</v>
      </c>
      <c r="F313" s="39"/>
      <c r="G313" s="44">
        <f>G314</f>
        <v>1726.8</v>
      </c>
      <c r="I313" s="44">
        <f>I314</f>
        <v>1726.8</v>
      </c>
      <c r="K313" s="44">
        <f>K314</f>
        <v>1726.8</v>
      </c>
      <c r="L313" s="56"/>
      <c r="M313" s="44">
        <f>M314</f>
        <v>1726.8</v>
      </c>
    </row>
    <row r="314" spans="1:13" x14ac:dyDescent="0.25">
      <c r="A314" s="40" t="s">
        <v>288</v>
      </c>
      <c r="B314" s="39"/>
      <c r="C314" s="39" t="s">
        <v>68</v>
      </c>
      <c r="D314" s="39" t="s">
        <v>20</v>
      </c>
      <c r="E314" s="39" t="s">
        <v>286</v>
      </c>
      <c r="F314" s="39" t="s">
        <v>287</v>
      </c>
      <c r="G314" s="44">
        <v>1726.8</v>
      </c>
      <c r="I314" s="44">
        <f>G314+H314</f>
        <v>1726.8</v>
      </c>
      <c r="K314" s="44">
        <f>I314+J314</f>
        <v>1726.8</v>
      </c>
      <c r="L314" s="56"/>
      <c r="M314" s="44">
        <f>K314+L314</f>
        <v>1726.8</v>
      </c>
    </row>
    <row r="315" spans="1:13" x14ac:dyDescent="0.25">
      <c r="A315" s="35" t="s">
        <v>104</v>
      </c>
      <c r="B315" s="36"/>
      <c r="C315" s="36" t="s">
        <v>68</v>
      </c>
      <c r="D315" s="36" t="s">
        <v>98</v>
      </c>
      <c r="E315" s="36"/>
      <c r="F315" s="36"/>
      <c r="G315" s="45">
        <f>G316+G327+G322+G332</f>
        <v>6384.8000000000011</v>
      </c>
      <c r="I315" s="45">
        <f>I316+I327+I322+I332</f>
        <v>6384.8000000000011</v>
      </c>
      <c r="K315" s="45">
        <f>K316+K327+K322+K332</f>
        <v>6384.8000000000011</v>
      </c>
      <c r="L315" s="56"/>
      <c r="M315" s="45">
        <f>M316+M327+M322+M332</f>
        <v>6410.6500000000005</v>
      </c>
    </row>
    <row r="316" spans="1:13" x14ac:dyDescent="0.25">
      <c r="A316" s="40" t="s">
        <v>242</v>
      </c>
      <c r="B316" s="39"/>
      <c r="C316" s="39" t="s">
        <v>68</v>
      </c>
      <c r="D316" s="39" t="s">
        <v>98</v>
      </c>
      <c r="E316" s="39" t="s">
        <v>23</v>
      </c>
      <c r="F316" s="39"/>
      <c r="G316" s="44">
        <f>G317+G319+G320</f>
        <v>3353.9000000000005</v>
      </c>
      <c r="I316" s="44">
        <f>I317+I319+I320</f>
        <v>3353.9000000000005</v>
      </c>
      <c r="K316" s="44">
        <f>K317+K319+K320</f>
        <v>3353.9000000000005</v>
      </c>
      <c r="L316" s="56"/>
      <c r="M316" s="44">
        <f>M317+M319+M320+M318+M321</f>
        <v>3353.9000000000005</v>
      </c>
    </row>
    <row r="317" spans="1:13" x14ac:dyDescent="0.25">
      <c r="A317" s="19" t="s">
        <v>212</v>
      </c>
      <c r="B317" s="39"/>
      <c r="C317" s="39" t="s">
        <v>68</v>
      </c>
      <c r="D317" s="39" t="s">
        <v>98</v>
      </c>
      <c r="E317" s="39" t="s">
        <v>23</v>
      </c>
      <c r="F317" s="39" t="s">
        <v>213</v>
      </c>
      <c r="G317" s="44">
        <f>2396.9+670.2</f>
        <v>3067.1000000000004</v>
      </c>
      <c r="I317" s="44">
        <f>G317+H317</f>
        <v>3067.1000000000004</v>
      </c>
      <c r="K317" s="44">
        <f>I317+J317</f>
        <v>3067.1000000000004</v>
      </c>
      <c r="L317" s="56"/>
      <c r="M317" s="44">
        <f>K317+L317</f>
        <v>3067.1000000000004</v>
      </c>
    </row>
    <row r="318" spans="1:13" x14ac:dyDescent="0.25">
      <c r="A318" s="19" t="s">
        <v>214</v>
      </c>
      <c r="B318" s="39"/>
      <c r="C318" s="39" t="s">
        <v>68</v>
      </c>
      <c r="D318" s="39" t="s">
        <v>20</v>
      </c>
      <c r="E318" s="39" t="s">
        <v>23</v>
      </c>
      <c r="F318" s="39" t="s">
        <v>215</v>
      </c>
      <c r="G318" s="44"/>
      <c r="I318" s="44"/>
      <c r="K318" s="44"/>
      <c r="L318" s="56">
        <v>3</v>
      </c>
      <c r="M318" s="44">
        <f>K318+L318</f>
        <v>3</v>
      </c>
    </row>
    <row r="319" spans="1:13" ht="16.5" customHeight="1" x14ac:dyDescent="0.25">
      <c r="A319" s="19" t="s">
        <v>216</v>
      </c>
      <c r="B319" s="39"/>
      <c r="C319" s="39" t="s">
        <v>68</v>
      </c>
      <c r="D319" s="39" t="s">
        <v>98</v>
      </c>
      <c r="E319" s="39" t="s">
        <v>23</v>
      </c>
      <c r="F319" s="39" t="s">
        <v>217</v>
      </c>
      <c r="G319" s="44">
        <f>6+20+15+30</f>
        <v>71</v>
      </c>
      <c r="I319" s="44">
        <f>G319+H319</f>
        <v>71</v>
      </c>
      <c r="K319" s="44">
        <f>I319+J319</f>
        <v>71</v>
      </c>
      <c r="L319" s="56"/>
      <c r="M319" s="44">
        <f>K319+L319</f>
        <v>71</v>
      </c>
    </row>
    <row r="320" spans="1:13" x14ac:dyDescent="0.25">
      <c r="A320" s="42" t="s">
        <v>232</v>
      </c>
      <c r="B320" s="39"/>
      <c r="C320" s="39" t="s">
        <v>68</v>
      </c>
      <c r="D320" s="39" t="s">
        <v>98</v>
      </c>
      <c r="E320" s="39" t="s">
        <v>23</v>
      </c>
      <c r="F320" s="39" t="s">
        <v>218</v>
      </c>
      <c r="G320" s="44">
        <f>12+2+4.8+24+27+4+142</f>
        <v>215.8</v>
      </c>
      <c r="I320" s="44">
        <f>G320+H320</f>
        <v>215.8</v>
      </c>
      <c r="K320" s="44">
        <f>I320+J320</f>
        <v>215.8</v>
      </c>
      <c r="L320" s="56">
        <v>-6</v>
      </c>
      <c r="M320" s="44">
        <f>K320+L320</f>
        <v>209.8</v>
      </c>
    </row>
    <row r="321" spans="1:13" x14ac:dyDescent="0.25">
      <c r="A321" s="48" t="s">
        <v>310</v>
      </c>
      <c r="B321" s="39"/>
      <c r="C321" s="39" t="s">
        <v>68</v>
      </c>
      <c r="D321" s="39" t="s">
        <v>98</v>
      </c>
      <c r="E321" s="39" t="s">
        <v>23</v>
      </c>
      <c r="F321" s="39" t="s">
        <v>309</v>
      </c>
      <c r="G321" s="44"/>
      <c r="I321" s="44"/>
      <c r="K321" s="44"/>
      <c r="L321" s="56">
        <v>3</v>
      </c>
      <c r="M321" s="44">
        <f>K321+L321</f>
        <v>3</v>
      </c>
    </row>
    <row r="322" spans="1:13" ht="13.5" customHeight="1" x14ac:dyDescent="0.25">
      <c r="A322" s="19" t="s">
        <v>291</v>
      </c>
      <c r="B322" s="39"/>
      <c r="C322" s="39" t="s">
        <v>68</v>
      </c>
      <c r="D322" s="39" t="s">
        <v>98</v>
      </c>
      <c r="E322" s="39" t="s">
        <v>333</v>
      </c>
      <c r="F322" s="39"/>
      <c r="G322" s="44">
        <f>G323+G326+G325</f>
        <v>864</v>
      </c>
      <c r="I322" s="44">
        <f>I323+I326+I325</f>
        <v>864</v>
      </c>
      <c r="K322" s="44">
        <f>K323+K326+K325</f>
        <v>864</v>
      </c>
      <c r="L322" s="56"/>
      <c r="M322" s="44">
        <f>M323+M326+M325+M324</f>
        <v>886.8</v>
      </c>
    </row>
    <row r="323" spans="1:13" x14ac:dyDescent="0.25">
      <c r="A323" s="19" t="s">
        <v>212</v>
      </c>
      <c r="B323" s="39"/>
      <c r="C323" s="39" t="s">
        <v>68</v>
      </c>
      <c r="D323" s="39" t="s">
        <v>98</v>
      </c>
      <c r="E323" s="39" t="s">
        <v>334</v>
      </c>
      <c r="F323" s="39" t="s">
        <v>213</v>
      </c>
      <c r="G323" s="44">
        <f>652.1+196.9</f>
        <v>849</v>
      </c>
      <c r="I323" s="44">
        <f>G323+H323</f>
        <v>849</v>
      </c>
      <c r="K323" s="44">
        <f>I323+J323</f>
        <v>849</v>
      </c>
      <c r="L323" s="56">
        <v>22.8</v>
      </c>
      <c r="M323" s="44">
        <f>K323+L323</f>
        <v>871.8</v>
      </c>
    </row>
    <row r="324" spans="1:13" x14ac:dyDescent="0.25">
      <c r="A324" s="19" t="s">
        <v>214</v>
      </c>
      <c r="B324" s="39"/>
      <c r="C324" s="39" t="s">
        <v>68</v>
      </c>
      <c r="D324" s="39" t="s">
        <v>98</v>
      </c>
      <c r="E324" s="39" t="s">
        <v>23</v>
      </c>
      <c r="F324" s="39" t="s">
        <v>215</v>
      </c>
      <c r="G324" s="44"/>
      <c r="I324" s="44"/>
      <c r="K324" s="44"/>
      <c r="L324" s="56">
        <v>2</v>
      </c>
      <c r="M324" s="44">
        <f>K324+L324</f>
        <v>2</v>
      </c>
    </row>
    <row r="325" spans="1:13" ht="15" customHeight="1" x14ac:dyDescent="0.25">
      <c r="A325" s="19" t="s">
        <v>216</v>
      </c>
      <c r="B325" s="39"/>
      <c r="C325" s="39" t="s">
        <v>68</v>
      </c>
      <c r="D325" s="39" t="s">
        <v>98</v>
      </c>
      <c r="E325" s="39" t="s">
        <v>333</v>
      </c>
      <c r="F325" s="39" t="s">
        <v>217</v>
      </c>
      <c r="G325" s="44">
        <f>3+4</f>
        <v>7</v>
      </c>
      <c r="I325" s="44">
        <f>G325+H325</f>
        <v>7</v>
      </c>
      <c r="K325" s="44">
        <f>I325+J325</f>
        <v>7</v>
      </c>
      <c r="L325" s="56"/>
      <c r="M325" s="44">
        <f>K325+L325</f>
        <v>7</v>
      </c>
    </row>
    <row r="326" spans="1:13" x14ac:dyDescent="0.25">
      <c r="A326" s="42" t="s">
        <v>232</v>
      </c>
      <c r="B326" s="39"/>
      <c r="C326" s="39" t="s">
        <v>68</v>
      </c>
      <c r="D326" s="39" t="s">
        <v>98</v>
      </c>
      <c r="E326" s="39" t="s">
        <v>334</v>
      </c>
      <c r="F326" s="39" t="s">
        <v>218</v>
      </c>
      <c r="G326" s="44">
        <f>3.5+4.5</f>
        <v>8</v>
      </c>
      <c r="I326" s="44">
        <f>G326+H326</f>
        <v>8</v>
      </c>
      <c r="K326" s="44">
        <f>I326+J326</f>
        <v>8</v>
      </c>
      <c r="L326" s="56">
        <v>-2</v>
      </c>
      <c r="M326" s="44">
        <f>K326+L326</f>
        <v>6</v>
      </c>
    </row>
    <row r="327" spans="1:13" ht="27.75" customHeight="1" x14ac:dyDescent="0.25">
      <c r="A327" s="19" t="s">
        <v>290</v>
      </c>
      <c r="B327" s="39"/>
      <c r="C327" s="39" t="s">
        <v>68</v>
      </c>
      <c r="D327" s="39" t="s">
        <v>98</v>
      </c>
      <c r="E327" s="39" t="s">
        <v>332</v>
      </c>
      <c r="F327" s="39"/>
      <c r="G327" s="44">
        <f>G328+G331+G330</f>
        <v>144.9</v>
      </c>
      <c r="I327" s="44">
        <f>I328+I331+I330</f>
        <v>144.9</v>
      </c>
      <c r="K327" s="44">
        <f>K328+K331+K330</f>
        <v>144.9</v>
      </c>
      <c r="L327" s="56"/>
      <c r="M327" s="44">
        <f>M328+M331+M330+M329</f>
        <v>147.95000000000002</v>
      </c>
    </row>
    <row r="328" spans="1:13" x14ac:dyDescent="0.25">
      <c r="A328" s="19" t="s">
        <v>212</v>
      </c>
      <c r="B328" s="39"/>
      <c r="C328" s="39" t="s">
        <v>68</v>
      </c>
      <c r="D328" s="39" t="s">
        <v>98</v>
      </c>
      <c r="E328" s="39" t="s">
        <v>332</v>
      </c>
      <c r="F328" s="39" t="s">
        <v>213</v>
      </c>
      <c r="G328" s="44">
        <f>104.4+31.5</f>
        <v>135.9</v>
      </c>
      <c r="I328" s="44">
        <f>G328+H328</f>
        <v>135.9</v>
      </c>
      <c r="K328" s="44">
        <f>I328+J328</f>
        <v>135.9</v>
      </c>
      <c r="L328" s="56">
        <v>3.05</v>
      </c>
      <c r="M328" s="44">
        <f>K328+L328</f>
        <v>138.95000000000002</v>
      </c>
    </row>
    <row r="329" spans="1:13" x14ac:dyDescent="0.25">
      <c r="A329" s="19" t="s">
        <v>214</v>
      </c>
      <c r="B329" s="39"/>
      <c r="C329" s="39" t="s">
        <v>68</v>
      </c>
      <c r="D329" s="39" t="s">
        <v>98</v>
      </c>
      <c r="E329" s="39" t="s">
        <v>332</v>
      </c>
      <c r="F329" s="39" t="s">
        <v>215</v>
      </c>
      <c r="G329" s="44"/>
      <c r="I329" s="44"/>
      <c r="K329" s="44"/>
      <c r="L329" s="56">
        <v>1</v>
      </c>
      <c r="M329" s="44">
        <f>K329+L329</f>
        <v>1</v>
      </c>
    </row>
    <row r="330" spans="1:13" ht="17.25" customHeight="1" x14ac:dyDescent="0.25">
      <c r="A330" s="19" t="s">
        <v>216</v>
      </c>
      <c r="B330" s="39"/>
      <c r="C330" s="39" t="s">
        <v>68</v>
      </c>
      <c r="D330" s="39" t="s">
        <v>98</v>
      </c>
      <c r="E330" s="39" t="s">
        <v>332</v>
      </c>
      <c r="F330" s="39" t="s">
        <v>217</v>
      </c>
      <c r="G330" s="44">
        <v>3</v>
      </c>
      <c r="I330" s="44">
        <f>G330+H330</f>
        <v>3</v>
      </c>
      <c r="K330" s="44">
        <f>I330+J330</f>
        <v>3</v>
      </c>
      <c r="L330" s="56"/>
      <c r="M330" s="44">
        <f>K330+L330</f>
        <v>3</v>
      </c>
    </row>
    <row r="331" spans="1:13" x14ac:dyDescent="0.25">
      <c r="A331" s="42" t="s">
        <v>232</v>
      </c>
      <c r="B331" s="39"/>
      <c r="C331" s="39" t="s">
        <v>68</v>
      </c>
      <c r="D331" s="39" t="s">
        <v>98</v>
      </c>
      <c r="E331" s="39" t="s">
        <v>332</v>
      </c>
      <c r="F331" s="39" t="s">
        <v>218</v>
      </c>
      <c r="G331" s="44">
        <v>6</v>
      </c>
      <c r="I331" s="44">
        <f>G331+H331</f>
        <v>6</v>
      </c>
      <c r="K331" s="44">
        <f>I331+J331</f>
        <v>6</v>
      </c>
      <c r="L331" s="56">
        <v>-1</v>
      </c>
      <c r="M331" s="44">
        <f>K331+L331</f>
        <v>5</v>
      </c>
    </row>
    <row r="332" spans="1:13" ht="17.25" customHeight="1" x14ac:dyDescent="0.25">
      <c r="A332" s="19" t="s">
        <v>372</v>
      </c>
      <c r="B332" s="39"/>
      <c r="C332" s="39" t="s">
        <v>68</v>
      </c>
      <c r="D332" s="39" t="s">
        <v>98</v>
      </c>
      <c r="E332" s="39" t="s">
        <v>296</v>
      </c>
      <c r="F332" s="39"/>
      <c r="G332" s="44">
        <f>G333</f>
        <v>2022</v>
      </c>
      <c r="I332" s="44">
        <f>I333</f>
        <v>2022</v>
      </c>
      <c r="K332" s="44">
        <f>K333</f>
        <v>2022</v>
      </c>
      <c r="L332" s="56"/>
      <c r="M332" s="44">
        <f>M333</f>
        <v>2022</v>
      </c>
    </row>
    <row r="333" spans="1:13" x14ac:dyDescent="0.25">
      <c r="A333" s="42" t="s">
        <v>232</v>
      </c>
      <c r="B333" s="39"/>
      <c r="C333" s="39" t="s">
        <v>68</v>
      </c>
      <c r="D333" s="39" t="s">
        <v>98</v>
      </c>
      <c r="E333" s="39" t="s">
        <v>296</v>
      </c>
      <c r="F333" s="39" t="s">
        <v>218</v>
      </c>
      <c r="G333" s="44">
        <v>2022</v>
      </c>
      <c r="I333" s="44">
        <f>G333+H333</f>
        <v>2022</v>
      </c>
      <c r="K333" s="44">
        <f>I333+J333</f>
        <v>2022</v>
      </c>
      <c r="L333" s="56"/>
      <c r="M333" s="44">
        <f>K333+L333</f>
        <v>2022</v>
      </c>
    </row>
    <row r="334" spans="1:13" ht="14.25" customHeight="1" x14ac:dyDescent="0.25">
      <c r="A334" s="41" t="s">
        <v>298</v>
      </c>
      <c r="B334" s="36" t="s">
        <v>8</v>
      </c>
      <c r="C334" s="36"/>
      <c r="D334" s="36"/>
      <c r="E334" s="36"/>
      <c r="F334" s="36"/>
      <c r="G334" s="45">
        <f>G335</f>
        <v>9699.1</v>
      </c>
      <c r="I334" s="45">
        <f>I335</f>
        <v>9699.1</v>
      </c>
      <c r="K334" s="45">
        <f>K335</f>
        <v>9699.1</v>
      </c>
      <c r="L334" s="56"/>
      <c r="M334" s="45">
        <f>M335</f>
        <v>9931.6</v>
      </c>
    </row>
    <row r="335" spans="1:13" x14ac:dyDescent="0.25">
      <c r="A335" s="41" t="s">
        <v>134</v>
      </c>
      <c r="B335" s="36"/>
      <c r="C335" s="36" t="s">
        <v>15</v>
      </c>
      <c r="D335" s="36"/>
      <c r="E335" s="39"/>
      <c r="F335" s="39"/>
      <c r="G335" s="44">
        <f>G336</f>
        <v>9699.1</v>
      </c>
      <c r="I335" s="44">
        <f>I336</f>
        <v>9699.1</v>
      </c>
      <c r="K335" s="44">
        <f>K336</f>
        <v>9699.1</v>
      </c>
      <c r="L335" s="56"/>
      <c r="M335" s="44">
        <f>M336</f>
        <v>9931.6</v>
      </c>
    </row>
    <row r="336" spans="1:13" x14ac:dyDescent="0.25">
      <c r="A336" s="41" t="s">
        <v>29</v>
      </c>
      <c r="B336" s="36"/>
      <c r="C336" s="36" t="s">
        <v>15</v>
      </c>
      <c r="D336" s="36" t="s">
        <v>193</v>
      </c>
      <c r="E336" s="39"/>
      <c r="F336" s="39"/>
      <c r="G336" s="44">
        <f>G337</f>
        <v>9699.1</v>
      </c>
      <c r="I336" s="44">
        <f>I337</f>
        <v>9699.1</v>
      </c>
      <c r="K336" s="44">
        <f>K337</f>
        <v>9699.1</v>
      </c>
      <c r="L336" s="56"/>
      <c r="M336" s="44">
        <f>M337</f>
        <v>9931.6</v>
      </c>
    </row>
    <row r="337" spans="1:13" x14ac:dyDescent="0.25">
      <c r="A337" s="40" t="s">
        <v>270</v>
      </c>
      <c r="B337" s="39"/>
      <c r="C337" s="39" t="s">
        <v>15</v>
      </c>
      <c r="D337" s="39" t="s">
        <v>193</v>
      </c>
      <c r="E337" s="39" t="s">
        <v>269</v>
      </c>
      <c r="F337" s="39"/>
      <c r="G337" s="44">
        <f>G338+G340+G339+G341+G342</f>
        <v>9699.1</v>
      </c>
      <c r="I337" s="44">
        <f>I338+I340+I339+I341+I342</f>
        <v>9699.1</v>
      </c>
      <c r="K337" s="44">
        <f>K338+K340+K339+K341+K342</f>
        <v>9699.1</v>
      </c>
      <c r="L337" s="56"/>
      <c r="M337" s="44">
        <f>M338+M340+M339+M341+M342</f>
        <v>9931.6</v>
      </c>
    </row>
    <row r="338" spans="1:13" x14ac:dyDescent="0.25">
      <c r="A338" s="19" t="s">
        <v>212</v>
      </c>
      <c r="B338" s="39"/>
      <c r="C338" s="39" t="s">
        <v>15</v>
      </c>
      <c r="D338" s="39" t="s">
        <v>193</v>
      </c>
      <c r="E338" s="39" t="s">
        <v>269</v>
      </c>
      <c r="F338" s="39" t="s">
        <v>404</v>
      </c>
      <c r="G338" s="44">
        <f>5162+1559+114.9</f>
        <v>6835.9</v>
      </c>
      <c r="I338" s="44">
        <f>G338+H338</f>
        <v>6835.9</v>
      </c>
      <c r="K338" s="44">
        <f>I338+J338</f>
        <v>6835.9</v>
      </c>
      <c r="L338" s="56"/>
      <c r="M338" s="44">
        <f>K338+L338</f>
        <v>6835.9</v>
      </c>
    </row>
    <row r="339" spans="1:13" ht="16.5" customHeight="1" x14ac:dyDescent="0.25">
      <c r="A339" s="19" t="s">
        <v>216</v>
      </c>
      <c r="B339" s="39"/>
      <c r="C339" s="39" t="s">
        <v>15</v>
      </c>
      <c r="D339" s="39" t="s">
        <v>193</v>
      </c>
      <c r="E339" s="39" t="s">
        <v>269</v>
      </c>
      <c r="F339" s="39" t="s">
        <v>217</v>
      </c>
      <c r="G339" s="44">
        <f>30+24.4+636</f>
        <v>690.4</v>
      </c>
      <c r="I339" s="44">
        <f>G339+H339</f>
        <v>690.4</v>
      </c>
      <c r="K339" s="44">
        <f>I339+J339</f>
        <v>690.4</v>
      </c>
      <c r="L339" s="56"/>
      <c r="M339" s="44">
        <f>K339+L339</f>
        <v>690.4</v>
      </c>
    </row>
    <row r="340" spans="1:13" x14ac:dyDescent="0.25">
      <c r="A340" s="42" t="s">
        <v>232</v>
      </c>
      <c r="B340" s="39"/>
      <c r="C340" s="39" t="s">
        <v>15</v>
      </c>
      <c r="D340" s="39" t="s">
        <v>193</v>
      </c>
      <c r="E340" s="39" t="s">
        <v>269</v>
      </c>
      <c r="F340" s="39" t="s">
        <v>218</v>
      </c>
      <c r="G340" s="44">
        <f>1605.3+143.2+124.3+260</f>
        <v>2132.8000000000002</v>
      </c>
      <c r="I340" s="44">
        <f>G340+H340</f>
        <v>2132.8000000000002</v>
      </c>
      <c r="K340" s="44">
        <f>I340+J340</f>
        <v>2132.8000000000002</v>
      </c>
      <c r="L340" s="56">
        <v>30</v>
      </c>
      <c r="M340" s="44">
        <f>K340+L340</f>
        <v>2162.8000000000002</v>
      </c>
    </row>
    <row r="341" spans="1:13" x14ac:dyDescent="0.25">
      <c r="A341" s="48" t="s">
        <v>328</v>
      </c>
      <c r="B341" s="39"/>
      <c r="C341" s="39" t="s">
        <v>15</v>
      </c>
      <c r="D341" s="39" t="s">
        <v>193</v>
      </c>
      <c r="E341" s="39" t="s">
        <v>269</v>
      </c>
      <c r="F341" s="39" t="s">
        <v>327</v>
      </c>
      <c r="G341" s="44"/>
      <c r="I341" s="44">
        <f>G341+H341</f>
        <v>0</v>
      </c>
      <c r="K341" s="44">
        <f>I341+J341</f>
        <v>0</v>
      </c>
      <c r="L341" s="56">
        <v>202.5</v>
      </c>
      <c r="M341" s="44">
        <f>K341+L341</f>
        <v>202.5</v>
      </c>
    </row>
    <row r="342" spans="1:13" x14ac:dyDescent="0.25">
      <c r="A342" s="48" t="s">
        <v>310</v>
      </c>
      <c r="B342" s="39"/>
      <c r="C342" s="39" t="s">
        <v>15</v>
      </c>
      <c r="D342" s="39" t="s">
        <v>193</v>
      </c>
      <c r="E342" s="39" t="s">
        <v>269</v>
      </c>
      <c r="F342" s="39" t="s">
        <v>309</v>
      </c>
      <c r="G342" s="44">
        <v>40</v>
      </c>
      <c r="I342" s="44">
        <f>G342+H342</f>
        <v>40</v>
      </c>
      <c r="K342" s="44">
        <f>I342+J342</f>
        <v>40</v>
      </c>
      <c r="L342" s="56"/>
      <c r="M342" s="44">
        <f>K342+L342</f>
        <v>40</v>
      </c>
    </row>
    <row r="343" spans="1:13" ht="17.25" customHeight="1" x14ac:dyDescent="0.25">
      <c r="A343" s="41" t="s">
        <v>374</v>
      </c>
      <c r="B343" s="36" t="s">
        <v>118</v>
      </c>
      <c r="C343" s="36"/>
      <c r="D343" s="36"/>
      <c r="E343" s="36"/>
      <c r="F343" s="36"/>
      <c r="G343" s="45">
        <f>G344</f>
        <v>3757.2</v>
      </c>
      <c r="I343" s="45">
        <f>I344</f>
        <v>3757.2</v>
      </c>
      <c r="K343" s="45">
        <f>K344</f>
        <v>3757.2</v>
      </c>
      <c r="L343" s="56"/>
      <c r="M343" s="45">
        <f>M344</f>
        <v>3795.3</v>
      </c>
    </row>
    <row r="344" spans="1:13" x14ac:dyDescent="0.25">
      <c r="A344" s="35" t="s">
        <v>235</v>
      </c>
      <c r="B344" s="36"/>
      <c r="C344" s="36" t="s">
        <v>43</v>
      </c>
      <c r="D344" s="36"/>
      <c r="E344" s="36"/>
      <c r="F344" s="36"/>
      <c r="G344" s="45">
        <f>G345</f>
        <v>3757.2</v>
      </c>
      <c r="I344" s="45">
        <f>I345</f>
        <v>3757.2</v>
      </c>
      <c r="K344" s="45">
        <f>K345</f>
        <v>3757.2</v>
      </c>
      <c r="L344" s="56"/>
      <c r="M344" s="45">
        <f>M345</f>
        <v>3795.3</v>
      </c>
    </row>
    <row r="345" spans="1:13" x14ac:dyDescent="0.25">
      <c r="A345" s="35" t="s">
        <v>153</v>
      </c>
      <c r="B345" s="36"/>
      <c r="C345" s="36" t="s">
        <v>43</v>
      </c>
      <c r="D345" s="36" t="s">
        <v>15</v>
      </c>
      <c r="E345" s="36"/>
      <c r="F345" s="36"/>
      <c r="G345" s="45">
        <f>G346</f>
        <v>3757.2</v>
      </c>
      <c r="I345" s="45">
        <f>I346</f>
        <v>3757.2</v>
      </c>
      <c r="K345" s="45">
        <f>K346</f>
        <v>3757.2</v>
      </c>
      <c r="L345" s="56"/>
      <c r="M345" s="45">
        <f>M346</f>
        <v>3795.3</v>
      </c>
    </row>
    <row r="346" spans="1:13" x14ac:dyDescent="0.25">
      <c r="A346" s="40" t="s">
        <v>119</v>
      </c>
      <c r="B346" s="39"/>
      <c r="C346" s="39" t="s">
        <v>43</v>
      </c>
      <c r="D346" s="39" t="s">
        <v>15</v>
      </c>
      <c r="E346" s="39" t="s">
        <v>305</v>
      </c>
      <c r="F346" s="39"/>
      <c r="G346" s="44">
        <f>G349</f>
        <v>3757.2</v>
      </c>
      <c r="I346" s="44">
        <f>I349</f>
        <v>3757.2</v>
      </c>
      <c r="K346" s="44">
        <f>K349</f>
        <v>3757.2</v>
      </c>
      <c r="L346" s="56"/>
      <c r="M346" s="44">
        <f>M349+M347</f>
        <v>3795.3</v>
      </c>
    </row>
    <row r="347" spans="1:13" ht="16.5" customHeight="1" x14ac:dyDescent="0.25">
      <c r="A347" s="19" t="s">
        <v>519</v>
      </c>
      <c r="B347" s="39"/>
      <c r="C347" s="39" t="s">
        <v>43</v>
      </c>
      <c r="D347" s="39" t="s">
        <v>15</v>
      </c>
      <c r="E347" s="39" t="s">
        <v>518</v>
      </c>
      <c r="F347" s="39"/>
      <c r="G347" s="44"/>
      <c r="I347" s="44"/>
      <c r="K347" s="44"/>
      <c r="L347" s="56"/>
      <c r="M347" s="44">
        <f>M348</f>
        <v>38.1</v>
      </c>
    </row>
    <row r="348" spans="1:13" x14ac:dyDescent="0.25">
      <c r="A348" s="19" t="s">
        <v>212</v>
      </c>
      <c r="B348" s="39"/>
      <c r="C348" s="39" t="s">
        <v>43</v>
      </c>
      <c r="D348" s="39" t="s">
        <v>15</v>
      </c>
      <c r="E348" s="39" t="s">
        <v>518</v>
      </c>
      <c r="F348" s="39" t="s">
        <v>404</v>
      </c>
      <c r="G348" s="44"/>
      <c r="I348" s="44"/>
      <c r="K348" s="44"/>
      <c r="L348" s="56">
        <v>38.1</v>
      </c>
      <c r="M348" s="44">
        <f>K348+L348</f>
        <v>38.1</v>
      </c>
    </row>
    <row r="349" spans="1:13" x14ac:dyDescent="0.25">
      <c r="A349" s="40" t="s">
        <v>52</v>
      </c>
      <c r="B349" s="39"/>
      <c r="C349" s="39" t="s">
        <v>43</v>
      </c>
      <c r="D349" s="39" t="s">
        <v>15</v>
      </c>
      <c r="E349" s="39" t="s">
        <v>301</v>
      </c>
      <c r="F349" s="39"/>
      <c r="G349" s="44">
        <f>SUM(G350:G354)</f>
        <v>3757.2</v>
      </c>
      <c r="I349" s="44">
        <f>SUM(I350:I354)</f>
        <v>3757.2</v>
      </c>
      <c r="K349" s="44">
        <f>SUM(K350:K354)</f>
        <v>3757.2</v>
      </c>
      <c r="L349" s="56"/>
      <c r="M349" s="44">
        <f>SUM(M350:M354)</f>
        <v>3757.2000000000003</v>
      </c>
    </row>
    <row r="350" spans="1:13" x14ac:dyDescent="0.25">
      <c r="A350" s="19" t="s">
        <v>212</v>
      </c>
      <c r="B350" s="39"/>
      <c r="C350" s="39" t="s">
        <v>43</v>
      </c>
      <c r="D350" s="39" t="s">
        <v>15</v>
      </c>
      <c r="E350" s="39" t="s">
        <v>301</v>
      </c>
      <c r="F350" s="39" t="s">
        <v>404</v>
      </c>
      <c r="G350" s="44">
        <f>2062.5+622.9</f>
        <v>2685.4</v>
      </c>
      <c r="I350" s="44">
        <f>G350+H350</f>
        <v>2685.4</v>
      </c>
      <c r="K350" s="44">
        <f>I350+J350</f>
        <v>2685.4</v>
      </c>
      <c r="L350" s="56"/>
      <c r="M350" s="44">
        <f>K350+L350</f>
        <v>2685.4</v>
      </c>
    </row>
    <row r="351" spans="1:13" ht="17.25" customHeight="1" x14ac:dyDescent="0.25">
      <c r="A351" s="19" t="s">
        <v>216</v>
      </c>
      <c r="B351" s="39"/>
      <c r="C351" s="39" t="s">
        <v>43</v>
      </c>
      <c r="D351" s="39" t="s">
        <v>15</v>
      </c>
      <c r="E351" s="39" t="s">
        <v>301</v>
      </c>
      <c r="F351" s="39" t="s">
        <v>217</v>
      </c>
      <c r="G351" s="44">
        <f>109.8+7.8+12+30.1</f>
        <v>159.69999999999999</v>
      </c>
      <c r="I351" s="44">
        <f>G351+H351</f>
        <v>159.69999999999999</v>
      </c>
      <c r="K351" s="44">
        <f>I351+J351</f>
        <v>159.69999999999999</v>
      </c>
      <c r="L351" s="56"/>
      <c r="M351" s="44">
        <f>K351+L351</f>
        <v>159.69999999999999</v>
      </c>
    </row>
    <row r="352" spans="1:13" x14ac:dyDescent="0.25">
      <c r="A352" s="42" t="s">
        <v>232</v>
      </c>
      <c r="B352" s="39"/>
      <c r="C352" s="39" t="s">
        <v>43</v>
      </c>
      <c r="D352" s="39" t="s">
        <v>15</v>
      </c>
      <c r="E352" s="39" t="s">
        <v>301</v>
      </c>
      <c r="F352" s="39" t="s">
        <v>218</v>
      </c>
      <c r="G352" s="44">
        <f>8+173.8+4.2+10+5.8+26+9.6+0.8+15.6+45+150+83.2+25+170+25+40.7+7+3.4+45+20+20+20+4</f>
        <v>912.1</v>
      </c>
      <c r="I352" s="44">
        <f>G352+H352</f>
        <v>912.1</v>
      </c>
      <c r="K352" s="44">
        <f>I352+J352</f>
        <v>912.1</v>
      </c>
      <c r="L352" s="56">
        <v>-83.2</v>
      </c>
      <c r="M352" s="44">
        <f>K352+L352</f>
        <v>828.9</v>
      </c>
    </row>
    <row r="353" spans="1:13" x14ac:dyDescent="0.25">
      <c r="A353" s="48" t="s">
        <v>328</v>
      </c>
      <c r="B353" s="39"/>
      <c r="C353" s="39" t="s">
        <v>43</v>
      </c>
      <c r="D353" s="39" t="s">
        <v>15</v>
      </c>
      <c r="E353" s="39" t="s">
        <v>301</v>
      </c>
      <c r="F353" s="39" t="s">
        <v>327</v>
      </c>
      <c r="G353" s="44"/>
      <c r="I353" s="44">
        <f>G353+H353</f>
        <v>0</v>
      </c>
      <c r="K353" s="44">
        <f>I353+J353</f>
        <v>0</v>
      </c>
      <c r="L353" s="56">
        <v>60.4</v>
      </c>
      <c r="M353" s="44">
        <f>K353+L353</f>
        <v>60.4</v>
      </c>
    </row>
    <row r="354" spans="1:13" x14ac:dyDescent="0.25">
      <c r="A354" s="48" t="s">
        <v>310</v>
      </c>
      <c r="B354" s="39"/>
      <c r="C354" s="39" t="s">
        <v>43</v>
      </c>
      <c r="D354" s="39" t="s">
        <v>15</v>
      </c>
      <c r="E354" s="39" t="s">
        <v>301</v>
      </c>
      <c r="F354" s="39" t="s">
        <v>309</v>
      </c>
      <c r="G354" s="44"/>
      <c r="I354" s="44">
        <f>G354+H354</f>
        <v>0</v>
      </c>
      <c r="K354" s="44">
        <f>I354+J354</f>
        <v>0</v>
      </c>
      <c r="L354" s="56">
        <v>22.8</v>
      </c>
      <c r="M354" s="44">
        <f>K354+L354</f>
        <v>22.8</v>
      </c>
    </row>
    <row r="355" spans="1:13" ht="15" customHeight="1" x14ac:dyDescent="0.25">
      <c r="A355" s="41" t="s">
        <v>306</v>
      </c>
      <c r="B355" s="36" t="s">
        <v>87</v>
      </c>
      <c r="C355" s="36"/>
      <c r="D355" s="36"/>
      <c r="E355" s="36"/>
      <c r="F355" s="36"/>
      <c r="G355" s="45">
        <f>G356</f>
        <v>1708.9</v>
      </c>
      <c r="I355" s="45">
        <f>I356</f>
        <v>1708.9</v>
      </c>
      <c r="K355" s="45">
        <f>K356</f>
        <v>1708.9</v>
      </c>
      <c r="L355" s="56"/>
      <c r="M355" s="45">
        <f>M356</f>
        <v>1708.9</v>
      </c>
    </row>
    <row r="356" spans="1:13" x14ac:dyDescent="0.25">
      <c r="A356" s="35" t="s">
        <v>235</v>
      </c>
      <c r="B356" s="36"/>
      <c r="C356" s="36" t="s">
        <v>43</v>
      </c>
      <c r="D356" s="36"/>
      <c r="E356" s="36"/>
      <c r="F356" s="36"/>
      <c r="G356" s="45">
        <f>G357</f>
        <v>1708.9</v>
      </c>
      <c r="I356" s="45">
        <f>I357</f>
        <v>1708.9</v>
      </c>
      <c r="K356" s="45">
        <f>K357</f>
        <v>1708.9</v>
      </c>
      <c r="L356" s="56"/>
      <c r="M356" s="45">
        <f>M357</f>
        <v>1708.9</v>
      </c>
    </row>
    <row r="357" spans="1:13" x14ac:dyDescent="0.25">
      <c r="A357" s="35" t="s">
        <v>153</v>
      </c>
      <c r="B357" s="36"/>
      <c r="C357" s="36" t="s">
        <v>43</v>
      </c>
      <c r="D357" s="36" t="s">
        <v>15</v>
      </c>
      <c r="E357" s="36"/>
      <c r="F357" s="36"/>
      <c r="G357" s="45">
        <f>G358</f>
        <v>1708.9</v>
      </c>
      <c r="I357" s="45">
        <f>I358</f>
        <v>1708.9</v>
      </c>
      <c r="K357" s="45">
        <f>K358</f>
        <v>1708.9</v>
      </c>
      <c r="L357" s="56"/>
      <c r="M357" s="45">
        <f>M358</f>
        <v>1708.9</v>
      </c>
    </row>
    <row r="358" spans="1:13" x14ac:dyDescent="0.25">
      <c r="A358" s="19" t="s">
        <v>303</v>
      </c>
      <c r="B358" s="39"/>
      <c r="C358" s="39" t="s">
        <v>43</v>
      </c>
      <c r="D358" s="39" t="s">
        <v>15</v>
      </c>
      <c r="E358" s="39" t="s">
        <v>304</v>
      </c>
      <c r="F358" s="39"/>
      <c r="G358" s="44">
        <f>G359</f>
        <v>1708.9</v>
      </c>
      <c r="I358" s="44">
        <f>I359</f>
        <v>1708.9</v>
      </c>
      <c r="K358" s="44">
        <f>K359</f>
        <v>1708.9</v>
      </c>
      <c r="L358" s="56"/>
      <c r="M358" s="44">
        <f>M359</f>
        <v>1708.9</v>
      </c>
    </row>
    <row r="359" spans="1:13" x14ac:dyDescent="0.25">
      <c r="A359" s="40" t="s">
        <v>52</v>
      </c>
      <c r="B359" s="39"/>
      <c r="C359" s="39" t="s">
        <v>43</v>
      </c>
      <c r="D359" s="39" t="s">
        <v>15</v>
      </c>
      <c r="E359" s="39" t="s">
        <v>302</v>
      </c>
      <c r="F359" s="39"/>
      <c r="G359" s="44">
        <f>SUM(G360:G364)</f>
        <v>1708.9</v>
      </c>
      <c r="I359" s="44">
        <f>SUM(I360:I364)</f>
        <v>1708.9</v>
      </c>
      <c r="K359" s="44">
        <f>SUM(K360:K364)</f>
        <v>1708.9</v>
      </c>
      <c r="L359" s="56"/>
      <c r="M359" s="44">
        <f>SUM(M360:M364)</f>
        <v>1708.9</v>
      </c>
    </row>
    <row r="360" spans="1:13" x14ac:dyDescent="0.25">
      <c r="A360" s="19" t="s">
        <v>212</v>
      </c>
      <c r="B360" s="39"/>
      <c r="C360" s="39" t="s">
        <v>43</v>
      </c>
      <c r="D360" s="39" t="s">
        <v>15</v>
      </c>
      <c r="E360" s="39" t="s">
        <v>302</v>
      </c>
      <c r="F360" s="39" t="s">
        <v>404</v>
      </c>
      <c r="G360" s="44">
        <f>952.3+287.6</f>
        <v>1239.9000000000001</v>
      </c>
      <c r="I360" s="44">
        <f>G360+H360</f>
        <v>1239.9000000000001</v>
      </c>
      <c r="K360" s="44">
        <f>I360+J360</f>
        <v>1239.9000000000001</v>
      </c>
      <c r="L360" s="56"/>
      <c r="M360" s="44">
        <f>K360+L360</f>
        <v>1239.9000000000001</v>
      </c>
    </row>
    <row r="361" spans="1:13" ht="17.25" customHeight="1" x14ac:dyDescent="0.25">
      <c r="A361" s="19" t="s">
        <v>216</v>
      </c>
      <c r="B361" s="39"/>
      <c r="C361" s="39" t="s">
        <v>43</v>
      </c>
      <c r="D361" s="39" t="s">
        <v>15</v>
      </c>
      <c r="E361" s="39" t="s">
        <v>302</v>
      </c>
      <c r="F361" s="39" t="s">
        <v>217</v>
      </c>
      <c r="G361" s="44">
        <f>38.3</f>
        <v>38.299999999999997</v>
      </c>
      <c r="I361" s="44">
        <f>G361+H361</f>
        <v>38.299999999999997</v>
      </c>
      <c r="K361" s="44">
        <f>I361+J361</f>
        <v>38.299999999999997</v>
      </c>
      <c r="L361" s="56"/>
      <c r="M361" s="44">
        <f>K361+L361</f>
        <v>38.299999999999997</v>
      </c>
    </row>
    <row r="362" spans="1:13" x14ac:dyDescent="0.25">
      <c r="A362" s="42" t="s">
        <v>232</v>
      </c>
      <c r="B362" s="39"/>
      <c r="C362" s="39" t="s">
        <v>43</v>
      </c>
      <c r="D362" s="39" t="s">
        <v>15</v>
      </c>
      <c r="E362" s="39" t="s">
        <v>302</v>
      </c>
      <c r="F362" s="39" t="s">
        <v>218</v>
      </c>
      <c r="G362" s="44">
        <f>20+29.5+101.5+42+35+202.7</f>
        <v>430.7</v>
      </c>
      <c r="I362" s="44">
        <f>G362+H362</f>
        <v>430.7</v>
      </c>
      <c r="K362" s="44">
        <f>I362+J362</f>
        <v>430.7</v>
      </c>
      <c r="L362" s="56">
        <v>-22</v>
      </c>
      <c r="M362" s="44">
        <f>K362+L362</f>
        <v>408.7</v>
      </c>
    </row>
    <row r="363" spans="1:13" x14ac:dyDescent="0.25">
      <c r="A363" s="48" t="s">
        <v>328</v>
      </c>
      <c r="B363" s="39"/>
      <c r="C363" s="39" t="s">
        <v>43</v>
      </c>
      <c r="D363" s="39" t="s">
        <v>15</v>
      </c>
      <c r="E363" s="39" t="s">
        <v>302</v>
      </c>
      <c r="F363" s="39" t="s">
        <v>327</v>
      </c>
      <c r="G363" s="44"/>
      <c r="I363" s="44">
        <f>G363+H363</f>
        <v>0</v>
      </c>
      <c r="K363" s="44">
        <f>I363+J363</f>
        <v>0</v>
      </c>
      <c r="L363" s="56">
        <v>5</v>
      </c>
      <c r="M363" s="44">
        <f>K363+L363</f>
        <v>5</v>
      </c>
    </row>
    <row r="364" spans="1:13" x14ac:dyDescent="0.25">
      <c r="A364" s="48" t="s">
        <v>310</v>
      </c>
      <c r="B364" s="39"/>
      <c r="C364" s="39" t="s">
        <v>43</v>
      </c>
      <c r="D364" s="39" t="s">
        <v>15</v>
      </c>
      <c r="E364" s="39" t="s">
        <v>302</v>
      </c>
      <c r="F364" s="39" t="s">
        <v>309</v>
      </c>
      <c r="G364" s="44"/>
      <c r="I364" s="44">
        <f>G364+H364</f>
        <v>0</v>
      </c>
      <c r="K364" s="44">
        <f>I364+J364</f>
        <v>0</v>
      </c>
      <c r="L364" s="56">
        <v>17</v>
      </c>
      <c r="M364" s="44">
        <f>K364+L364</f>
        <v>17</v>
      </c>
    </row>
    <row r="365" spans="1:13" ht="30" customHeight="1" x14ac:dyDescent="0.25">
      <c r="A365" s="41" t="s">
        <v>352</v>
      </c>
      <c r="B365" s="36" t="s">
        <v>434</v>
      </c>
      <c r="C365" s="36"/>
      <c r="D365" s="36"/>
      <c r="E365" s="36"/>
      <c r="F365" s="36"/>
      <c r="G365" s="45">
        <f>G366+G435+G404</f>
        <v>25491.4</v>
      </c>
      <c r="I365" s="45">
        <f>I366+I435+I404</f>
        <v>30046.6</v>
      </c>
      <c r="K365" s="45">
        <f>K366+K435+K404</f>
        <v>24831.599999999999</v>
      </c>
      <c r="L365" s="56"/>
      <c r="M365" s="45">
        <f>M366+M435+M404</f>
        <v>90451.359999999986</v>
      </c>
    </row>
    <row r="366" spans="1:13" x14ac:dyDescent="0.25">
      <c r="A366" s="38" t="s">
        <v>42</v>
      </c>
      <c r="B366" s="39"/>
      <c r="C366" s="36" t="s">
        <v>24</v>
      </c>
      <c r="D366" s="36"/>
      <c r="E366" s="36"/>
      <c r="F366" s="36"/>
      <c r="G366" s="45">
        <f>G381+G373+G378</f>
        <v>14491.4</v>
      </c>
      <c r="H366" s="57"/>
      <c r="I366" s="45">
        <f>I381+I373+I378</f>
        <v>18746.599999999999</v>
      </c>
      <c r="J366" s="57"/>
      <c r="K366" s="45">
        <f>K381+K373+K378</f>
        <v>18831.599999999999</v>
      </c>
      <c r="L366" s="56"/>
      <c r="M366" s="45">
        <f>M381+M373+M378+M367</f>
        <v>26145.66</v>
      </c>
    </row>
    <row r="367" spans="1:13" x14ac:dyDescent="0.25">
      <c r="A367" s="62" t="s">
        <v>534</v>
      </c>
      <c r="B367" s="39"/>
      <c r="C367" s="36" t="s">
        <v>24</v>
      </c>
      <c r="D367" s="36" t="s">
        <v>17</v>
      </c>
      <c r="E367" s="36"/>
      <c r="F367" s="36"/>
      <c r="G367" s="45"/>
      <c r="H367" s="57"/>
      <c r="I367" s="45"/>
      <c r="J367" s="57"/>
      <c r="K367" s="45"/>
      <c r="L367" s="57"/>
      <c r="M367" s="45">
        <f>M368+M370</f>
        <v>312.05</v>
      </c>
    </row>
    <row r="368" spans="1:13" ht="31.5" x14ac:dyDescent="0.25">
      <c r="A368" s="43" t="s">
        <v>533</v>
      </c>
      <c r="B368" s="39"/>
      <c r="C368" s="39" t="s">
        <v>24</v>
      </c>
      <c r="D368" s="39" t="s">
        <v>17</v>
      </c>
      <c r="E368" s="39" t="s">
        <v>532</v>
      </c>
      <c r="F368" s="39"/>
      <c r="G368" s="44"/>
      <c r="I368" s="44"/>
      <c r="K368" s="44"/>
      <c r="L368" s="56"/>
      <c r="M368" s="44">
        <f>M369</f>
        <v>278.17</v>
      </c>
    </row>
    <row r="369" spans="1:13" x14ac:dyDescent="0.25">
      <c r="A369" s="42" t="s">
        <v>232</v>
      </c>
      <c r="B369" s="39"/>
      <c r="C369" s="39" t="s">
        <v>24</v>
      </c>
      <c r="D369" s="39" t="s">
        <v>17</v>
      </c>
      <c r="E369" s="39" t="s">
        <v>532</v>
      </c>
      <c r="F369" s="39" t="s">
        <v>218</v>
      </c>
      <c r="G369" s="44"/>
      <c r="I369" s="44"/>
      <c r="K369" s="44"/>
      <c r="L369" s="56">
        <v>278.17</v>
      </c>
      <c r="M369" s="44">
        <f>L369+K369</f>
        <v>278.17</v>
      </c>
    </row>
    <row r="370" spans="1:13" ht="14.25" customHeight="1" x14ac:dyDescent="0.25">
      <c r="A370" s="42" t="s">
        <v>536</v>
      </c>
      <c r="B370" s="39"/>
      <c r="C370" s="39" t="s">
        <v>24</v>
      </c>
      <c r="D370" s="39" t="s">
        <v>17</v>
      </c>
      <c r="E370" s="39" t="s">
        <v>535</v>
      </c>
      <c r="F370" s="39"/>
      <c r="G370" s="44"/>
      <c r="I370" s="44"/>
      <c r="K370" s="44"/>
      <c r="L370" s="56"/>
      <c r="M370" s="44">
        <f>M371+M372</f>
        <v>33.879999999999995</v>
      </c>
    </row>
    <row r="371" spans="1:13" x14ac:dyDescent="0.25">
      <c r="A371" s="42" t="s">
        <v>232</v>
      </c>
      <c r="B371" s="39"/>
      <c r="C371" s="39" t="s">
        <v>24</v>
      </c>
      <c r="D371" s="39" t="s">
        <v>17</v>
      </c>
      <c r="E371" s="39" t="s">
        <v>535</v>
      </c>
      <c r="F371" s="39" t="s">
        <v>218</v>
      </c>
      <c r="G371" s="44"/>
      <c r="I371" s="44"/>
      <c r="K371" s="44"/>
      <c r="L371" s="56">
        <v>11.82</v>
      </c>
      <c r="M371" s="44">
        <f>L371+K371</f>
        <v>11.82</v>
      </c>
    </row>
    <row r="372" spans="1:13" ht="15.75" customHeight="1" x14ac:dyDescent="0.25">
      <c r="A372" s="42" t="s">
        <v>312</v>
      </c>
      <c r="B372" s="39"/>
      <c r="C372" s="39" t="s">
        <v>24</v>
      </c>
      <c r="D372" s="39" t="s">
        <v>17</v>
      </c>
      <c r="E372" s="39" t="s">
        <v>535</v>
      </c>
      <c r="F372" s="39" t="s">
        <v>311</v>
      </c>
      <c r="G372" s="44"/>
      <c r="I372" s="44"/>
      <c r="K372" s="44"/>
      <c r="L372" s="56">
        <v>22.06</v>
      </c>
      <c r="M372" s="44">
        <f>L372+K372</f>
        <v>22.06</v>
      </c>
    </row>
    <row r="373" spans="1:13" x14ac:dyDescent="0.25">
      <c r="A373" s="62" t="s">
        <v>314</v>
      </c>
      <c r="B373" s="39"/>
      <c r="C373" s="36" t="s">
        <v>24</v>
      </c>
      <c r="D373" s="36" t="s">
        <v>63</v>
      </c>
      <c r="E373" s="36"/>
      <c r="F373" s="36"/>
      <c r="G373" s="45">
        <f>G374</f>
        <v>6900</v>
      </c>
      <c r="H373" s="57"/>
      <c r="I373" s="45">
        <f>I374</f>
        <v>10000</v>
      </c>
      <c r="J373" s="57"/>
      <c r="K373" s="45">
        <f>K374</f>
        <v>10085</v>
      </c>
      <c r="L373" s="56"/>
      <c r="M373" s="45">
        <f>M374</f>
        <v>14585</v>
      </c>
    </row>
    <row r="374" spans="1:13" ht="14.25" customHeight="1" x14ac:dyDescent="0.25">
      <c r="A374" s="19" t="s">
        <v>452</v>
      </c>
      <c r="B374" s="39"/>
      <c r="C374" s="39" t="s">
        <v>24</v>
      </c>
      <c r="D374" s="39" t="s">
        <v>63</v>
      </c>
      <c r="E374" s="39" t="s">
        <v>315</v>
      </c>
      <c r="F374" s="39"/>
      <c r="G374" s="44">
        <f>G375+G376+G377</f>
        <v>6900</v>
      </c>
      <c r="I374" s="44">
        <f>I375+I376+I377</f>
        <v>10000</v>
      </c>
      <c r="K374" s="44">
        <f>K375+K376+K377</f>
        <v>10085</v>
      </c>
      <c r="L374" s="56"/>
      <c r="M374" s="44">
        <f>M375+M376+M377</f>
        <v>14585</v>
      </c>
    </row>
    <row r="375" spans="1:13" ht="29.25" customHeight="1" x14ac:dyDescent="0.25">
      <c r="A375" s="43" t="s">
        <v>412</v>
      </c>
      <c r="B375" s="39"/>
      <c r="C375" s="39" t="s">
        <v>24</v>
      </c>
      <c r="D375" s="39" t="s">
        <v>63</v>
      </c>
      <c r="E375" s="39" t="s">
        <v>315</v>
      </c>
      <c r="F375" s="39" t="s">
        <v>311</v>
      </c>
      <c r="G375" s="44">
        <f>1500</f>
        <v>1500</v>
      </c>
      <c r="H375" s="56">
        <v>1000</v>
      </c>
      <c r="I375" s="44">
        <f>G375+H375</f>
        <v>2500</v>
      </c>
      <c r="J375" s="56">
        <v>85</v>
      </c>
      <c r="K375" s="44">
        <f>I375+J375</f>
        <v>2585</v>
      </c>
      <c r="L375" s="56"/>
      <c r="M375" s="44">
        <f>K375+L375</f>
        <v>2585</v>
      </c>
    </row>
    <row r="376" spans="1:13" ht="29.25" customHeight="1" x14ac:dyDescent="0.25">
      <c r="A376" s="43" t="s">
        <v>413</v>
      </c>
      <c r="B376" s="39"/>
      <c r="C376" s="39" t="s">
        <v>24</v>
      </c>
      <c r="D376" s="39" t="s">
        <v>63</v>
      </c>
      <c r="E376" s="39" t="s">
        <v>315</v>
      </c>
      <c r="F376" s="39" t="s">
        <v>311</v>
      </c>
      <c r="G376" s="44">
        <f>2100</f>
        <v>2100</v>
      </c>
      <c r="H376" s="56">
        <v>2100</v>
      </c>
      <c r="I376" s="44">
        <f>G376+H376</f>
        <v>4200</v>
      </c>
      <c r="J376" s="56">
        <f>-2100+900</f>
        <v>-1200</v>
      </c>
      <c r="K376" s="44">
        <f>I376+J376</f>
        <v>3000</v>
      </c>
      <c r="L376" s="56"/>
      <c r="M376" s="44">
        <f>K376+L376</f>
        <v>3000</v>
      </c>
    </row>
    <row r="377" spans="1:13" ht="28.5" customHeight="1" x14ac:dyDescent="0.25">
      <c r="A377" s="43" t="s">
        <v>414</v>
      </c>
      <c r="B377" s="39"/>
      <c r="C377" s="39" t="s">
        <v>24</v>
      </c>
      <c r="D377" s="39" t="s">
        <v>63</v>
      </c>
      <c r="E377" s="39" t="s">
        <v>315</v>
      </c>
      <c r="F377" s="39" t="s">
        <v>311</v>
      </c>
      <c r="G377" s="44">
        <v>3300</v>
      </c>
      <c r="I377" s="44">
        <f>G377+H377</f>
        <v>3300</v>
      </c>
      <c r="J377" s="56">
        <v>1200</v>
      </c>
      <c r="K377" s="44">
        <f>I377+J377</f>
        <v>4500</v>
      </c>
      <c r="L377" s="56">
        <v>4500</v>
      </c>
      <c r="M377" s="44">
        <f>K377+L377</f>
        <v>9000</v>
      </c>
    </row>
    <row r="378" spans="1:13" x14ac:dyDescent="0.25">
      <c r="A378" s="41" t="s">
        <v>228</v>
      </c>
      <c r="B378" s="36"/>
      <c r="C378" s="36" t="s">
        <v>24</v>
      </c>
      <c r="D378" s="36" t="s">
        <v>98</v>
      </c>
      <c r="E378" s="36"/>
      <c r="F378" s="36"/>
      <c r="G378" s="44">
        <f>G379</f>
        <v>3000</v>
      </c>
      <c r="I378" s="44">
        <f>I379</f>
        <v>3000</v>
      </c>
      <c r="K378" s="44">
        <f>K379</f>
        <v>3000</v>
      </c>
      <c r="L378" s="56"/>
      <c r="M378" s="44">
        <f>M379</f>
        <v>3000</v>
      </c>
    </row>
    <row r="379" spans="1:13" ht="46.5" customHeight="1" x14ac:dyDescent="0.25">
      <c r="A379" s="43" t="s">
        <v>411</v>
      </c>
      <c r="B379" s="39"/>
      <c r="C379" s="39" t="s">
        <v>24</v>
      </c>
      <c r="D379" s="39" t="s">
        <v>98</v>
      </c>
      <c r="E379" s="39" t="s">
        <v>416</v>
      </c>
      <c r="F379" s="39"/>
      <c r="G379" s="44">
        <f>G380</f>
        <v>3000</v>
      </c>
      <c r="I379" s="44">
        <f>I380</f>
        <v>3000</v>
      </c>
      <c r="K379" s="44">
        <f>K380</f>
        <v>3000</v>
      </c>
      <c r="L379" s="56"/>
      <c r="M379" s="44">
        <f>M380</f>
        <v>3000</v>
      </c>
    </row>
    <row r="380" spans="1:13" ht="31.5" x14ac:dyDescent="0.25">
      <c r="A380" s="43" t="s">
        <v>415</v>
      </c>
      <c r="B380" s="39"/>
      <c r="C380" s="39" t="s">
        <v>24</v>
      </c>
      <c r="D380" s="39" t="s">
        <v>98</v>
      </c>
      <c r="E380" s="39" t="s">
        <v>416</v>
      </c>
      <c r="F380" s="39" t="s">
        <v>311</v>
      </c>
      <c r="G380" s="44">
        <v>3000</v>
      </c>
      <c r="I380" s="44">
        <f>G380+H380</f>
        <v>3000</v>
      </c>
      <c r="K380" s="44">
        <f>I380+J380</f>
        <v>3000</v>
      </c>
      <c r="L380" s="56"/>
      <c r="M380" s="44">
        <f>K380+L380</f>
        <v>3000</v>
      </c>
    </row>
    <row r="381" spans="1:13" x14ac:dyDescent="0.25">
      <c r="A381" s="35" t="s">
        <v>171</v>
      </c>
      <c r="B381" s="36"/>
      <c r="C381" s="36" t="s">
        <v>24</v>
      </c>
      <c r="D381" s="36" t="s">
        <v>27</v>
      </c>
      <c r="E381" s="36"/>
      <c r="F381" s="36"/>
      <c r="G381" s="45">
        <f>G382+G391</f>
        <v>4591.3999999999996</v>
      </c>
      <c r="H381" s="57"/>
      <c r="I381" s="45">
        <f>I382+I391</f>
        <v>5746.6</v>
      </c>
      <c r="J381" s="57"/>
      <c r="K381" s="45">
        <f>K382+K391</f>
        <v>5746.6</v>
      </c>
      <c r="L381" s="56"/>
      <c r="M381" s="45">
        <f>M382+M389+M391</f>
        <v>8248.61</v>
      </c>
    </row>
    <row r="382" spans="1:13" ht="15" customHeight="1" x14ac:dyDescent="0.25">
      <c r="A382" s="19" t="s">
        <v>36</v>
      </c>
      <c r="B382" s="39"/>
      <c r="C382" s="39" t="s">
        <v>24</v>
      </c>
      <c r="D382" s="39" t="s">
        <v>27</v>
      </c>
      <c r="E382" s="39" t="s">
        <v>307</v>
      </c>
      <c r="F382" s="39"/>
      <c r="G382" s="44">
        <f>G383</f>
        <v>3534.6</v>
      </c>
      <c r="I382" s="44">
        <f>I383</f>
        <v>3534.6</v>
      </c>
      <c r="K382" s="44">
        <f>K383</f>
        <v>3534.6</v>
      </c>
      <c r="L382" s="56"/>
      <c r="M382" s="44">
        <f>M383</f>
        <v>3534.6</v>
      </c>
    </row>
    <row r="383" spans="1:13" x14ac:dyDescent="0.25">
      <c r="A383" s="40" t="s">
        <v>52</v>
      </c>
      <c r="B383" s="39"/>
      <c r="C383" s="39" t="s">
        <v>24</v>
      </c>
      <c r="D383" s="39" t="s">
        <v>27</v>
      </c>
      <c r="E383" s="39" t="s">
        <v>308</v>
      </c>
      <c r="F383" s="39"/>
      <c r="G383" s="44">
        <f>SUM(G384:G388)</f>
        <v>3534.6</v>
      </c>
      <c r="I383" s="44">
        <f>SUM(I384:I388)</f>
        <v>3534.6</v>
      </c>
      <c r="K383" s="44">
        <f>SUM(K384:K388)</f>
        <v>3534.6</v>
      </c>
      <c r="L383" s="56"/>
      <c r="M383" s="44">
        <f>SUM(M384:M388)</f>
        <v>3534.6</v>
      </c>
    </row>
    <row r="384" spans="1:13" x14ac:dyDescent="0.25">
      <c r="A384" s="19" t="s">
        <v>212</v>
      </c>
      <c r="B384" s="39"/>
      <c r="C384" s="39" t="s">
        <v>24</v>
      </c>
      <c r="D384" s="39" t="s">
        <v>27</v>
      </c>
      <c r="E384" s="39" t="s">
        <v>308</v>
      </c>
      <c r="F384" s="39" t="s">
        <v>404</v>
      </c>
      <c r="G384" s="44">
        <f>2314.5+699</f>
        <v>3013.5</v>
      </c>
      <c r="I384" s="44">
        <f>G384+H384</f>
        <v>3013.5</v>
      </c>
      <c r="K384" s="44">
        <f>I384+J384</f>
        <v>3013.5</v>
      </c>
      <c r="L384" s="56"/>
      <c r="M384" s="44">
        <f>K384+L384</f>
        <v>3013.5</v>
      </c>
    </row>
    <row r="385" spans="1:13" x14ac:dyDescent="0.25">
      <c r="A385" s="19" t="s">
        <v>214</v>
      </c>
      <c r="B385" s="39"/>
      <c r="C385" s="39" t="s">
        <v>24</v>
      </c>
      <c r="D385" s="39" t="s">
        <v>27</v>
      </c>
      <c r="E385" s="39" t="s">
        <v>308</v>
      </c>
      <c r="F385" s="39" t="s">
        <v>405</v>
      </c>
      <c r="G385" s="44">
        <v>116.6</v>
      </c>
      <c r="I385" s="44">
        <f>G385+H385</f>
        <v>116.6</v>
      </c>
      <c r="K385" s="44">
        <f>I385+J385</f>
        <v>116.6</v>
      </c>
      <c r="L385" s="56"/>
      <c r="M385" s="44">
        <f>K385+L385</f>
        <v>116.6</v>
      </c>
    </row>
    <row r="386" spans="1:13" ht="17.25" customHeight="1" x14ac:dyDescent="0.25">
      <c r="A386" s="19" t="s">
        <v>216</v>
      </c>
      <c r="B386" s="39"/>
      <c r="C386" s="39" t="s">
        <v>24</v>
      </c>
      <c r="D386" s="39" t="s">
        <v>27</v>
      </c>
      <c r="E386" s="39" t="s">
        <v>308</v>
      </c>
      <c r="F386" s="39" t="s">
        <v>217</v>
      </c>
      <c r="G386" s="44">
        <f>22</f>
        <v>22</v>
      </c>
      <c r="I386" s="44">
        <f>G386+H386</f>
        <v>22</v>
      </c>
      <c r="K386" s="44">
        <f>I386+J386</f>
        <v>22</v>
      </c>
      <c r="L386" s="56"/>
      <c r="M386" s="44">
        <f>K386+L386</f>
        <v>22</v>
      </c>
    </row>
    <row r="387" spans="1:13" x14ac:dyDescent="0.25">
      <c r="A387" s="42" t="s">
        <v>232</v>
      </c>
      <c r="B387" s="39"/>
      <c r="C387" s="39" t="s">
        <v>24</v>
      </c>
      <c r="D387" s="39" t="s">
        <v>27</v>
      </c>
      <c r="E387" s="39" t="s">
        <v>308</v>
      </c>
      <c r="F387" s="39" t="s">
        <v>218</v>
      </c>
      <c r="G387" s="44">
        <f>9+27+147.7+82+16+93.8</f>
        <v>375.5</v>
      </c>
      <c r="I387" s="44">
        <f>G387+H387</f>
        <v>375.5</v>
      </c>
      <c r="K387" s="44">
        <f>I387+J387</f>
        <v>375.5</v>
      </c>
      <c r="L387" s="56"/>
      <c r="M387" s="44">
        <f>K387+L387</f>
        <v>375.5</v>
      </c>
    </row>
    <row r="388" spans="1:13" x14ac:dyDescent="0.25">
      <c r="A388" s="40" t="s">
        <v>310</v>
      </c>
      <c r="B388" s="39"/>
      <c r="C388" s="39" t="s">
        <v>24</v>
      </c>
      <c r="D388" s="39" t="s">
        <v>27</v>
      </c>
      <c r="E388" s="39" t="s">
        <v>308</v>
      </c>
      <c r="F388" s="39" t="s">
        <v>309</v>
      </c>
      <c r="G388" s="44">
        <f>6+1</f>
        <v>7</v>
      </c>
      <c r="I388" s="44">
        <f>G388+H388</f>
        <v>7</v>
      </c>
      <c r="K388" s="44">
        <f>I388+J388</f>
        <v>7</v>
      </c>
      <c r="L388" s="56"/>
      <c r="M388" s="44">
        <f>K388+L388</f>
        <v>7</v>
      </c>
    </row>
    <row r="389" spans="1:13" ht="31.5" x14ac:dyDescent="0.25">
      <c r="A389" s="19" t="s">
        <v>538</v>
      </c>
      <c r="B389" s="39"/>
      <c r="C389" s="39" t="s">
        <v>24</v>
      </c>
      <c r="D389" s="39" t="s">
        <v>27</v>
      </c>
      <c r="E389" s="39" t="s">
        <v>537</v>
      </c>
      <c r="F389" s="39"/>
      <c r="G389" s="44"/>
      <c r="I389" s="44"/>
      <c r="K389" s="44"/>
      <c r="L389" s="56"/>
      <c r="M389" s="44">
        <f>M390</f>
        <v>3690.51</v>
      </c>
    </row>
    <row r="390" spans="1:13" x14ac:dyDescent="0.25">
      <c r="A390" s="42" t="s">
        <v>232</v>
      </c>
      <c r="B390" s="39"/>
      <c r="C390" s="39" t="s">
        <v>24</v>
      </c>
      <c r="D390" s="39" t="s">
        <v>27</v>
      </c>
      <c r="E390" s="39" t="s">
        <v>537</v>
      </c>
      <c r="F390" s="39" t="s">
        <v>218</v>
      </c>
      <c r="G390" s="44"/>
      <c r="I390" s="44"/>
      <c r="K390" s="44"/>
      <c r="L390" s="56">
        <v>3690.51</v>
      </c>
      <c r="M390" s="44">
        <f>K390+L390</f>
        <v>3690.51</v>
      </c>
    </row>
    <row r="391" spans="1:13" x14ac:dyDescent="0.25">
      <c r="A391" s="19" t="s">
        <v>545</v>
      </c>
      <c r="B391" s="39"/>
      <c r="C391" s="39" t="s">
        <v>24</v>
      </c>
      <c r="D391" s="39" t="s">
        <v>27</v>
      </c>
      <c r="E391" s="39" t="s">
        <v>293</v>
      </c>
      <c r="F391" s="39"/>
      <c r="G391" s="44">
        <f>G392+G396+G398+G400</f>
        <v>1056.8000000000002</v>
      </c>
      <c r="I391" s="44">
        <f>I392+I396+I398+I400</f>
        <v>2212</v>
      </c>
      <c r="K391" s="44">
        <f>K392+K396+K398+K400</f>
        <v>2212</v>
      </c>
      <c r="L391" s="56"/>
      <c r="M391" s="44">
        <f>M392+M396+M398+M400+M402+M394</f>
        <v>1023.5</v>
      </c>
    </row>
    <row r="392" spans="1:13" ht="18.75" customHeight="1" x14ac:dyDescent="0.25">
      <c r="A392" s="19" t="s">
        <v>417</v>
      </c>
      <c r="B392" s="39"/>
      <c r="C392" s="39" t="s">
        <v>24</v>
      </c>
      <c r="D392" s="39" t="s">
        <v>27</v>
      </c>
      <c r="E392" s="39" t="s">
        <v>419</v>
      </c>
      <c r="F392" s="39"/>
      <c r="G392" s="44">
        <f>G393</f>
        <v>232.6</v>
      </c>
      <c r="I392" s="44">
        <f>I393</f>
        <v>465.2</v>
      </c>
      <c r="K392" s="44">
        <f>K393</f>
        <v>465.2</v>
      </c>
      <c r="L392" s="56"/>
      <c r="M392" s="44">
        <f>M393</f>
        <v>0</v>
      </c>
    </row>
    <row r="393" spans="1:13" ht="29.25" customHeight="1" x14ac:dyDescent="0.25">
      <c r="A393" s="42" t="s">
        <v>415</v>
      </c>
      <c r="B393" s="39"/>
      <c r="C393" s="39" t="s">
        <v>24</v>
      </c>
      <c r="D393" s="39" t="s">
        <v>27</v>
      </c>
      <c r="E393" s="39" t="s">
        <v>419</v>
      </c>
      <c r="F393" s="39" t="s">
        <v>311</v>
      </c>
      <c r="G393" s="44">
        <f>232.6</f>
        <v>232.6</v>
      </c>
      <c r="H393" s="56">
        <v>232.6</v>
      </c>
      <c r="I393" s="44">
        <f>G393+H393</f>
        <v>465.2</v>
      </c>
      <c r="K393" s="44">
        <f>I393+J393</f>
        <v>465.2</v>
      </c>
      <c r="L393" s="56">
        <v>-465.2</v>
      </c>
      <c r="M393" s="44">
        <f>K393+L393</f>
        <v>0</v>
      </c>
    </row>
    <row r="394" spans="1:13" ht="15" customHeight="1" x14ac:dyDescent="0.25">
      <c r="A394" s="19" t="s">
        <v>554</v>
      </c>
      <c r="B394" s="39"/>
      <c r="C394" s="39" t="s">
        <v>24</v>
      </c>
      <c r="D394" s="39" t="s">
        <v>27</v>
      </c>
      <c r="E394" s="39" t="s">
        <v>420</v>
      </c>
      <c r="F394" s="39"/>
      <c r="G394" s="44"/>
      <c r="I394" s="44"/>
      <c r="K394" s="44"/>
      <c r="L394" s="56"/>
      <c r="M394" s="44">
        <f>M395</f>
        <v>16.53</v>
      </c>
    </row>
    <row r="395" spans="1:13" ht="29.25" customHeight="1" x14ac:dyDescent="0.25">
      <c r="A395" s="42" t="s">
        <v>555</v>
      </c>
      <c r="B395" s="39"/>
      <c r="C395" s="39" t="s">
        <v>24</v>
      </c>
      <c r="D395" s="39" t="s">
        <v>27</v>
      </c>
      <c r="E395" s="39" t="s">
        <v>420</v>
      </c>
      <c r="F395" s="39" t="s">
        <v>311</v>
      </c>
      <c r="G395" s="44"/>
      <c r="I395" s="44"/>
      <c r="K395" s="44"/>
      <c r="L395" s="56">
        <v>16.53</v>
      </c>
      <c r="M395" s="44">
        <f>K395+L395</f>
        <v>16.53</v>
      </c>
    </row>
    <row r="396" spans="1:13" ht="16.5" customHeight="1" x14ac:dyDescent="0.25">
      <c r="A396" s="19" t="s">
        <v>418</v>
      </c>
      <c r="B396" s="39"/>
      <c r="C396" s="39" t="s">
        <v>24</v>
      </c>
      <c r="D396" s="39" t="s">
        <v>27</v>
      </c>
      <c r="E396" s="39" t="s">
        <v>553</v>
      </c>
      <c r="F396" s="39"/>
      <c r="G396" s="44">
        <f>G397</f>
        <v>316.60000000000002</v>
      </c>
      <c r="I396" s="44">
        <f>I397</f>
        <v>633.20000000000005</v>
      </c>
      <c r="K396" s="44">
        <f>K397</f>
        <v>633.20000000000005</v>
      </c>
      <c r="L396" s="56"/>
      <c r="M396" s="44">
        <f>M397</f>
        <v>0</v>
      </c>
    </row>
    <row r="397" spans="1:13" ht="29.25" customHeight="1" x14ac:dyDescent="0.25">
      <c r="A397" s="42" t="s">
        <v>415</v>
      </c>
      <c r="B397" s="39"/>
      <c r="C397" s="39" t="s">
        <v>24</v>
      </c>
      <c r="D397" s="39" t="s">
        <v>27</v>
      </c>
      <c r="E397" s="39" t="s">
        <v>553</v>
      </c>
      <c r="F397" s="39" t="s">
        <v>311</v>
      </c>
      <c r="G397" s="44">
        <f>316.6</f>
        <v>316.60000000000002</v>
      </c>
      <c r="H397" s="56">
        <v>316.60000000000002</v>
      </c>
      <c r="I397" s="44">
        <f>G397+H397</f>
        <v>633.20000000000005</v>
      </c>
      <c r="K397" s="44">
        <f>I397+J397</f>
        <v>633.20000000000005</v>
      </c>
      <c r="L397" s="56">
        <v>-633.20000000000005</v>
      </c>
      <c r="M397" s="44">
        <f>K397+L397</f>
        <v>0</v>
      </c>
    </row>
    <row r="398" spans="1:13" ht="60" customHeight="1" x14ac:dyDescent="0.25">
      <c r="A398" s="19" t="s">
        <v>421</v>
      </c>
      <c r="B398" s="39"/>
      <c r="C398" s="39" t="s">
        <v>24</v>
      </c>
      <c r="D398" s="39" t="s">
        <v>27</v>
      </c>
      <c r="E398" s="39" t="s">
        <v>422</v>
      </c>
      <c r="F398" s="39"/>
      <c r="G398" s="44">
        <f>G399</f>
        <v>7.6</v>
      </c>
      <c r="I398" s="44">
        <f>I399</f>
        <v>113.6</v>
      </c>
      <c r="K398" s="44">
        <f>K399</f>
        <v>113.6</v>
      </c>
      <c r="L398" s="56"/>
      <c r="M398" s="44">
        <f>M399</f>
        <v>0</v>
      </c>
    </row>
    <row r="399" spans="1:13" ht="18.75" customHeight="1" x14ac:dyDescent="0.25">
      <c r="A399" s="42" t="s">
        <v>426</v>
      </c>
      <c r="B399" s="39"/>
      <c r="C399" s="39" t="s">
        <v>24</v>
      </c>
      <c r="D399" s="39" t="s">
        <v>27</v>
      </c>
      <c r="E399" s="39" t="s">
        <v>422</v>
      </c>
      <c r="F399" s="39" t="s">
        <v>311</v>
      </c>
      <c r="G399" s="44">
        <f>7.6</f>
        <v>7.6</v>
      </c>
      <c r="H399" s="56">
        <f>49.2+56.8</f>
        <v>106</v>
      </c>
      <c r="I399" s="44">
        <f>G399+H399</f>
        <v>113.6</v>
      </c>
      <c r="K399" s="44">
        <f>I399+J399</f>
        <v>113.6</v>
      </c>
      <c r="L399" s="56">
        <v>-113.6</v>
      </c>
      <c r="M399" s="44">
        <f>K399+L399</f>
        <v>0</v>
      </c>
    </row>
    <row r="400" spans="1:13" ht="16.5" customHeight="1" x14ac:dyDescent="0.25">
      <c r="A400" s="19" t="s">
        <v>423</v>
      </c>
      <c r="B400" s="39"/>
      <c r="C400" s="39" t="s">
        <v>24</v>
      </c>
      <c r="D400" s="39" t="s">
        <v>27</v>
      </c>
      <c r="E400" s="39" t="s">
        <v>424</v>
      </c>
      <c r="F400" s="39"/>
      <c r="G400" s="44">
        <f>G401</f>
        <v>500</v>
      </c>
      <c r="I400" s="44">
        <f>I401</f>
        <v>1000</v>
      </c>
      <c r="K400" s="44">
        <f>K401</f>
        <v>1000</v>
      </c>
      <c r="L400" s="56"/>
      <c r="M400" s="44">
        <f>M401</f>
        <v>983.47</v>
      </c>
    </row>
    <row r="401" spans="1:13" ht="18" customHeight="1" x14ac:dyDescent="0.25">
      <c r="A401" s="42" t="s">
        <v>312</v>
      </c>
      <c r="B401" s="39"/>
      <c r="C401" s="39" t="s">
        <v>24</v>
      </c>
      <c r="D401" s="39" t="s">
        <v>27</v>
      </c>
      <c r="E401" s="39" t="s">
        <v>424</v>
      </c>
      <c r="F401" s="39" t="s">
        <v>311</v>
      </c>
      <c r="G401" s="44">
        <f>500</f>
        <v>500</v>
      </c>
      <c r="H401" s="56">
        <v>500</v>
      </c>
      <c r="I401" s="44">
        <f>G401+H401</f>
        <v>1000</v>
      </c>
      <c r="K401" s="44">
        <f>I401+J401</f>
        <v>1000</v>
      </c>
      <c r="L401" s="56">
        <v>-16.53</v>
      </c>
      <c r="M401" s="44">
        <f>K401+L401</f>
        <v>983.47</v>
      </c>
    </row>
    <row r="402" spans="1:13" ht="29.25" customHeight="1" x14ac:dyDescent="0.25">
      <c r="A402" s="1" t="s">
        <v>366</v>
      </c>
      <c r="B402" s="39"/>
      <c r="C402" s="39" t="s">
        <v>24</v>
      </c>
      <c r="D402" s="39" t="s">
        <v>27</v>
      </c>
      <c r="E402" s="39" t="s">
        <v>319</v>
      </c>
      <c r="F402" s="39"/>
      <c r="G402" s="44"/>
      <c r="I402" s="44"/>
      <c r="K402" s="44"/>
      <c r="L402" s="56"/>
      <c r="M402" s="44">
        <f>M403</f>
        <v>23.5</v>
      </c>
    </row>
    <row r="403" spans="1:13" ht="16.5" customHeight="1" x14ac:dyDescent="0.25">
      <c r="A403" s="42" t="s">
        <v>232</v>
      </c>
      <c r="B403" s="39"/>
      <c r="C403" s="39" t="s">
        <v>24</v>
      </c>
      <c r="D403" s="39" t="s">
        <v>27</v>
      </c>
      <c r="E403" s="39" t="s">
        <v>319</v>
      </c>
      <c r="F403" s="39" t="s">
        <v>218</v>
      </c>
      <c r="G403" s="44"/>
      <c r="I403" s="44"/>
      <c r="K403" s="44"/>
      <c r="L403" s="56">
        <v>23.5</v>
      </c>
      <c r="M403" s="44">
        <f>K403+L403</f>
        <v>23.5</v>
      </c>
    </row>
    <row r="404" spans="1:13" x14ac:dyDescent="0.25">
      <c r="A404" s="30" t="s">
        <v>45</v>
      </c>
      <c r="B404" s="39"/>
      <c r="C404" s="36" t="s">
        <v>46</v>
      </c>
      <c r="D404" s="36"/>
      <c r="E404" s="36"/>
      <c r="F404" s="36"/>
      <c r="G404" s="45">
        <f>G405+G409</f>
        <v>10000</v>
      </c>
      <c r="H404" s="57"/>
      <c r="I404" s="45">
        <f>I405+I409</f>
        <v>10300</v>
      </c>
      <c r="J404" s="57"/>
      <c r="K404" s="45">
        <f>K405+K409</f>
        <v>5000</v>
      </c>
      <c r="L404" s="57"/>
      <c r="M404" s="45">
        <f>M405+M409+M432</f>
        <v>33076.049999999996</v>
      </c>
    </row>
    <row r="405" spans="1:13" hidden="1" x14ac:dyDescent="0.25">
      <c r="A405" s="30" t="s">
        <v>429</v>
      </c>
      <c r="B405" s="39"/>
      <c r="C405" s="36" t="s">
        <v>46</v>
      </c>
      <c r="D405" s="36" t="s">
        <v>15</v>
      </c>
      <c r="E405" s="36"/>
      <c r="F405" s="36"/>
      <c r="G405" s="45">
        <f>G406+G408</f>
        <v>5000</v>
      </c>
      <c r="H405" s="57"/>
      <c r="I405" s="45">
        <f>I406+I408</f>
        <v>5300</v>
      </c>
      <c r="J405" s="57"/>
      <c r="K405" s="45">
        <f>K406+K408</f>
        <v>0</v>
      </c>
      <c r="L405" s="57"/>
      <c r="M405" s="45">
        <f>M406+M408</f>
        <v>0</v>
      </c>
    </row>
    <row r="406" spans="1:13" hidden="1" x14ac:dyDescent="0.25">
      <c r="A406" s="51" t="s">
        <v>430</v>
      </c>
      <c r="B406" s="39"/>
      <c r="C406" s="39" t="s">
        <v>46</v>
      </c>
      <c r="D406" s="39" t="s">
        <v>15</v>
      </c>
      <c r="E406" s="39" t="s">
        <v>431</v>
      </c>
      <c r="F406" s="39"/>
      <c r="G406" s="44">
        <f>G407</f>
        <v>5000</v>
      </c>
      <c r="I406" s="44">
        <f>I407</f>
        <v>5000</v>
      </c>
      <c r="K406" s="44">
        <f>K407</f>
        <v>0</v>
      </c>
      <c r="L406" s="56"/>
      <c r="M406" s="44">
        <f>M407</f>
        <v>0</v>
      </c>
    </row>
    <row r="407" spans="1:13" hidden="1" x14ac:dyDescent="0.25">
      <c r="A407" s="42" t="s">
        <v>232</v>
      </c>
      <c r="B407" s="39"/>
      <c r="C407" s="39" t="s">
        <v>46</v>
      </c>
      <c r="D407" s="39" t="s">
        <v>15</v>
      </c>
      <c r="E407" s="39" t="s">
        <v>431</v>
      </c>
      <c r="F407" s="39" t="s">
        <v>218</v>
      </c>
      <c r="G407" s="44">
        <f>5000+2500-2500</f>
        <v>5000</v>
      </c>
      <c r="I407" s="44">
        <f>G407+H407</f>
        <v>5000</v>
      </c>
      <c r="J407" s="56">
        <v>-5000</v>
      </c>
      <c r="K407" s="44">
        <f>I407+J407</f>
        <v>0</v>
      </c>
      <c r="L407" s="56"/>
      <c r="M407" s="44">
        <f>K407+L407</f>
        <v>0</v>
      </c>
    </row>
    <row r="408" spans="1:13" hidden="1" x14ac:dyDescent="0.25">
      <c r="A408" s="42" t="s">
        <v>232</v>
      </c>
      <c r="B408" s="39"/>
      <c r="C408" s="39" t="s">
        <v>46</v>
      </c>
      <c r="D408" s="39" t="s">
        <v>15</v>
      </c>
      <c r="E408" s="39" t="s">
        <v>455</v>
      </c>
      <c r="F408" s="39" t="s">
        <v>218</v>
      </c>
      <c r="G408" s="44"/>
      <c r="H408" s="56">
        <v>300</v>
      </c>
      <c r="I408" s="44">
        <f>G408+H408</f>
        <v>300</v>
      </c>
      <c r="J408" s="56">
        <v>-300</v>
      </c>
      <c r="K408" s="44">
        <f>I408+J408</f>
        <v>0</v>
      </c>
      <c r="L408" s="56"/>
      <c r="M408" s="44">
        <f>K408+L408</f>
        <v>0</v>
      </c>
    </row>
    <row r="409" spans="1:13" x14ac:dyDescent="0.25">
      <c r="A409" s="10" t="s">
        <v>47</v>
      </c>
      <c r="B409" s="39"/>
      <c r="C409" s="36" t="s">
        <v>46</v>
      </c>
      <c r="D409" s="36" t="s">
        <v>17</v>
      </c>
      <c r="E409" s="36"/>
      <c r="F409" s="36"/>
      <c r="G409" s="45">
        <f>G426+G428+G430</f>
        <v>5000</v>
      </c>
      <c r="H409" s="57"/>
      <c r="I409" s="45">
        <f>I426+I428+I430</f>
        <v>5000</v>
      </c>
      <c r="J409" s="57"/>
      <c r="K409" s="45">
        <f>K426+K428+K430</f>
        <v>5000</v>
      </c>
      <c r="L409" s="57"/>
      <c r="M409" s="45">
        <f>M426+M428+M430+M412+M414+M416+M420+M422+M424+M418</f>
        <v>32922.649999999994</v>
      </c>
    </row>
    <row r="410" spans="1:13" ht="15" customHeight="1" x14ac:dyDescent="0.25">
      <c r="A410" s="20" t="s">
        <v>351</v>
      </c>
      <c r="B410" s="39"/>
      <c r="C410" s="39" t="s">
        <v>46</v>
      </c>
      <c r="D410" s="39" t="s">
        <v>17</v>
      </c>
      <c r="E410" s="39" t="s">
        <v>350</v>
      </c>
      <c r="F410" s="39"/>
      <c r="G410" s="44"/>
      <c r="I410" s="44"/>
      <c r="K410" s="44"/>
      <c r="L410" s="56"/>
      <c r="M410" s="44"/>
    </row>
    <row r="411" spans="1:13" x14ac:dyDescent="0.25">
      <c r="A411" s="42" t="s">
        <v>232</v>
      </c>
      <c r="B411" s="39"/>
      <c r="C411" s="39" t="s">
        <v>46</v>
      </c>
      <c r="D411" s="39" t="s">
        <v>17</v>
      </c>
      <c r="E411" s="39" t="s">
        <v>350</v>
      </c>
      <c r="F411" s="39" t="s">
        <v>218</v>
      </c>
      <c r="G411" s="44"/>
      <c r="I411" s="44">
        <f>G411+H411</f>
        <v>0</v>
      </c>
      <c r="K411" s="44">
        <f>I411+J411</f>
        <v>0</v>
      </c>
      <c r="L411" s="56"/>
      <c r="M411" s="44">
        <f>K411+L411</f>
        <v>0</v>
      </c>
    </row>
    <row r="412" spans="1:13" ht="18.75" customHeight="1" x14ac:dyDescent="0.25">
      <c r="A412" s="42" t="s">
        <v>540</v>
      </c>
      <c r="B412" s="39"/>
      <c r="C412" s="39" t="s">
        <v>46</v>
      </c>
      <c r="D412" s="39" t="s">
        <v>17</v>
      </c>
      <c r="E412" s="39" t="s">
        <v>539</v>
      </c>
      <c r="F412" s="39"/>
      <c r="G412" s="44"/>
      <c r="I412" s="44"/>
      <c r="K412" s="44"/>
      <c r="L412" s="56"/>
      <c r="M412" s="44">
        <f>M413</f>
        <v>100.2</v>
      </c>
    </row>
    <row r="413" spans="1:13" ht="18" customHeight="1" x14ac:dyDescent="0.25">
      <c r="A413" s="42" t="s">
        <v>312</v>
      </c>
      <c r="B413" s="39"/>
      <c r="C413" s="39" t="s">
        <v>46</v>
      </c>
      <c r="D413" s="39" t="s">
        <v>17</v>
      </c>
      <c r="E413" s="39" t="s">
        <v>539</v>
      </c>
      <c r="F413" s="39" t="s">
        <v>311</v>
      </c>
      <c r="G413" s="44"/>
      <c r="I413" s="44"/>
      <c r="K413" s="44"/>
      <c r="L413" s="56">
        <v>100.2</v>
      </c>
      <c r="M413" s="44">
        <f>K413+L413</f>
        <v>100.2</v>
      </c>
    </row>
    <row r="414" spans="1:13" x14ac:dyDescent="0.25">
      <c r="A414" s="42" t="s">
        <v>541</v>
      </c>
      <c r="B414" s="39"/>
      <c r="C414" s="39" t="s">
        <v>46</v>
      </c>
      <c r="D414" s="39" t="s">
        <v>17</v>
      </c>
      <c r="E414" s="39" t="s">
        <v>542</v>
      </c>
      <c r="F414" s="39"/>
      <c r="G414" s="44"/>
      <c r="I414" s="44"/>
      <c r="K414" s="44"/>
      <c r="L414" s="56"/>
      <c r="M414" s="44">
        <f>M415</f>
        <v>271.19</v>
      </c>
    </row>
    <row r="415" spans="1:13" ht="18" customHeight="1" x14ac:dyDescent="0.25">
      <c r="A415" s="42" t="s">
        <v>312</v>
      </c>
      <c r="B415" s="39"/>
      <c r="C415" s="39" t="s">
        <v>46</v>
      </c>
      <c r="D415" s="39" t="s">
        <v>17</v>
      </c>
      <c r="E415" s="39" t="s">
        <v>542</v>
      </c>
      <c r="F415" s="39" t="s">
        <v>311</v>
      </c>
      <c r="G415" s="44"/>
      <c r="I415" s="44"/>
      <c r="K415" s="44"/>
      <c r="L415" s="56">
        <v>271.19</v>
      </c>
      <c r="M415" s="44">
        <f>K415+L415</f>
        <v>271.19</v>
      </c>
    </row>
    <row r="416" spans="1:13" x14ac:dyDescent="0.25">
      <c r="A416" s="42" t="s">
        <v>544</v>
      </c>
      <c r="B416" s="39"/>
      <c r="C416" s="39" t="s">
        <v>46</v>
      </c>
      <c r="D416" s="39" t="s">
        <v>17</v>
      </c>
      <c r="E416" s="39" t="s">
        <v>543</v>
      </c>
      <c r="F416" s="39"/>
      <c r="G416" s="44"/>
      <c r="I416" s="44"/>
      <c r="K416" s="44"/>
      <c r="L416" s="56"/>
      <c r="M416" s="44">
        <f>M417</f>
        <v>329.16</v>
      </c>
    </row>
    <row r="417" spans="1:13" ht="16.5" customHeight="1" x14ac:dyDescent="0.25">
      <c r="A417" s="42" t="s">
        <v>312</v>
      </c>
      <c r="B417" s="39"/>
      <c r="C417" s="39" t="s">
        <v>46</v>
      </c>
      <c r="D417" s="39" t="s">
        <v>17</v>
      </c>
      <c r="E417" s="39" t="s">
        <v>543</v>
      </c>
      <c r="F417" s="39" t="s">
        <v>311</v>
      </c>
      <c r="G417" s="44"/>
      <c r="I417" s="44"/>
      <c r="K417" s="44"/>
      <c r="L417" s="56">
        <v>329.16</v>
      </c>
      <c r="M417" s="44">
        <f>K417+L417</f>
        <v>329.16</v>
      </c>
    </row>
    <row r="418" spans="1:13" ht="15.75" customHeight="1" x14ac:dyDescent="0.25">
      <c r="A418" s="42" t="s">
        <v>547</v>
      </c>
      <c r="B418" s="39"/>
      <c r="C418" s="39" t="s">
        <v>46</v>
      </c>
      <c r="D418" s="39" t="s">
        <v>17</v>
      </c>
      <c r="E418" s="39" t="s">
        <v>546</v>
      </c>
      <c r="F418" s="39"/>
      <c r="G418" s="44"/>
      <c r="I418" s="44"/>
      <c r="K418" s="44"/>
      <c r="L418" s="56"/>
      <c r="M418" s="44">
        <f>M419</f>
        <v>400</v>
      </c>
    </row>
    <row r="419" spans="1:13" ht="18.75" customHeight="1" x14ac:dyDescent="0.25">
      <c r="A419" s="42" t="s">
        <v>312</v>
      </c>
      <c r="B419" s="39"/>
      <c r="C419" s="39" t="s">
        <v>46</v>
      </c>
      <c r="D419" s="39" t="s">
        <v>17</v>
      </c>
      <c r="E419" s="39" t="s">
        <v>546</v>
      </c>
      <c r="F419" s="39" t="s">
        <v>311</v>
      </c>
      <c r="G419" s="44"/>
      <c r="I419" s="44"/>
      <c r="K419" s="44"/>
      <c r="L419" s="56">
        <v>400</v>
      </c>
      <c r="M419" s="44">
        <f>K419+L419</f>
        <v>400</v>
      </c>
    </row>
    <row r="420" spans="1:13" x14ac:dyDescent="0.25">
      <c r="A420" s="19" t="s">
        <v>417</v>
      </c>
      <c r="B420" s="39"/>
      <c r="C420" s="39" t="s">
        <v>46</v>
      </c>
      <c r="D420" s="39" t="s">
        <v>17</v>
      </c>
      <c r="E420" s="39" t="s">
        <v>419</v>
      </c>
      <c r="F420" s="39"/>
      <c r="G420" s="44"/>
      <c r="I420" s="44"/>
      <c r="K420" s="44"/>
      <c r="L420" s="56"/>
      <c r="M420" s="44">
        <f>M421</f>
        <v>465.2</v>
      </c>
    </row>
    <row r="421" spans="1:13" ht="18" customHeight="1" x14ac:dyDescent="0.25">
      <c r="A421" s="19" t="s">
        <v>312</v>
      </c>
      <c r="B421" s="39"/>
      <c r="C421" s="39" t="s">
        <v>46</v>
      </c>
      <c r="D421" s="39" t="s">
        <v>17</v>
      </c>
      <c r="E421" s="39" t="s">
        <v>419</v>
      </c>
      <c r="F421" s="39" t="s">
        <v>311</v>
      </c>
      <c r="G421" s="44"/>
      <c r="I421" s="44"/>
      <c r="K421" s="44"/>
      <c r="L421" s="56">
        <v>465.2</v>
      </c>
      <c r="M421" s="44">
        <f>K421+L421</f>
        <v>465.2</v>
      </c>
    </row>
    <row r="422" spans="1:13" x14ac:dyDescent="0.25">
      <c r="A422" s="19" t="s">
        <v>418</v>
      </c>
      <c r="B422" s="39"/>
      <c r="C422" s="39" t="s">
        <v>46</v>
      </c>
      <c r="D422" s="39" t="s">
        <v>17</v>
      </c>
      <c r="E422" s="39" t="s">
        <v>553</v>
      </c>
      <c r="F422" s="39"/>
      <c r="G422" s="44"/>
      <c r="I422" s="44"/>
      <c r="K422" s="44"/>
      <c r="L422" s="56"/>
      <c r="M422" s="44">
        <f>M423</f>
        <v>633.20000000000005</v>
      </c>
    </row>
    <row r="423" spans="1:13" ht="15" customHeight="1" x14ac:dyDescent="0.25">
      <c r="A423" s="19" t="s">
        <v>312</v>
      </c>
      <c r="B423" s="39"/>
      <c r="C423" s="39" t="s">
        <v>46</v>
      </c>
      <c r="D423" s="39" t="s">
        <v>17</v>
      </c>
      <c r="E423" s="39" t="s">
        <v>420</v>
      </c>
      <c r="F423" s="39" t="s">
        <v>311</v>
      </c>
      <c r="G423" s="44"/>
      <c r="I423" s="44"/>
      <c r="K423" s="44"/>
      <c r="L423" s="56">
        <v>633.20000000000005</v>
      </c>
      <c r="M423" s="44">
        <f>K423+L423</f>
        <v>633.20000000000005</v>
      </c>
    </row>
    <row r="424" spans="1:13" ht="60" customHeight="1" x14ac:dyDescent="0.25">
      <c r="A424" s="19" t="s">
        <v>421</v>
      </c>
      <c r="B424" s="39"/>
      <c r="C424" s="39" t="s">
        <v>46</v>
      </c>
      <c r="D424" s="39" t="s">
        <v>17</v>
      </c>
      <c r="E424" s="39" t="s">
        <v>422</v>
      </c>
      <c r="F424" s="39"/>
      <c r="G424" s="44"/>
      <c r="I424" s="44"/>
      <c r="K424" s="44"/>
      <c r="L424" s="56"/>
      <c r="M424" s="44">
        <f>M425</f>
        <v>113.6</v>
      </c>
    </row>
    <row r="425" spans="1:13" ht="18.75" customHeight="1" x14ac:dyDescent="0.25">
      <c r="A425" s="19" t="s">
        <v>312</v>
      </c>
      <c r="B425" s="39"/>
      <c r="C425" s="39" t="s">
        <v>46</v>
      </c>
      <c r="D425" s="39" t="s">
        <v>17</v>
      </c>
      <c r="E425" s="39" t="s">
        <v>422</v>
      </c>
      <c r="F425" s="39" t="s">
        <v>311</v>
      </c>
      <c r="G425" s="44"/>
      <c r="I425" s="44"/>
      <c r="K425" s="44"/>
      <c r="L425" s="56">
        <v>113.6</v>
      </c>
      <c r="M425" s="44">
        <f>L425+K425</f>
        <v>113.6</v>
      </c>
    </row>
    <row r="426" spans="1:13" ht="30" customHeight="1" x14ac:dyDescent="0.25">
      <c r="A426" s="19" t="s">
        <v>427</v>
      </c>
      <c r="B426" s="39"/>
      <c r="C426" s="39" t="s">
        <v>46</v>
      </c>
      <c r="D426" s="39" t="s">
        <v>17</v>
      </c>
      <c r="E426" s="39" t="s">
        <v>428</v>
      </c>
      <c r="F426" s="39"/>
      <c r="G426" s="44">
        <f>G427</f>
        <v>5000</v>
      </c>
      <c r="I426" s="44">
        <f>I427</f>
        <v>5000</v>
      </c>
      <c r="K426" s="44">
        <f>K427</f>
        <v>5000</v>
      </c>
      <c r="L426" s="56"/>
      <c r="M426" s="44">
        <f>M427</f>
        <v>30610.1</v>
      </c>
    </row>
    <row r="427" spans="1:13" ht="14.25" customHeight="1" x14ac:dyDescent="0.25">
      <c r="A427" s="19" t="s">
        <v>312</v>
      </c>
      <c r="B427" s="39"/>
      <c r="C427" s="39" t="s">
        <v>46</v>
      </c>
      <c r="D427" s="39" t="s">
        <v>17</v>
      </c>
      <c r="E427" s="39" t="s">
        <v>428</v>
      </c>
      <c r="F427" s="39" t="s">
        <v>311</v>
      </c>
      <c r="G427" s="44">
        <v>5000</v>
      </c>
      <c r="I427" s="44">
        <f>G427+H427</f>
        <v>5000</v>
      </c>
      <c r="K427" s="44">
        <f>I427+J427</f>
        <v>5000</v>
      </c>
      <c r="L427" s="56">
        <v>25610.1</v>
      </c>
      <c r="M427" s="44">
        <f>K427+L427</f>
        <v>30610.1</v>
      </c>
    </row>
    <row r="428" spans="1:13" ht="32.25" hidden="1" customHeight="1" x14ac:dyDescent="0.25">
      <c r="A428" s="19" t="s">
        <v>360</v>
      </c>
      <c r="B428" s="39"/>
      <c r="C428" s="39" t="s">
        <v>46</v>
      </c>
      <c r="D428" s="39" t="s">
        <v>17</v>
      </c>
      <c r="E428" s="39" t="s">
        <v>357</v>
      </c>
      <c r="F428" s="39"/>
      <c r="G428" s="44">
        <f>G429</f>
        <v>0</v>
      </c>
      <c r="I428" s="44">
        <f>I429</f>
        <v>0</v>
      </c>
      <c r="K428" s="44">
        <f>K429</f>
        <v>0</v>
      </c>
      <c r="L428" s="56"/>
      <c r="M428" s="44">
        <f>M429</f>
        <v>0</v>
      </c>
    </row>
    <row r="429" spans="1:13" ht="33.75" hidden="1" customHeight="1" x14ac:dyDescent="0.25">
      <c r="A429" s="19" t="s">
        <v>312</v>
      </c>
      <c r="B429" s="39"/>
      <c r="C429" s="39" t="s">
        <v>46</v>
      </c>
      <c r="D429" s="39" t="s">
        <v>17</v>
      </c>
      <c r="E429" s="39" t="s">
        <v>357</v>
      </c>
      <c r="F429" s="39" t="s">
        <v>311</v>
      </c>
      <c r="G429" s="44"/>
      <c r="I429" s="44">
        <f>G429+H429</f>
        <v>0</v>
      </c>
      <c r="K429" s="44">
        <f>I429+J429</f>
        <v>0</v>
      </c>
      <c r="L429" s="56"/>
      <c r="M429" s="44">
        <f>K429+L429</f>
        <v>0</v>
      </c>
    </row>
    <row r="430" spans="1:13" ht="30" hidden="1" customHeight="1" x14ac:dyDescent="0.25">
      <c r="A430" s="19" t="s">
        <v>361</v>
      </c>
      <c r="B430" s="39"/>
      <c r="C430" s="39" t="s">
        <v>46</v>
      </c>
      <c r="D430" s="39" t="s">
        <v>17</v>
      </c>
      <c r="E430" s="39" t="s">
        <v>359</v>
      </c>
      <c r="F430" s="39"/>
      <c r="G430" s="44">
        <f>G431</f>
        <v>0</v>
      </c>
      <c r="I430" s="44">
        <f>I431</f>
        <v>0</v>
      </c>
      <c r="K430" s="44">
        <f>K431</f>
        <v>0</v>
      </c>
      <c r="L430" s="56"/>
      <c r="M430" s="44">
        <f>M431</f>
        <v>0</v>
      </c>
    </row>
    <row r="431" spans="1:13" ht="33.75" hidden="1" customHeight="1" x14ac:dyDescent="0.25">
      <c r="A431" s="19" t="s">
        <v>312</v>
      </c>
      <c r="B431" s="39"/>
      <c r="C431" s="39" t="s">
        <v>46</v>
      </c>
      <c r="D431" s="39" t="s">
        <v>17</v>
      </c>
      <c r="E431" s="39" t="s">
        <v>359</v>
      </c>
      <c r="F431" s="39" t="s">
        <v>311</v>
      </c>
      <c r="G431" s="44"/>
      <c r="I431" s="44">
        <f>G431+H431</f>
        <v>0</v>
      </c>
      <c r="K431" s="44">
        <f>I431+J431</f>
        <v>0</v>
      </c>
      <c r="L431" s="56"/>
      <c r="M431" s="44">
        <f>K431+L431</f>
        <v>0</v>
      </c>
    </row>
    <row r="432" spans="1:13" ht="16.5" customHeight="1" x14ac:dyDescent="0.25">
      <c r="A432" s="41" t="s">
        <v>48</v>
      </c>
      <c r="B432" s="36"/>
      <c r="C432" s="36" t="s">
        <v>46</v>
      </c>
      <c r="D432" s="36" t="s">
        <v>20</v>
      </c>
      <c r="E432" s="36"/>
      <c r="F432" s="36"/>
      <c r="G432" s="45"/>
      <c r="H432" s="57"/>
      <c r="I432" s="45"/>
      <c r="J432" s="57"/>
      <c r="K432" s="45"/>
      <c r="L432" s="57"/>
      <c r="M432" s="45">
        <f>M433</f>
        <v>153.4</v>
      </c>
    </row>
    <row r="433" spans="1:13" ht="18.75" customHeight="1" x14ac:dyDescent="0.25">
      <c r="A433" s="19" t="s">
        <v>49</v>
      </c>
      <c r="B433" s="39"/>
      <c r="C433" s="39" t="s">
        <v>46</v>
      </c>
      <c r="D433" s="39" t="s">
        <v>20</v>
      </c>
      <c r="E433" s="39" t="s">
        <v>493</v>
      </c>
      <c r="F433" s="39"/>
      <c r="G433" s="44"/>
      <c r="I433" s="44"/>
      <c r="K433" s="44"/>
      <c r="L433" s="56"/>
      <c r="M433" s="44">
        <f>M434</f>
        <v>153.4</v>
      </c>
    </row>
    <row r="434" spans="1:13" ht="19.5" customHeight="1" x14ac:dyDescent="0.25">
      <c r="A434" s="42" t="s">
        <v>232</v>
      </c>
      <c r="B434" s="39"/>
      <c r="C434" s="39" t="s">
        <v>46</v>
      </c>
      <c r="D434" s="39" t="s">
        <v>20</v>
      </c>
      <c r="E434" s="39" t="s">
        <v>493</v>
      </c>
      <c r="F434" s="39" t="s">
        <v>218</v>
      </c>
      <c r="G434" s="44"/>
      <c r="I434" s="44"/>
      <c r="K434" s="44"/>
      <c r="L434" s="56">
        <f>54.23+99.17</f>
        <v>153.4</v>
      </c>
      <c r="M434" s="44">
        <f>K434+L434</f>
        <v>153.4</v>
      </c>
    </row>
    <row r="435" spans="1:13" x14ac:dyDescent="0.25">
      <c r="A435" s="41" t="s">
        <v>55</v>
      </c>
      <c r="B435" s="39"/>
      <c r="C435" s="36" t="s">
        <v>56</v>
      </c>
      <c r="D435" s="36"/>
      <c r="E435" s="36"/>
      <c r="F435" s="36"/>
      <c r="G435" s="45">
        <f>G436</f>
        <v>1000</v>
      </c>
      <c r="H435" s="57"/>
      <c r="I435" s="45">
        <f>I436</f>
        <v>1000</v>
      </c>
      <c r="J435" s="57"/>
      <c r="K435" s="45">
        <f>K436</f>
        <v>1000</v>
      </c>
      <c r="L435" s="57"/>
      <c r="M435" s="45">
        <f>M436+M445</f>
        <v>31229.65</v>
      </c>
    </row>
    <row r="436" spans="1:13" ht="17.25" customHeight="1" x14ac:dyDescent="0.25">
      <c r="A436" s="41" t="s">
        <v>57</v>
      </c>
      <c r="B436" s="39"/>
      <c r="C436" s="36" t="s">
        <v>56</v>
      </c>
      <c r="D436" s="36" t="s">
        <v>15</v>
      </c>
      <c r="E436" s="36"/>
      <c r="F436" s="36"/>
      <c r="G436" s="45">
        <f>G441+G443</f>
        <v>1000</v>
      </c>
      <c r="H436" s="57"/>
      <c r="I436" s="45">
        <f>I441+I443</f>
        <v>1000</v>
      </c>
      <c r="J436" s="57"/>
      <c r="K436" s="45">
        <f>K441+K443</f>
        <v>1000</v>
      </c>
      <c r="L436" s="57"/>
      <c r="M436" s="45">
        <f>M441+M443+M439+M437</f>
        <v>25422</v>
      </c>
    </row>
    <row r="437" spans="1:13" ht="33" customHeight="1" x14ac:dyDescent="0.25">
      <c r="A437" s="43" t="s">
        <v>425</v>
      </c>
      <c r="B437" s="39"/>
      <c r="C437" s="39" t="s">
        <v>56</v>
      </c>
      <c r="D437" s="39" t="s">
        <v>15</v>
      </c>
      <c r="E437" s="39" t="s">
        <v>549</v>
      </c>
      <c r="F437" s="39"/>
      <c r="G437" s="44"/>
      <c r="I437" s="44"/>
      <c r="K437" s="44"/>
      <c r="L437" s="56"/>
      <c r="M437" s="44">
        <f>M438</f>
        <v>18422</v>
      </c>
    </row>
    <row r="438" spans="1:13" ht="18.75" customHeight="1" x14ac:dyDescent="0.25">
      <c r="A438" s="42" t="s">
        <v>312</v>
      </c>
      <c r="B438" s="39"/>
      <c r="C438" s="39" t="s">
        <v>56</v>
      </c>
      <c r="D438" s="39" t="s">
        <v>15</v>
      </c>
      <c r="E438" s="39" t="s">
        <v>549</v>
      </c>
      <c r="F438" s="39"/>
      <c r="G438" s="44"/>
      <c r="I438" s="44"/>
      <c r="K438" s="44"/>
      <c r="L438" s="56">
        <v>18422</v>
      </c>
      <c r="M438" s="44">
        <f>K438+L438</f>
        <v>18422</v>
      </c>
    </row>
    <row r="439" spans="1:13" ht="36" customHeight="1" x14ac:dyDescent="0.25">
      <c r="A439" s="43" t="s">
        <v>425</v>
      </c>
      <c r="B439" s="39"/>
      <c r="C439" s="39" t="s">
        <v>56</v>
      </c>
      <c r="D439" s="39" t="s">
        <v>15</v>
      </c>
      <c r="E439" s="39" t="s">
        <v>548</v>
      </c>
      <c r="F439" s="39"/>
      <c r="G439" s="44"/>
      <c r="I439" s="44"/>
      <c r="K439" s="44"/>
      <c r="L439" s="56"/>
      <c r="M439" s="44">
        <f>M440</f>
        <v>6000</v>
      </c>
    </row>
    <row r="440" spans="1:13" ht="18" customHeight="1" x14ac:dyDescent="0.25">
      <c r="A440" s="42" t="s">
        <v>312</v>
      </c>
      <c r="B440" s="39"/>
      <c r="C440" s="39" t="s">
        <v>56</v>
      </c>
      <c r="D440" s="39" t="s">
        <v>15</v>
      </c>
      <c r="E440" s="39" t="s">
        <v>548</v>
      </c>
      <c r="F440" s="39" t="s">
        <v>311</v>
      </c>
      <c r="G440" s="44"/>
      <c r="I440" s="44"/>
      <c r="K440" s="44"/>
      <c r="L440" s="56">
        <v>6000</v>
      </c>
      <c r="M440" s="44">
        <f>K440+L440</f>
        <v>6000</v>
      </c>
    </row>
    <row r="441" spans="1:13" ht="31.5" x14ac:dyDescent="0.25">
      <c r="A441" s="43" t="s">
        <v>425</v>
      </c>
      <c r="B441" s="39"/>
      <c r="C441" s="39" t="s">
        <v>56</v>
      </c>
      <c r="D441" s="39" t="s">
        <v>15</v>
      </c>
      <c r="E441" s="39" t="s">
        <v>354</v>
      </c>
      <c r="F441" s="39"/>
      <c r="G441" s="44">
        <f>G442</f>
        <v>500</v>
      </c>
      <c r="I441" s="44">
        <f>I442</f>
        <v>500</v>
      </c>
      <c r="K441" s="44">
        <f>K442</f>
        <v>500</v>
      </c>
      <c r="L441" s="56"/>
      <c r="M441" s="44">
        <f>M442</f>
        <v>500</v>
      </c>
    </row>
    <row r="442" spans="1:13" ht="17.25" customHeight="1" x14ac:dyDescent="0.25">
      <c r="A442" s="42" t="s">
        <v>312</v>
      </c>
      <c r="B442" s="39"/>
      <c r="C442" s="39" t="s">
        <v>56</v>
      </c>
      <c r="D442" s="39" t="s">
        <v>15</v>
      </c>
      <c r="E442" s="39" t="s">
        <v>354</v>
      </c>
      <c r="F442" s="39" t="s">
        <v>311</v>
      </c>
      <c r="G442" s="44">
        <v>500</v>
      </c>
      <c r="I442" s="44">
        <f>G442+H442</f>
        <v>500</v>
      </c>
      <c r="K442" s="44">
        <f>I442+J442</f>
        <v>500</v>
      </c>
      <c r="L442" s="56"/>
      <c r="M442" s="44">
        <f>K442+L442</f>
        <v>500</v>
      </c>
    </row>
    <row r="443" spans="1:13" ht="18.75" customHeight="1" x14ac:dyDescent="0.25">
      <c r="A443" s="19" t="s">
        <v>408</v>
      </c>
      <c r="B443" s="39"/>
      <c r="C443" s="39" t="s">
        <v>56</v>
      </c>
      <c r="D443" s="39" t="s">
        <v>15</v>
      </c>
      <c r="E443" s="39" t="s">
        <v>409</v>
      </c>
      <c r="F443" s="39"/>
      <c r="G443" s="44">
        <f>G444</f>
        <v>500</v>
      </c>
      <c r="I443" s="44">
        <f>I444</f>
        <v>500</v>
      </c>
      <c r="K443" s="44">
        <f>K444</f>
        <v>500</v>
      </c>
      <c r="L443" s="56"/>
      <c r="M443" s="44">
        <f>M444</f>
        <v>500</v>
      </c>
    </row>
    <row r="444" spans="1:13" ht="15" customHeight="1" x14ac:dyDescent="0.25">
      <c r="A444" s="42" t="s">
        <v>426</v>
      </c>
      <c r="B444" s="39"/>
      <c r="C444" s="39" t="s">
        <v>56</v>
      </c>
      <c r="D444" s="39" t="s">
        <v>15</v>
      </c>
      <c r="E444" s="39" t="s">
        <v>409</v>
      </c>
      <c r="F444" s="39" t="s">
        <v>311</v>
      </c>
      <c r="G444" s="44">
        <v>500</v>
      </c>
      <c r="I444" s="44">
        <f>G444+H444</f>
        <v>500</v>
      </c>
      <c r="K444" s="44">
        <f>I444+J444</f>
        <v>500</v>
      </c>
      <c r="L444" s="56"/>
      <c r="M444" s="44">
        <f>K444+L444</f>
        <v>500</v>
      </c>
    </row>
    <row r="445" spans="1:13" x14ac:dyDescent="0.25">
      <c r="A445" s="10" t="s">
        <v>80</v>
      </c>
      <c r="B445" s="36"/>
      <c r="C445" s="36" t="s">
        <v>56</v>
      </c>
      <c r="D445" s="36" t="s">
        <v>17</v>
      </c>
      <c r="E445" s="36"/>
      <c r="F445" s="36"/>
      <c r="G445" s="45"/>
      <c r="H445" s="57"/>
      <c r="I445" s="45"/>
      <c r="J445" s="57"/>
      <c r="K445" s="45"/>
      <c r="L445" s="57"/>
      <c r="M445" s="45">
        <f>M446</f>
        <v>5807.65</v>
      </c>
    </row>
    <row r="446" spans="1:13" ht="30" x14ac:dyDescent="0.25">
      <c r="A446" s="42" t="s">
        <v>551</v>
      </c>
      <c r="B446" s="39"/>
      <c r="C446" s="39" t="s">
        <v>56</v>
      </c>
      <c r="D446" s="39" t="s">
        <v>17</v>
      </c>
      <c r="E446" s="39" t="s">
        <v>550</v>
      </c>
      <c r="F446" s="39" t="s">
        <v>218</v>
      </c>
      <c r="G446" s="44"/>
      <c r="I446" s="44"/>
      <c r="K446" s="44"/>
      <c r="L446" s="56"/>
      <c r="M446" s="44">
        <f>M447</f>
        <v>5807.65</v>
      </c>
    </row>
    <row r="447" spans="1:13" ht="18.75" customHeight="1" x14ac:dyDescent="0.25">
      <c r="A447" s="42" t="s">
        <v>312</v>
      </c>
      <c r="B447" s="39"/>
      <c r="C447" s="39" t="s">
        <v>56</v>
      </c>
      <c r="D447" s="39" t="s">
        <v>17</v>
      </c>
      <c r="E447" s="39" t="s">
        <v>550</v>
      </c>
      <c r="F447" s="39" t="s">
        <v>311</v>
      </c>
      <c r="G447" s="44"/>
      <c r="I447" s="44"/>
      <c r="K447" s="44"/>
      <c r="L447" s="56">
        <v>5807.65</v>
      </c>
      <c r="M447" s="44">
        <f>K447+L447</f>
        <v>5807.65</v>
      </c>
    </row>
    <row r="448" spans="1:13" ht="15" customHeight="1" x14ac:dyDescent="0.25">
      <c r="A448" s="69" t="s">
        <v>324</v>
      </c>
      <c r="B448" s="36" t="s">
        <v>7</v>
      </c>
      <c r="C448" s="36"/>
      <c r="D448" s="36"/>
      <c r="E448" s="36"/>
      <c r="F448" s="36"/>
      <c r="G448" s="45">
        <f>G449</f>
        <v>1420</v>
      </c>
      <c r="I448" s="45">
        <f>I449</f>
        <v>1420</v>
      </c>
      <c r="K448" s="45">
        <f>K449</f>
        <v>1420</v>
      </c>
      <c r="L448" s="56"/>
      <c r="M448" s="45">
        <f>M449</f>
        <v>1470.1999999999998</v>
      </c>
    </row>
    <row r="449" spans="1:13" x14ac:dyDescent="0.25">
      <c r="A449" s="41" t="s">
        <v>134</v>
      </c>
      <c r="B449" s="36"/>
      <c r="C449" s="36" t="s">
        <v>15</v>
      </c>
      <c r="D449" s="36"/>
      <c r="E449" s="39"/>
      <c r="F449" s="39"/>
      <c r="G449" s="44">
        <f>G450</f>
        <v>1420</v>
      </c>
      <c r="I449" s="44">
        <f>I450</f>
        <v>1420</v>
      </c>
      <c r="K449" s="44">
        <f>K450</f>
        <v>1420</v>
      </c>
      <c r="L449" s="56"/>
      <c r="M449" s="44">
        <f>M450</f>
        <v>1470.1999999999998</v>
      </c>
    </row>
    <row r="450" spans="1:13" x14ac:dyDescent="0.25">
      <c r="A450" s="41" t="s">
        <v>29</v>
      </c>
      <c r="B450" s="36"/>
      <c r="C450" s="36" t="s">
        <v>15</v>
      </c>
      <c r="D450" s="36" t="s">
        <v>193</v>
      </c>
      <c r="E450" s="39"/>
      <c r="F450" s="39"/>
      <c r="G450" s="44">
        <f>G451</f>
        <v>1420</v>
      </c>
      <c r="I450" s="44">
        <f>I451</f>
        <v>1420</v>
      </c>
      <c r="K450" s="44">
        <f>K451</f>
        <v>1420</v>
      </c>
      <c r="L450" s="56"/>
      <c r="M450" s="44">
        <f>M451</f>
        <v>1470.1999999999998</v>
      </c>
    </row>
    <row r="451" spans="1:13" x14ac:dyDescent="0.25">
      <c r="A451" s="40" t="s">
        <v>52</v>
      </c>
      <c r="B451" s="39"/>
      <c r="C451" s="39" t="s">
        <v>15</v>
      </c>
      <c r="D451" s="39" t="s">
        <v>193</v>
      </c>
      <c r="E451" s="39" t="s">
        <v>302</v>
      </c>
      <c r="F451" s="39"/>
      <c r="G451" s="44">
        <f>G452+G454+G455+G456+G457</f>
        <v>1420</v>
      </c>
      <c r="I451" s="44">
        <f>I452+I454+I455+I456+I457</f>
        <v>1420</v>
      </c>
      <c r="K451" s="44">
        <f>K452+K454+K455+K456+K457</f>
        <v>1420</v>
      </c>
      <c r="L451" s="56"/>
      <c r="M451" s="44">
        <f>M452+M454+M455+M456+M457+M453</f>
        <v>1470.1999999999998</v>
      </c>
    </row>
    <row r="452" spans="1:13" x14ac:dyDescent="0.25">
      <c r="A452" s="19" t="s">
        <v>212</v>
      </c>
      <c r="B452" s="39"/>
      <c r="C452" s="39" t="s">
        <v>15</v>
      </c>
      <c r="D452" s="39" t="s">
        <v>193</v>
      </c>
      <c r="E452" s="39" t="s">
        <v>302</v>
      </c>
      <c r="F452" s="39" t="s">
        <v>404</v>
      </c>
      <c r="G452" s="44">
        <v>1007.7</v>
      </c>
      <c r="I452" s="44">
        <f>G452+H452</f>
        <v>1007.7</v>
      </c>
      <c r="J452" s="56">
        <v>65.599999999999994</v>
      </c>
      <c r="K452" s="44">
        <f>I452+J452</f>
        <v>1073.3</v>
      </c>
      <c r="L452" s="56">
        <v>20.8</v>
      </c>
      <c r="M452" s="44">
        <f t="shared" ref="M452:M457" si="5">K452+L452</f>
        <v>1094.0999999999999</v>
      </c>
    </row>
    <row r="453" spans="1:13" x14ac:dyDescent="0.25">
      <c r="A453" s="19" t="s">
        <v>214</v>
      </c>
      <c r="B453" s="39"/>
      <c r="C453" s="39" t="s">
        <v>15</v>
      </c>
      <c r="D453" s="39" t="s">
        <v>193</v>
      </c>
      <c r="E453" s="39" t="s">
        <v>302</v>
      </c>
      <c r="F453" s="39" t="s">
        <v>215</v>
      </c>
      <c r="G453" s="44"/>
      <c r="I453" s="44"/>
      <c r="K453" s="44"/>
      <c r="L453" s="56">
        <v>0.5</v>
      </c>
      <c r="M453" s="44">
        <f t="shared" si="5"/>
        <v>0.5</v>
      </c>
    </row>
    <row r="454" spans="1:13" ht="16.5" customHeight="1" x14ac:dyDescent="0.25">
      <c r="A454" s="19" t="s">
        <v>216</v>
      </c>
      <c r="B454" s="39"/>
      <c r="C454" s="39" t="s">
        <v>15</v>
      </c>
      <c r="D454" s="39" t="s">
        <v>193</v>
      </c>
      <c r="E454" s="39" t="s">
        <v>302</v>
      </c>
      <c r="F454" s="39" t="s">
        <v>217</v>
      </c>
      <c r="G454" s="44">
        <v>238.7</v>
      </c>
      <c r="I454" s="44">
        <f>G454+H454</f>
        <v>238.7</v>
      </c>
      <c r="J454" s="56">
        <v>-58.7</v>
      </c>
      <c r="K454" s="44">
        <f>I454+J454</f>
        <v>180</v>
      </c>
      <c r="L454" s="56">
        <v>22.2</v>
      </c>
      <c r="M454" s="44">
        <f t="shared" si="5"/>
        <v>202.2</v>
      </c>
    </row>
    <row r="455" spans="1:13" x14ac:dyDescent="0.25">
      <c r="A455" s="42" t="s">
        <v>232</v>
      </c>
      <c r="B455" s="39"/>
      <c r="C455" s="39" t="s">
        <v>15</v>
      </c>
      <c r="D455" s="39" t="s">
        <v>193</v>
      </c>
      <c r="E455" s="39" t="s">
        <v>302</v>
      </c>
      <c r="F455" s="39" t="s">
        <v>218</v>
      </c>
      <c r="G455" s="44">
        <v>173.6</v>
      </c>
      <c r="I455" s="44">
        <f>G455+H455</f>
        <v>173.6</v>
      </c>
      <c r="J455" s="56">
        <v>-7.9</v>
      </c>
      <c r="K455" s="44">
        <f>I455+J455</f>
        <v>165.7</v>
      </c>
      <c r="L455" s="56">
        <v>6.7</v>
      </c>
      <c r="M455" s="44">
        <f t="shared" si="5"/>
        <v>172.39999999999998</v>
      </c>
    </row>
    <row r="456" spans="1:13" x14ac:dyDescent="0.25">
      <c r="A456" s="48" t="s">
        <v>328</v>
      </c>
      <c r="B456" s="39"/>
      <c r="C456" s="39" t="s">
        <v>15</v>
      </c>
      <c r="D456" s="39" t="s">
        <v>193</v>
      </c>
      <c r="E456" s="39" t="s">
        <v>302</v>
      </c>
      <c r="F456" s="39" t="s">
        <v>327</v>
      </c>
      <c r="G456" s="44"/>
      <c r="I456" s="44">
        <f>G456+H456</f>
        <v>0</v>
      </c>
      <c r="K456" s="44">
        <f>I456+J456</f>
        <v>0</v>
      </c>
      <c r="L456" s="56">
        <v>0.75</v>
      </c>
      <c r="M456" s="44">
        <f t="shared" si="5"/>
        <v>0.75</v>
      </c>
    </row>
    <row r="457" spans="1:13" x14ac:dyDescent="0.25">
      <c r="A457" s="48" t="s">
        <v>310</v>
      </c>
      <c r="B457" s="39"/>
      <c r="C457" s="39" t="s">
        <v>15</v>
      </c>
      <c r="D457" s="39" t="s">
        <v>193</v>
      </c>
      <c r="E457" s="39" t="s">
        <v>302</v>
      </c>
      <c r="F457" s="39" t="s">
        <v>309</v>
      </c>
      <c r="G457" s="44"/>
      <c r="I457" s="44">
        <f>G457+H457</f>
        <v>0</v>
      </c>
      <c r="J457" s="56">
        <v>1</v>
      </c>
      <c r="K457" s="44">
        <f>I457+J457</f>
        <v>1</v>
      </c>
      <c r="L457" s="56">
        <v>-0.75</v>
      </c>
      <c r="M457" s="44">
        <f t="shared" si="5"/>
        <v>0.25</v>
      </c>
    </row>
    <row r="458" spans="1:13" ht="30.75" customHeight="1" x14ac:dyDescent="0.25">
      <c r="A458" s="69" t="s">
        <v>325</v>
      </c>
      <c r="B458" s="36" t="s">
        <v>326</v>
      </c>
      <c r="C458" s="36"/>
      <c r="D458" s="36"/>
      <c r="E458" s="36"/>
      <c r="F458" s="36"/>
      <c r="G458" s="45">
        <f>G463</f>
        <v>1240.9000000000001</v>
      </c>
      <c r="I458" s="45">
        <f>I463</f>
        <v>1240.9000000000001</v>
      </c>
      <c r="K458" s="45">
        <f>K463</f>
        <v>1240.9000000000001</v>
      </c>
      <c r="L458" s="56"/>
      <c r="M458" s="45">
        <f>M463+M460</f>
        <v>17352.650000000001</v>
      </c>
    </row>
    <row r="459" spans="1:13" ht="15.75" customHeight="1" x14ac:dyDescent="0.25">
      <c r="A459" s="61" t="s">
        <v>42</v>
      </c>
      <c r="B459" s="39"/>
      <c r="C459" s="39" t="s">
        <v>24</v>
      </c>
      <c r="D459" s="39"/>
      <c r="E459" s="39"/>
      <c r="F459" s="39"/>
      <c r="G459" s="44"/>
      <c r="I459" s="44"/>
      <c r="K459" s="44"/>
      <c r="L459" s="56"/>
      <c r="M459" s="44">
        <f>M460</f>
        <v>23.5</v>
      </c>
    </row>
    <row r="460" spans="1:13" ht="15.75" customHeight="1" x14ac:dyDescent="0.25">
      <c r="A460" s="10" t="s">
        <v>171</v>
      </c>
      <c r="B460" s="39"/>
      <c r="C460" s="39" t="s">
        <v>24</v>
      </c>
      <c r="D460" s="39" t="s">
        <v>27</v>
      </c>
      <c r="E460" s="39"/>
      <c r="F460" s="39"/>
      <c r="G460" s="44"/>
      <c r="I460" s="44"/>
      <c r="K460" s="44"/>
      <c r="L460" s="56"/>
      <c r="M460" s="44">
        <f>M461</f>
        <v>23.5</v>
      </c>
    </row>
    <row r="461" spans="1:13" ht="28.5" customHeight="1" x14ac:dyDescent="0.25">
      <c r="A461" s="1" t="s">
        <v>366</v>
      </c>
      <c r="B461" s="39"/>
      <c r="C461" s="39" t="s">
        <v>24</v>
      </c>
      <c r="D461" s="39" t="s">
        <v>27</v>
      </c>
      <c r="E461" s="39" t="s">
        <v>319</v>
      </c>
      <c r="F461" s="39"/>
      <c r="G461" s="44"/>
      <c r="I461" s="44"/>
      <c r="K461" s="44"/>
      <c r="L461" s="56"/>
      <c r="M461" s="44">
        <f>M462</f>
        <v>23.5</v>
      </c>
    </row>
    <row r="462" spans="1:13" ht="15.75" customHeight="1" x14ac:dyDescent="0.25">
      <c r="A462" s="42" t="s">
        <v>232</v>
      </c>
      <c r="B462" s="39"/>
      <c r="C462" s="39" t="s">
        <v>24</v>
      </c>
      <c r="D462" s="39" t="s">
        <v>27</v>
      </c>
      <c r="E462" s="39" t="s">
        <v>319</v>
      </c>
      <c r="F462" s="39" t="s">
        <v>218</v>
      </c>
      <c r="G462" s="44"/>
      <c r="I462" s="44"/>
      <c r="K462" s="44"/>
      <c r="L462" s="56">
        <v>23.5</v>
      </c>
      <c r="M462" s="44">
        <f>K462+L462</f>
        <v>23.5</v>
      </c>
    </row>
    <row r="463" spans="1:13" x14ac:dyDescent="0.25">
      <c r="A463" s="35" t="s">
        <v>45</v>
      </c>
      <c r="B463" s="36"/>
      <c r="C463" s="36" t="s">
        <v>46</v>
      </c>
      <c r="D463" s="36"/>
      <c r="E463" s="36"/>
      <c r="F463" s="36"/>
      <c r="G463" s="45">
        <f>G482</f>
        <v>1240.9000000000001</v>
      </c>
      <c r="I463" s="45">
        <f>I482</f>
        <v>1240.9000000000001</v>
      </c>
      <c r="K463" s="45">
        <f>K482</f>
        <v>1240.9000000000001</v>
      </c>
      <c r="L463" s="56"/>
      <c r="M463" s="45">
        <f>M482+M464+M467+M473</f>
        <v>17329.150000000001</v>
      </c>
    </row>
    <row r="464" spans="1:13" x14ac:dyDescent="0.25">
      <c r="A464" s="35" t="s">
        <v>484</v>
      </c>
      <c r="B464" s="39"/>
      <c r="C464" s="36" t="s">
        <v>46</v>
      </c>
      <c r="D464" s="36" t="s">
        <v>15</v>
      </c>
      <c r="E464" s="36"/>
      <c r="F464" s="36"/>
      <c r="G464" s="45"/>
      <c r="H464" s="57"/>
      <c r="I464" s="45"/>
      <c r="J464" s="57"/>
      <c r="K464" s="45"/>
      <c r="L464" s="57"/>
      <c r="M464" s="45">
        <f>M465</f>
        <v>0</v>
      </c>
    </row>
    <row r="465" spans="1:13" x14ac:dyDescent="0.25">
      <c r="A465" s="40" t="s">
        <v>483</v>
      </c>
      <c r="B465" s="39"/>
      <c r="C465" s="39" t="s">
        <v>46</v>
      </c>
      <c r="D465" s="39" t="s">
        <v>15</v>
      </c>
      <c r="E465" s="39" t="s">
        <v>461</v>
      </c>
      <c r="F465" s="39"/>
      <c r="G465" s="44"/>
      <c r="I465" s="44"/>
      <c r="K465" s="44"/>
      <c r="L465" s="56"/>
      <c r="M465" s="44">
        <f>M466</f>
        <v>0</v>
      </c>
    </row>
    <row r="466" spans="1:13" ht="31.5" customHeight="1" x14ac:dyDescent="0.25">
      <c r="A466" s="43" t="s">
        <v>463</v>
      </c>
      <c r="B466" s="39"/>
      <c r="C466" s="39" t="s">
        <v>46</v>
      </c>
      <c r="D466" s="39" t="s">
        <v>15</v>
      </c>
      <c r="E466" s="39" t="s">
        <v>461</v>
      </c>
      <c r="F466" s="39" t="s">
        <v>462</v>
      </c>
      <c r="G466" s="44"/>
      <c r="I466" s="44"/>
      <c r="K466" s="44"/>
      <c r="L466" s="56"/>
      <c r="M466" s="44">
        <f>K466+L466</f>
        <v>0</v>
      </c>
    </row>
    <row r="467" spans="1:13" x14ac:dyDescent="0.25">
      <c r="A467" s="35" t="s">
        <v>485</v>
      </c>
      <c r="B467" s="39"/>
      <c r="C467" s="36" t="s">
        <v>46</v>
      </c>
      <c r="D467" s="36" t="s">
        <v>17</v>
      </c>
      <c r="E467" s="36"/>
      <c r="F467" s="36"/>
      <c r="G467" s="45"/>
      <c r="H467" s="57"/>
      <c r="I467" s="45"/>
      <c r="J467" s="57"/>
      <c r="K467" s="45"/>
      <c r="L467" s="57"/>
      <c r="M467" s="45">
        <f>M468+M470</f>
        <v>4190.3999999999996</v>
      </c>
    </row>
    <row r="468" spans="1:13" x14ac:dyDescent="0.25">
      <c r="A468" s="40" t="s">
        <v>486</v>
      </c>
      <c r="B468" s="39"/>
      <c r="C468" s="39" t="s">
        <v>46</v>
      </c>
      <c r="D468" s="39" t="s">
        <v>17</v>
      </c>
      <c r="E468" s="39" t="s">
        <v>350</v>
      </c>
      <c r="F468" s="39"/>
      <c r="G468" s="44"/>
      <c r="I468" s="44"/>
      <c r="K468" s="44"/>
      <c r="L468" s="56"/>
      <c r="M468" s="44">
        <f>M469</f>
        <v>4012.4</v>
      </c>
    </row>
    <row r="469" spans="1:13" x14ac:dyDescent="0.25">
      <c r="A469" s="42" t="s">
        <v>232</v>
      </c>
      <c r="B469" s="39"/>
      <c r="C469" s="39" t="s">
        <v>46</v>
      </c>
      <c r="D469" s="39" t="s">
        <v>17</v>
      </c>
      <c r="E469" s="39" t="s">
        <v>350</v>
      </c>
      <c r="F469" s="39" t="s">
        <v>218</v>
      </c>
      <c r="G469" s="44"/>
      <c r="I469" s="44"/>
      <c r="K469" s="44"/>
      <c r="L469" s="56">
        <v>4012.4</v>
      </c>
      <c r="M469" s="44">
        <f>K469+L469</f>
        <v>4012.4</v>
      </c>
    </row>
    <row r="470" spans="1:13" ht="31.5" x14ac:dyDescent="0.25">
      <c r="A470" s="43" t="s">
        <v>488</v>
      </c>
      <c r="B470" s="39"/>
      <c r="C470" s="39" t="s">
        <v>46</v>
      </c>
      <c r="D470" s="39" t="s">
        <v>17</v>
      </c>
      <c r="E470" s="39" t="s">
        <v>487</v>
      </c>
      <c r="F470" s="39"/>
      <c r="G470" s="44"/>
      <c r="I470" s="44"/>
      <c r="K470" s="44"/>
      <c r="L470" s="56"/>
      <c r="M470" s="44">
        <f>M471+M472</f>
        <v>178</v>
      </c>
    </row>
    <row r="471" spans="1:13" x14ac:dyDescent="0.25">
      <c r="A471" s="42" t="s">
        <v>232</v>
      </c>
      <c r="B471" s="39"/>
      <c r="C471" s="39" t="s">
        <v>46</v>
      </c>
      <c r="D471" s="39" t="s">
        <v>17</v>
      </c>
      <c r="E471" s="39" t="s">
        <v>487</v>
      </c>
      <c r="F471" s="39" t="s">
        <v>218</v>
      </c>
      <c r="G471" s="44"/>
      <c r="I471" s="44"/>
      <c r="K471" s="44"/>
      <c r="L471" s="56">
        <v>140</v>
      </c>
      <c r="M471" s="44">
        <f>K471+L471</f>
        <v>140</v>
      </c>
    </row>
    <row r="472" spans="1:13" x14ac:dyDescent="0.25">
      <c r="A472" s="42" t="s">
        <v>557</v>
      </c>
      <c r="B472" s="39"/>
      <c r="C472" s="39" t="s">
        <v>46</v>
      </c>
      <c r="D472" s="39" t="s">
        <v>17</v>
      </c>
      <c r="E472" s="39" t="s">
        <v>556</v>
      </c>
      <c r="F472" s="39" t="s">
        <v>218</v>
      </c>
      <c r="G472" s="44"/>
      <c r="I472" s="44"/>
      <c r="K472" s="44"/>
      <c r="L472" s="56">
        <v>38</v>
      </c>
      <c r="M472" s="44">
        <f>K472+L472</f>
        <v>38</v>
      </c>
    </row>
    <row r="473" spans="1:13" x14ac:dyDescent="0.25">
      <c r="A473" s="37" t="s">
        <v>48</v>
      </c>
      <c r="B473" s="39"/>
      <c r="C473" s="36" t="s">
        <v>46</v>
      </c>
      <c r="D473" s="36" t="s">
        <v>20</v>
      </c>
      <c r="E473" s="36"/>
      <c r="F473" s="36"/>
      <c r="G473" s="45"/>
      <c r="H473" s="57"/>
      <c r="I473" s="45"/>
      <c r="J473" s="57"/>
      <c r="K473" s="45"/>
      <c r="L473" s="57"/>
      <c r="M473" s="45">
        <f>M474+M476+M478+M480</f>
        <v>8784.7000000000007</v>
      </c>
    </row>
    <row r="474" spans="1:13" x14ac:dyDescent="0.25">
      <c r="A474" s="43" t="s">
        <v>490</v>
      </c>
      <c r="B474" s="39"/>
      <c r="C474" s="39" t="s">
        <v>46</v>
      </c>
      <c r="D474" s="39" t="s">
        <v>20</v>
      </c>
      <c r="E474" s="39" t="s">
        <v>489</v>
      </c>
      <c r="F474" s="39"/>
      <c r="G474" s="44"/>
      <c r="I474" s="44"/>
      <c r="K474" s="44"/>
      <c r="L474" s="56"/>
      <c r="M474" s="44">
        <f>M475</f>
        <v>2705.5</v>
      </c>
    </row>
    <row r="475" spans="1:13" x14ac:dyDescent="0.25">
      <c r="A475" s="42" t="s">
        <v>232</v>
      </c>
      <c r="B475" s="39"/>
      <c r="C475" s="39" t="s">
        <v>46</v>
      </c>
      <c r="D475" s="39" t="s">
        <v>20</v>
      </c>
      <c r="E475" s="39" t="s">
        <v>489</v>
      </c>
      <c r="F475" s="39" t="s">
        <v>218</v>
      </c>
      <c r="G475" s="44"/>
      <c r="I475" s="44"/>
      <c r="K475" s="44"/>
      <c r="L475" s="56">
        <v>2705.5</v>
      </c>
      <c r="M475" s="44">
        <f>K475+L475</f>
        <v>2705.5</v>
      </c>
    </row>
    <row r="476" spans="1:13" ht="28.5" customHeight="1" x14ac:dyDescent="0.25">
      <c r="A476" s="43" t="s">
        <v>492</v>
      </c>
      <c r="B476" s="39"/>
      <c r="C476" s="39" t="s">
        <v>46</v>
      </c>
      <c r="D476" s="39" t="s">
        <v>20</v>
      </c>
      <c r="E476" s="39" t="s">
        <v>491</v>
      </c>
      <c r="F476" s="39"/>
      <c r="G476" s="44"/>
      <c r="I476" s="44"/>
      <c r="K476" s="44"/>
      <c r="L476" s="56"/>
      <c r="M476" s="44">
        <f>M477</f>
        <v>207.4</v>
      </c>
    </row>
    <row r="477" spans="1:13" x14ac:dyDescent="0.25">
      <c r="A477" s="42" t="s">
        <v>232</v>
      </c>
      <c r="B477" s="39"/>
      <c r="C477" s="39" t="s">
        <v>46</v>
      </c>
      <c r="D477" s="39" t="s">
        <v>20</v>
      </c>
      <c r="E477" s="39" t="s">
        <v>491</v>
      </c>
      <c r="F477" s="39" t="s">
        <v>218</v>
      </c>
      <c r="G477" s="44"/>
      <c r="I477" s="44"/>
      <c r="K477" s="44"/>
      <c r="L477" s="56">
        <v>207.4</v>
      </c>
      <c r="M477" s="44">
        <f>K477+L477</f>
        <v>207.4</v>
      </c>
    </row>
    <row r="478" spans="1:13" x14ac:dyDescent="0.25">
      <c r="A478" s="40" t="s">
        <v>99</v>
      </c>
      <c r="B478" s="39"/>
      <c r="C478" s="39" t="s">
        <v>46</v>
      </c>
      <c r="D478" s="39" t="s">
        <v>20</v>
      </c>
      <c r="E478" s="39" t="s">
        <v>407</v>
      </c>
      <c r="F478" s="39"/>
      <c r="G478" s="44"/>
      <c r="I478" s="44"/>
      <c r="K478" s="44"/>
      <c r="L478" s="56"/>
      <c r="M478" s="44">
        <f>M479</f>
        <v>280</v>
      </c>
    </row>
    <row r="479" spans="1:13" x14ac:dyDescent="0.25">
      <c r="A479" s="42" t="s">
        <v>232</v>
      </c>
      <c r="B479" s="39"/>
      <c r="C479" s="39" t="s">
        <v>46</v>
      </c>
      <c r="D479" s="39" t="s">
        <v>20</v>
      </c>
      <c r="E479" s="39" t="s">
        <v>407</v>
      </c>
      <c r="F479" s="39" t="s">
        <v>218</v>
      </c>
      <c r="G479" s="44"/>
      <c r="I479" s="44"/>
      <c r="K479" s="44"/>
      <c r="L479" s="56">
        <v>280</v>
      </c>
      <c r="M479" s="44">
        <f>K479+L479</f>
        <v>280</v>
      </c>
    </row>
    <row r="480" spans="1:13" x14ac:dyDescent="0.25">
      <c r="A480" s="43" t="s">
        <v>49</v>
      </c>
      <c r="B480" s="39"/>
      <c r="C480" s="39" t="s">
        <v>46</v>
      </c>
      <c r="D480" s="39" t="s">
        <v>20</v>
      </c>
      <c r="E480" s="39" t="s">
        <v>493</v>
      </c>
      <c r="F480" s="39"/>
      <c r="G480" s="44"/>
      <c r="I480" s="44"/>
      <c r="K480" s="44"/>
      <c r="L480" s="56"/>
      <c r="M480" s="44">
        <f>M481</f>
        <v>5591.8</v>
      </c>
    </row>
    <row r="481" spans="1:13" x14ac:dyDescent="0.25">
      <c r="A481" s="42" t="s">
        <v>232</v>
      </c>
      <c r="B481" s="39"/>
      <c r="C481" s="39" t="s">
        <v>46</v>
      </c>
      <c r="D481" s="39" t="s">
        <v>20</v>
      </c>
      <c r="E481" s="39" t="s">
        <v>493</v>
      </c>
      <c r="F481" s="39" t="s">
        <v>218</v>
      </c>
      <c r="G481" s="44"/>
      <c r="I481" s="44"/>
      <c r="K481" s="44"/>
      <c r="L481" s="56">
        <f>5300.8+291</f>
        <v>5591.8</v>
      </c>
      <c r="M481" s="44">
        <f>K481+L481</f>
        <v>5591.8</v>
      </c>
    </row>
    <row r="482" spans="1:13" ht="15.75" customHeight="1" x14ac:dyDescent="0.25">
      <c r="A482" s="38" t="s">
        <v>51</v>
      </c>
      <c r="B482" s="36"/>
      <c r="C482" s="36" t="s">
        <v>46</v>
      </c>
      <c r="D482" s="36" t="s">
        <v>46</v>
      </c>
      <c r="E482" s="36"/>
      <c r="F482" s="36"/>
      <c r="G482" s="45">
        <f>G483</f>
        <v>1240.9000000000001</v>
      </c>
      <c r="I482" s="45">
        <f>I483</f>
        <v>1240.9000000000001</v>
      </c>
      <c r="K482" s="45">
        <f>K483</f>
        <v>1240.9000000000001</v>
      </c>
      <c r="L482" s="56"/>
      <c r="M482" s="45">
        <f>M483</f>
        <v>4354.05</v>
      </c>
    </row>
    <row r="483" spans="1:13" x14ac:dyDescent="0.25">
      <c r="A483" s="40" t="s">
        <v>52</v>
      </c>
      <c r="B483" s="39"/>
      <c r="C483" s="39" t="s">
        <v>46</v>
      </c>
      <c r="D483" s="39" t="s">
        <v>46</v>
      </c>
      <c r="E483" s="39" t="s">
        <v>269</v>
      </c>
      <c r="F483" s="39"/>
      <c r="G483" s="44">
        <f>G484+G486</f>
        <v>1240.9000000000001</v>
      </c>
      <c r="I483" s="44">
        <f>I484+I486</f>
        <v>1240.9000000000001</v>
      </c>
      <c r="K483" s="44">
        <f>K484+K486</f>
        <v>1240.9000000000001</v>
      </c>
      <c r="L483" s="56"/>
      <c r="M483" s="44">
        <f>M484+M486+M487+M488+M485</f>
        <v>4354.05</v>
      </c>
    </row>
    <row r="484" spans="1:13" x14ac:dyDescent="0.25">
      <c r="A484" s="19" t="s">
        <v>212</v>
      </c>
      <c r="B484" s="39"/>
      <c r="C484" s="39" t="s">
        <v>46</v>
      </c>
      <c r="D484" s="39" t="s">
        <v>46</v>
      </c>
      <c r="E484" s="39" t="s">
        <v>269</v>
      </c>
      <c r="F484" s="39" t="s">
        <v>404</v>
      </c>
      <c r="G484" s="44">
        <v>1240.9000000000001</v>
      </c>
      <c r="I484" s="44">
        <f>G484+H484</f>
        <v>1240.9000000000001</v>
      </c>
      <c r="J484" s="56">
        <v>-132.5</v>
      </c>
      <c r="K484" s="44">
        <f>I484+J484</f>
        <v>1108.4000000000001</v>
      </c>
      <c r="L484" s="56">
        <f>2568.65+239.6</f>
        <v>2808.25</v>
      </c>
      <c r="M484" s="44">
        <f>K484+L484</f>
        <v>3916.65</v>
      </c>
    </row>
    <row r="485" spans="1:13" ht="15.75" customHeight="1" x14ac:dyDescent="0.25">
      <c r="A485" s="19" t="s">
        <v>214</v>
      </c>
      <c r="B485" s="39"/>
      <c r="C485" s="39" t="s">
        <v>46</v>
      </c>
      <c r="D485" s="39" t="s">
        <v>46</v>
      </c>
      <c r="E485" s="39" t="s">
        <v>269</v>
      </c>
      <c r="F485" s="39" t="s">
        <v>405</v>
      </c>
      <c r="G485" s="44"/>
      <c r="I485" s="44"/>
      <c r="K485" s="44"/>
      <c r="L485" s="56">
        <v>30</v>
      </c>
      <c r="M485" s="44">
        <f>K485+L485</f>
        <v>30</v>
      </c>
    </row>
    <row r="486" spans="1:13" x14ac:dyDescent="0.25">
      <c r="A486" s="42" t="s">
        <v>232</v>
      </c>
      <c r="B486" s="39"/>
      <c r="C486" s="39" t="s">
        <v>46</v>
      </c>
      <c r="D486" s="39" t="s">
        <v>46</v>
      </c>
      <c r="E486" s="39" t="s">
        <v>269</v>
      </c>
      <c r="F486" s="39" t="s">
        <v>218</v>
      </c>
      <c r="G486" s="44"/>
      <c r="I486" s="44">
        <f>G486+H486</f>
        <v>0</v>
      </c>
      <c r="J486" s="56">
        <v>132.5</v>
      </c>
      <c r="K486" s="44">
        <f>I486+J486</f>
        <v>132.5</v>
      </c>
      <c r="L486" s="56">
        <f>-82.5+38</f>
        <v>-44.5</v>
      </c>
      <c r="M486" s="44">
        <f>K486+L486</f>
        <v>88</v>
      </c>
    </row>
    <row r="487" spans="1:13" x14ac:dyDescent="0.25">
      <c r="A487" s="48" t="s">
        <v>328</v>
      </c>
      <c r="B487" s="39"/>
      <c r="C487" s="39" t="s">
        <v>46</v>
      </c>
      <c r="D487" s="39" t="s">
        <v>46</v>
      </c>
      <c r="E487" s="39" t="s">
        <v>269</v>
      </c>
      <c r="F487" s="39" t="s">
        <v>327</v>
      </c>
      <c r="G487" s="44"/>
      <c r="I487" s="44"/>
      <c r="K487" s="44"/>
      <c r="L487" s="56">
        <v>232.9</v>
      </c>
      <c r="M487" s="44">
        <f>K487+L487</f>
        <v>232.9</v>
      </c>
    </row>
    <row r="488" spans="1:13" x14ac:dyDescent="0.25">
      <c r="A488" s="48" t="s">
        <v>310</v>
      </c>
      <c r="B488" s="39"/>
      <c r="C488" s="39" t="s">
        <v>46</v>
      </c>
      <c r="D488" s="39" t="s">
        <v>46</v>
      </c>
      <c r="E488" s="39" t="s">
        <v>269</v>
      </c>
      <c r="F488" s="39" t="s">
        <v>309</v>
      </c>
      <c r="G488" s="44"/>
      <c r="I488" s="44"/>
      <c r="K488" s="44"/>
      <c r="L488" s="56">
        <v>86.5</v>
      </c>
      <c r="M488" s="44">
        <f>K488+L488</f>
        <v>86.5</v>
      </c>
    </row>
    <row r="489" spans="1:13" ht="18" customHeight="1" x14ac:dyDescent="0.25">
      <c r="A489" s="41" t="s">
        <v>459</v>
      </c>
      <c r="B489" s="36" t="s">
        <v>467</v>
      </c>
      <c r="C489" s="36"/>
      <c r="D489" s="36"/>
      <c r="E489" s="36"/>
      <c r="F489" s="36"/>
      <c r="G489" s="45">
        <f>G490</f>
        <v>4984.2</v>
      </c>
      <c r="I489" s="45">
        <f>I490</f>
        <v>4984.2</v>
      </c>
      <c r="K489" s="45">
        <f>K490</f>
        <v>4984.2</v>
      </c>
      <c r="L489" s="56"/>
      <c r="M489" s="45">
        <f>M490</f>
        <v>5253.3</v>
      </c>
    </row>
    <row r="490" spans="1:13" x14ac:dyDescent="0.25">
      <c r="A490" s="41" t="s">
        <v>134</v>
      </c>
      <c r="B490" s="36"/>
      <c r="C490" s="36" t="s">
        <v>15</v>
      </c>
      <c r="D490" s="36"/>
      <c r="E490" s="39"/>
      <c r="F490" s="39"/>
      <c r="G490" s="44">
        <f>G491</f>
        <v>4984.2</v>
      </c>
      <c r="I490" s="44">
        <f>I491</f>
        <v>4984.2</v>
      </c>
      <c r="K490" s="44">
        <f>K491</f>
        <v>4984.2</v>
      </c>
      <c r="L490" s="56"/>
      <c r="M490" s="44">
        <f>M491</f>
        <v>5253.3</v>
      </c>
    </row>
    <row r="491" spans="1:13" x14ac:dyDescent="0.25">
      <c r="A491" s="41" t="s">
        <v>29</v>
      </c>
      <c r="B491" s="36"/>
      <c r="C491" s="36" t="s">
        <v>15</v>
      </c>
      <c r="D491" s="36" t="s">
        <v>193</v>
      </c>
      <c r="E491" s="39"/>
      <c r="F491" s="39"/>
      <c r="G491" s="44">
        <f>G492</f>
        <v>4984.2</v>
      </c>
      <c r="I491" s="44">
        <f>I492</f>
        <v>4984.2</v>
      </c>
      <c r="K491" s="44">
        <f>K492</f>
        <v>4984.2</v>
      </c>
      <c r="L491" s="56"/>
      <c r="M491" s="44">
        <f>M492+M498</f>
        <v>5253.3</v>
      </c>
    </row>
    <row r="492" spans="1:13" x14ac:dyDescent="0.25">
      <c r="A492" s="40" t="s">
        <v>270</v>
      </c>
      <c r="B492" s="39"/>
      <c r="C492" s="39" t="s">
        <v>15</v>
      </c>
      <c r="D492" s="39" t="s">
        <v>193</v>
      </c>
      <c r="E492" s="39" t="s">
        <v>269</v>
      </c>
      <c r="F492" s="39"/>
      <c r="G492" s="44">
        <f>G493+G495+G494+G496+G497</f>
        <v>4984.2</v>
      </c>
      <c r="I492" s="44">
        <f>I493+I495+I494+I496+I497</f>
        <v>4984.2</v>
      </c>
      <c r="K492" s="44">
        <f>K493+K495+K494+K496+K497</f>
        <v>4984.2</v>
      </c>
      <c r="L492" s="56"/>
      <c r="M492" s="44">
        <f>M493+M495+M494+M496+M497</f>
        <v>4753.3</v>
      </c>
    </row>
    <row r="493" spans="1:13" x14ac:dyDescent="0.25">
      <c r="A493" s="19" t="s">
        <v>212</v>
      </c>
      <c r="B493" s="39"/>
      <c r="C493" s="39" t="s">
        <v>15</v>
      </c>
      <c r="D493" s="39" t="s">
        <v>193</v>
      </c>
      <c r="E493" s="39" t="s">
        <v>269</v>
      </c>
      <c r="F493" s="39" t="s">
        <v>404</v>
      </c>
      <c r="G493" s="44">
        <f>3761.1+1097.1</f>
        <v>4858.2</v>
      </c>
      <c r="I493" s="44">
        <f>G493+H493</f>
        <v>4858.2</v>
      </c>
      <c r="K493" s="44">
        <f>I493+J493</f>
        <v>4858.2</v>
      </c>
      <c r="L493" s="56">
        <v>-230.9</v>
      </c>
      <c r="M493" s="44">
        <f>K493+L493</f>
        <v>4627.3</v>
      </c>
    </row>
    <row r="494" spans="1:13" ht="17.25" customHeight="1" x14ac:dyDescent="0.25">
      <c r="A494" s="19" t="s">
        <v>216</v>
      </c>
      <c r="B494" s="39"/>
      <c r="C494" s="39" t="s">
        <v>15</v>
      </c>
      <c r="D494" s="39" t="s">
        <v>193</v>
      </c>
      <c r="E494" s="39" t="s">
        <v>269</v>
      </c>
      <c r="F494" s="39" t="s">
        <v>217</v>
      </c>
      <c r="G494" s="44">
        <f>106</f>
        <v>106</v>
      </c>
      <c r="I494" s="44">
        <f>G494+H494</f>
        <v>106</v>
      </c>
      <c r="K494" s="44">
        <f>I494+J494</f>
        <v>106</v>
      </c>
      <c r="L494" s="56"/>
      <c r="M494" s="44">
        <f>K494+L494</f>
        <v>106</v>
      </c>
    </row>
    <row r="495" spans="1:13" x14ac:dyDescent="0.25">
      <c r="A495" s="42" t="s">
        <v>232</v>
      </c>
      <c r="B495" s="39"/>
      <c r="C495" s="39" t="s">
        <v>15</v>
      </c>
      <c r="D495" s="39" t="s">
        <v>193</v>
      </c>
      <c r="E495" s="39" t="s">
        <v>269</v>
      </c>
      <c r="F495" s="39" t="s">
        <v>218</v>
      </c>
      <c r="G495" s="44">
        <v>20</v>
      </c>
      <c r="I495" s="44">
        <f>G495+H495</f>
        <v>20</v>
      </c>
      <c r="K495" s="44">
        <f>I495+J495</f>
        <v>20</v>
      </c>
      <c r="L495" s="56"/>
      <c r="M495" s="44">
        <f>K495+L495</f>
        <v>20</v>
      </c>
    </row>
    <row r="496" spans="1:13" x14ac:dyDescent="0.25">
      <c r="A496" s="48" t="s">
        <v>328</v>
      </c>
      <c r="B496" s="39"/>
      <c r="C496" s="39" t="s">
        <v>15</v>
      </c>
      <c r="D496" s="39" t="s">
        <v>193</v>
      </c>
      <c r="E496" s="39" t="s">
        <v>269</v>
      </c>
      <c r="F496" s="39" t="s">
        <v>327</v>
      </c>
      <c r="G496" s="44"/>
      <c r="I496" s="44">
        <f>G496+H496</f>
        <v>0</v>
      </c>
      <c r="K496" s="44">
        <f>I496+J496</f>
        <v>0</v>
      </c>
      <c r="L496" s="56"/>
      <c r="M496" s="44">
        <f>K496+L496</f>
        <v>0</v>
      </c>
    </row>
    <row r="497" spans="1:13" x14ac:dyDescent="0.25">
      <c r="A497" s="48" t="s">
        <v>310</v>
      </c>
      <c r="B497" s="39"/>
      <c r="C497" s="39" t="s">
        <v>15</v>
      </c>
      <c r="D497" s="39" t="s">
        <v>193</v>
      </c>
      <c r="E497" s="39" t="s">
        <v>269</v>
      </c>
      <c r="F497" s="39" t="s">
        <v>309</v>
      </c>
      <c r="G497" s="44"/>
      <c r="I497" s="44">
        <f>G497+H497</f>
        <v>0</v>
      </c>
      <c r="K497" s="44">
        <f>I497+J497</f>
        <v>0</v>
      </c>
      <c r="L497" s="56"/>
      <c r="M497" s="44">
        <f>K497+L497</f>
        <v>0</v>
      </c>
    </row>
    <row r="498" spans="1:13" ht="31.5" x14ac:dyDescent="0.25">
      <c r="A498" s="19" t="s">
        <v>34</v>
      </c>
      <c r="B498" s="39"/>
      <c r="C498" s="39" t="s">
        <v>15</v>
      </c>
      <c r="D498" s="39" t="s">
        <v>193</v>
      </c>
      <c r="E498" s="39" t="s">
        <v>222</v>
      </c>
      <c r="F498" s="39"/>
      <c r="G498" s="44"/>
      <c r="I498" s="44"/>
      <c r="K498" s="44"/>
      <c r="L498" s="56"/>
      <c r="M498" s="44">
        <f>M499</f>
        <v>500</v>
      </c>
    </row>
    <row r="499" spans="1:13" x14ac:dyDescent="0.25">
      <c r="A499" s="42" t="s">
        <v>232</v>
      </c>
      <c r="B499" s="39"/>
      <c r="C499" s="39" t="s">
        <v>15</v>
      </c>
      <c r="D499" s="39" t="s">
        <v>193</v>
      </c>
      <c r="E499" s="39" t="s">
        <v>222</v>
      </c>
      <c r="F499" s="39" t="s">
        <v>218</v>
      </c>
      <c r="G499" s="44"/>
      <c r="I499" s="44"/>
      <c r="K499" s="44"/>
      <c r="L499" s="56">
        <v>500</v>
      </c>
      <c r="M499" s="44">
        <f>K499+L499</f>
        <v>500</v>
      </c>
    </row>
    <row r="500" spans="1:13" ht="18" customHeight="1" x14ac:dyDescent="0.25">
      <c r="A500" s="41" t="s">
        <v>460</v>
      </c>
      <c r="B500" s="36" t="s">
        <v>468</v>
      </c>
      <c r="C500" s="36"/>
      <c r="D500" s="36"/>
      <c r="E500" s="36"/>
      <c r="F500" s="36"/>
      <c r="G500" s="45">
        <f>G501</f>
        <v>3896</v>
      </c>
      <c r="I500" s="45">
        <f>I501</f>
        <v>3896</v>
      </c>
      <c r="K500" s="45">
        <f>K501</f>
        <v>3896</v>
      </c>
      <c r="L500" s="56"/>
      <c r="M500" s="45">
        <f>M501</f>
        <v>3091</v>
      </c>
    </row>
    <row r="501" spans="1:13" x14ac:dyDescent="0.25">
      <c r="A501" s="41" t="s">
        <v>134</v>
      </c>
      <c r="B501" s="36"/>
      <c r="C501" s="36" t="s">
        <v>15</v>
      </c>
      <c r="D501" s="36"/>
      <c r="E501" s="39"/>
      <c r="F501" s="39"/>
      <c r="G501" s="44">
        <f>G502</f>
        <v>3896</v>
      </c>
      <c r="I501" s="44">
        <f>I502</f>
        <v>3896</v>
      </c>
      <c r="K501" s="44">
        <f>K502</f>
        <v>3896</v>
      </c>
      <c r="L501" s="56"/>
      <c r="M501" s="44">
        <f>M502</f>
        <v>3091</v>
      </c>
    </row>
    <row r="502" spans="1:13" x14ac:dyDescent="0.25">
      <c r="A502" s="41" t="s">
        <v>29</v>
      </c>
      <c r="B502" s="36"/>
      <c r="C502" s="36" t="s">
        <v>15</v>
      </c>
      <c r="D502" s="36" t="s">
        <v>193</v>
      </c>
      <c r="E502" s="39"/>
      <c r="F502" s="39"/>
      <c r="G502" s="44">
        <f>G503</f>
        <v>3896</v>
      </c>
      <c r="I502" s="44">
        <f>I503</f>
        <v>3896</v>
      </c>
      <c r="K502" s="44">
        <f>K503</f>
        <v>3896</v>
      </c>
      <c r="L502" s="56"/>
      <c r="M502" s="44">
        <f>M503</f>
        <v>3091</v>
      </c>
    </row>
    <row r="503" spans="1:13" x14ac:dyDescent="0.25">
      <c r="A503" s="40" t="s">
        <v>270</v>
      </c>
      <c r="B503" s="39"/>
      <c r="C503" s="39" t="s">
        <v>15</v>
      </c>
      <c r="D503" s="39" t="s">
        <v>193</v>
      </c>
      <c r="E503" s="39" t="s">
        <v>269</v>
      </c>
      <c r="F503" s="39"/>
      <c r="G503" s="44">
        <f>G504+G506+G505+G507+G508</f>
        <v>3896</v>
      </c>
      <c r="I503" s="44">
        <f>I504+I506+I505+I507+I508</f>
        <v>3896</v>
      </c>
      <c r="K503" s="44">
        <f>K504+K506+K505+K507+K508</f>
        <v>3896</v>
      </c>
      <c r="L503" s="56"/>
      <c r="M503" s="44">
        <f>M504+M506+M505+M507+M508</f>
        <v>3091</v>
      </c>
    </row>
    <row r="504" spans="1:13" x14ac:dyDescent="0.25">
      <c r="A504" s="19" t="s">
        <v>212</v>
      </c>
      <c r="B504" s="39"/>
      <c r="C504" s="39" t="s">
        <v>15</v>
      </c>
      <c r="D504" s="39" t="s">
        <v>193</v>
      </c>
      <c r="E504" s="39" t="s">
        <v>269</v>
      </c>
      <c r="F504" s="39" t="s">
        <v>404</v>
      </c>
      <c r="G504" s="44">
        <f>2307.3+678.7</f>
        <v>2986</v>
      </c>
      <c r="I504" s="44">
        <f>G504+H504</f>
        <v>2986</v>
      </c>
      <c r="K504" s="44">
        <f>I504+J504</f>
        <v>2986</v>
      </c>
      <c r="L504" s="56">
        <f>-241.6-563.4</f>
        <v>-805</v>
      </c>
      <c r="M504" s="44">
        <f>K504+L504</f>
        <v>2181</v>
      </c>
    </row>
    <row r="505" spans="1:13" ht="17.25" customHeight="1" x14ac:dyDescent="0.25">
      <c r="A505" s="19" t="s">
        <v>216</v>
      </c>
      <c r="B505" s="39"/>
      <c r="C505" s="39" t="s">
        <v>15</v>
      </c>
      <c r="D505" s="39" t="s">
        <v>193</v>
      </c>
      <c r="E505" s="39" t="s">
        <v>269</v>
      </c>
      <c r="F505" s="39" t="s">
        <v>217</v>
      </c>
      <c r="G505" s="44">
        <f>80+500+150+135</f>
        <v>865</v>
      </c>
      <c r="I505" s="44">
        <f>G505+H505</f>
        <v>865</v>
      </c>
      <c r="K505" s="44">
        <f>I505+J505</f>
        <v>865</v>
      </c>
      <c r="L505" s="56">
        <v>-1</v>
      </c>
      <c r="M505" s="44">
        <f>K505+L505</f>
        <v>864</v>
      </c>
    </row>
    <row r="506" spans="1:13" x14ac:dyDescent="0.25">
      <c r="A506" s="42" t="s">
        <v>232</v>
      </c>
      <c r="B506" s="39"/>
      <c r="C506" s="39" t="s">
        <v>15</v>
      </c>
      <c r="D506" s="39" t="s">
        <v>193</v>
      </c>
      <c r="E506" s="39" t="s">
        <v>269</v>
      </c>
      <c r="F506" s="39" t="s">
        <v>218</v>
      </c>
      <c r="G506" s="44">
        <f>25+20</f>
        <v>45</v>
      </c>
      <c r="I506" s="44">
        <f>G506+H506</f>
        <v>45</v>
      </c>
      <c r="K506" s="44">
        <f>I506+J506</f>
        <v>45</v>
      </c>
      <c r="L506" s="56"/>
      <c r="M506" s="44">
        <f>K506+L506</f>
        <v>45</v>
      </c>
    </row>
    <row r="507" spans="1:13" x14ac:dyDescent="0.25">
      <c r="A507" s="48" t="s">
        <v>328</v>
      </c>
      <c r="B507" s="39"/>
      <c r="C507" s="39" t="s">
        <v>15</v>
      </c>
      <c r="D507" s="39" t="s">
        <v>193</v>
      </c>
      <c r="E507" s="39" t="s">
        <v>269</v>
      </c>
      <c r="F507" s="39" t="s">
        <v>327</v>
      </c>
      <c r="G507" s="44"/>
      <c r="I507" s="44">
        <f>G507+H507</f>
        <v>0</v>
      </c>
      <c r="K507" s="44">
        <f>I507+J507</f>
        <v>0</v>
      </c>
      <c r="L507" s="65">
        <v>1</v>
      </c>
      <c r="M507" s="44">
        <f>K507+L507</f>
        <v>1</v>
      </c>
    </row>
    <row r="508" spans="1:13" hidden="1" x14ac:dyDescent="0.25">
      <c r="A508" s="48" t="s">
        <v>310</v>
      </c>
      <c r="B508" s="39"/>
      <c r="C508" s="39" t="s">
        <v>15</v>
      </c>
      <c r="D508" s="39" t="s">
        <v>193</v>
      </c>
      <c r="E508" s="39" t="s">
        <v>269</v>
      </c>
      <c r="F508" s="39" t="s">
        <v>309</v>
      </c>
      <c r="G508" s="44"/>
      <c r="I508" s="44">
        <f>G508+H508</f>
        <v>0</v>
      </c>
      <c r="K508" s="44">
        <f>I508+J508</f>
        <v>0</v>
      </c>
      <c r="L508" s="56"/>
      <c r="M508" s="44">
        <f>K508+L508</f>
        <v>0</v>
      </c>
    </row>
    <row r="509" spans="1:13" ht="21" customHeight="1" x14ac:dyDescent="0.25">
      <c r="A509" s="76" t="s">
        <v>329</v>
      </c>
      <c r="B509" s="77"/>
      <c r="C509" s="77"/>
      <c r="D509" s="77"/>
      <c r="E509" s="77"/>
      <c r="F509" s="77"/>
      <c r="G509" s="45">
        <f>G16+G148+G162+G289+G334+G343+G355+G365+G448+G458+G489+G500</f>
        <v>293655.54000000004</v>
      </c>
      <c r="H509" s="56">
        <f>SUM(H16:H508)</f>
        <v>5972.59</v>
      </c>
      <c r="I509" s="45">
        <f>I16+I148+I162+I289+I334+I343+I355+I365+I448+I458+I489+I500</f>
        <v>299628.13</v>
      </c>
      <c r="J509" s="56">
        <f>SUM(J16:J508)</f>
        <v>0</v>
      </c>
      <c r="K509" s="45">
        <f>K16+K148+K162+K289+K334+K343+K355+K365+K448+K458+K489+K500</f>
        <v>299628.13</v>
      </c>
      <c r="L509" s="65">
        <f>SUM(L16:L508)</f>
        <v>94890.639999999985</v>
      </c>
      <c r="M509" s="45">
        <f>M16+M148+M162+M289+M334+M343+M355+M365+M448+M458+M489+M500</f>
        <v>394518.77</v>
      </c>
    </row>
    <row r="510" spans="1:13" x14ac:dyDescent="0.25">
      <c r="A510" s="34"/>
      <c r="B510" s="33"/>
      <c r="C510" s="33"/>
      <c r="D510" s="33"/>
      <c r="E510" s="33"/>
      <c r="F510" s="33"/>
    </row>
    <row r="511" spans="1:13" x14ac:dyDescent="0.25">
      <c r="A511" s="34"/>
      <c r="B511" s="33"/>
      <c r="C511" s="33"/>
      <c r="D511" s="33"/>
      <c r="E511" s="33"/>
      <c r="F511" s="33"/>
    </row>
    <row r="512" spans="1:13" x14ac:dyDescent="0.25">
      <c r="A512" s="34"/>
      <c r="B512" s="33"/>
      <c r="C512" s="33"/>
      <c r="D512" s="33"/>
      <c r="E512" s="33"/>
      <c r="F512" s="33"/>
    </row>
    <row r="513" spans="1:6" x14ac:dyDescent="0.25">
      <c r="A513" s="34"/>
      <c r="B513" s="33"/>
      <c r="C513" s="33"/>
      <c r="D513" s="33"/>
      <c r="E513" s="33"/>
      <c r="F513" s="33"/>
    </row>
    <row r="514" spans="1:6" x14ac:dyDescent="0.25">
      <c r="A514" s="34"/>
      <c r="B514" s="33"/>
      <c r="C514" s="33"/>
      <c r="D514" s="33"/>
      <c r="E514" s="33"/>
      <c r="F514" s="33"/>
    </row>
    <row r="515" spans="1:6" x14ac:dyDescent="0.25">
      <c r="A515" s="34"/>
      <c r="B515" s="33"/>
      <c r="C515" s="33"/>
      <c r="D515" s="33"/>
      <c r="E515" s="33"/>
      <c r="F515" s="33"/>
    </row>
    <row r="516" spans="1:6" x14ac:dyDescent="0.25">
      <c r="A516" s="34"/>
      <c r="B516" s="33"/>
      <c r="C516" s="33"/>
      <c r="D516" s="33"/>
      <c r="E516" s="33"/>
      <c r="F516" s="33"/>
    </row>
    <row r="517" spans="1:6" x14ac:dyDescent="0.25">
      <c r="A517" s="34"/>
      <c r="B517" s="33"/>
      <c r="C517" s="33"/>
      <c r="D517" s="33"/>
      <c r="E517" s="33"/>
      <c r="F517" s="33"/>
    </row>
    <row r="518" spans="1:6" x14ac:dyDescent="0.25">
      <c r="A518" s="34"/>
      <c r="B518" s="33"/>
      <c r="C518" s="33"/>
      <c r="D518" s="33"/>
      <c r="E518" s="33"/>
      <c r="F518" s="33"/>
    </row>
    <row r="519" spans="1:6" x14ac:dyDescent="0.25">
      <c r="A519" s="34"/>
      <c r="B519" s="33"/>
      <c r="C519" s="33"/>
      <c r="D519" s="33"/>
      <c r="E519" s="33"/>
      <c r="F519" s="33"/>
    </row>
    <row r="520" spans="1:6" x14ac:dyDescent="0.25">
      <c r="A520" s="34"/>
      <c r="B520" s="33"/>
      <c r="C520" s="33"/>
      <c r="D520" s="33"/>
      <c r="E520" s="33"/>
      <c r="F520" s="33"/>
    </row>
    <row r="521" spans="1:6" x14ac:dyDescent="0.25">
      <c r="A521" s="34"/>
      <c r="B521" s="33"/>
      <c r="C521" s="33"/>
      <c r="D521" s="33"/>
      <c r="E521" s="33"/>
      <c r="F521" s="33"/>
    </row>
    <row r="522" spans="1:6" x14ac:dyDescent="0.25">
      <c r="A522" s="34"/>
      <c r="B522" s="33"/>
      <c r="C522" s="33"/>
      <c r="D522" s="33"/>
      <c r="E522" s="33"/>
      <c r="F522" s="33"/>
    </row>
    <row r="523" spans="1:6" x14ac:dyDescent="0.25">
      <c r="A523" s="34"/>
      <c r="B523" s="33"/>
      <c r="C523" s="33"/>
      <c r="D523" s="33"/>
      <c r="E523" s="33"/>
      <c r="F523" s="33"/>
    </row>
    <row r="524" spans="1:6" x14ac:dyDescent="0.25">
      <c r="A524" s="34"/>
      <c r="B524" s="33"/>
      <c r="C524" s="33"/>
      <c r="D524" s="33"/>
      <c r="E524" s="33"/>
      <c r="F524" s="33"/>
    </row>
    <row r="525" spans="1:6" x14ac:dyDescent="0.25">
      <c r="A525" s="34"/>
      <c r="B525" s="33"/>
      <c r="C525" s="33"/>
      <c r="D525" s="33"/>
      <c r="E525" s="33"/>
      <c r="F525" s="33"/>
    </row>
    <row r="526" spans="1:6" x14ac:dyDescent="0.25">
      <c r="A526" s="34"/>
      <c r="B526" s="33"/>
      <c r="C526" s="33"/>
      <c r="D526" s="33"/>
      <c r="E526" s="33"/>
      <c r="F526" s="33"/>
    </row>
    <row r="527" spans="1:6" x14ac:dyDescent="0.25">
      <c r="A527" s="34"/>
      <c r="B527" s="33"/>
      <c r="C527" s="33"/>
      <c r="D527" s="33"/>
      <c r="E527" s="33"/>
      <c r="F527" s="33"/>
    </row>
    <row r="528" spans="1:6" x14ac:dyDescent="0.25">
      <c r="A528" s="34"/>
      <c r="B528" s="33"/>
      <c r="C528" s="33"/>
      <c r="D528" s="33"/>
      <c r="E528" s="33"/>
      <c r="F528" s="33"/>
    </row>
    <row r="529" spans="1:6" x14ac:dyDescent="0.25">
      <c r="A529" s="34"/>
      <c r="B529" s="33"/>
      <c r="C529" s="33"/>
      <c r="D529" s="33"/>
      <c r="E529" s="33"/>
      <c r="F529" s="33"/>
    </row>
    <row r="530" spans="1:6" x14ac:dyDescent="0.25">
      <c r="A530" s="34"/>
      <c r="B530" s="33"/>
      <c r="C530" s="33"/>
      <c r="D530" s="33"/>
      <c r="E530" s="33"/>
      <c r="F530" s="33"/>
    </row>
    <row r="531" spans="1:6" x14ac:dyDescent="0.25">
      <c r="A531" s="34"/>
      <c r="B531" s="33"/>
      <c r="C531" s="33"/>
      <c r="D531" s="33"/>
      <c r="E531" s="33"/>
      <c r="F531" s="33"/>
    </row>
    <row r="532" spans="1:6" x14ac:dyDescent="0.25">
      <c r="A532" s="34"/>
      <c r="B532" s="33"/>
      <c r="C532" s="33"/>
      <c r="D532" s="33"/>
      <c r="E532" s="33"/>
      <c r="F532" s="33"/>
    </row>
    <row r="533" spans="1:6" x14ac:dyDescent="0.25">
      <c r="A533" s="34"/>
      <c r="B533" s="33"/>
      <c r="C533" s="33"/>
      <c r="D533" s="33"/>
      <c r="E533" s="33"/>
      <c r="F533" s="33"/>
    </row>
    <row r="534" spans="1:6" x14ac:dyDescent="0.25">
      <c r="A534" s="34"/>
      <c r="B534" s="33"/>
      <c r="C534" s="33"/>
      <c r="D534" s="33"/>
      <c r="E534" s="33"/>
      <c r="F534" s="33"/>
    </row>
    <row r="535" spans="1:6" x14ac:dyDescent="0.25">
      <c r="A535" s="34"/>
      <c r="B535" s="33"/>
      <c r="C535" s="33"/>
      <c r="D535" s="33"/>
      <c r="E535" s="33"/>
      <c r="F535" s="33"/>
    </row>
    <row r="536" spans="1:6" x14ac:dyDescent="0.25">
      <c r="A536" s="34"/>
      <c r="B536" s="33"/>
      <c r="C536" s="33"/>
      <c r="D536" s="33"/>
      <c r="E536" s="33"/>
      <c r="F536" s="33"/>
    </row>
    <row r="537" spans="1:6" x14ac:dyDescent="0.25">
      <c r="A537" s="34"/>
      <c r="B537" s="33"/>
      <c r="C537" s="33"/>
      <c r="D537" s="33"/>
      <c r="E537" s="33"/>
      <c r="F537" s="33"/>
    </row>
    <row r="538" spans="1:6" x14ac:dyDescent="0.25">
      <c r="B538" s="33"/>
      <c r="C538" s="33"/>
      <c r="D538" s="33"/>
      <c r="E538" s="33"/>
      <c r="F538" s="33"/>
    </row>
    <row r="539" spans="1:6" x14ac:dyDescent="0.25">
      <c r="B539" s="33"/>
      <c r="C539" s="33"/>
      <c r="D539" s="33"/>
      <c r="E539" s="33"/>
      <c r="F539" s="33"/>
    </row>
    <row r="540" spans="1:6" x14ac:dyDescent="0.25">
      <c r="B540" s="33"/>
      <c r="C540" s="33"/>
      <c r="D540" s="33"/>
      <c r="E540" s="33"/>
      <c r="F540" s="33"/>
    </row>
    <row r="541" spans="1:6" x14ac:dyDescent="0.25">
      <c r="B541" s="33"/>
      <c r="C541" s="33"/>
      <c r="D541" s="33"/>
      <c r="E541" s="33"/>
      <c r="F541" s="33"/>
    </row>
    <row r="542" spans="1:6" x14ac:dyDescent="0.25">
      <c r="B542" s="33"/>
      <c r="C542" s="33"/>
      <c r="D542" s="33"/>
      <c r="E542" s="33"/>
      <c r="F542" s="33"/>
    </row>
    <row r="543" spans="1:6" x14ac:dyDescent="0.25">
      <c r="B543" s="33"/>
      <c r="C543" s="33"/>
      <c r="D543" s="33"/>
      <c r="E543" s="33"/>
      <c r="F543" s="33"/>
    </row>
    <row r="544" spans="1:6" x14ac:dyDescent="0.25">
      <c r="B544" s="33"/>
      <c r="C544" s="33"/>
      <c r="D544" s="33"/>
      <c r="E544" s="33"/>
      <c r="F544" s="33"/>
    </row>
    <row r="545" spans="2:6" x14ac:dyDescent="0.25">
      <c r="B545" s="33"/>
      <c r="C545" s="33"/>
      <c r="D545" s="33"/>
      <c r="E545" s="33"/>
      <c r="F545" s="33"/>
    </row>
    <row r="546" spans="2:6" x14ac:dyDescent="0.25">
      <c r="B546" s="33"/>
      <c r="C546" s="33"/>
      <c r="D546" s="33"/>
      <c r="E546" s="33"/>
      <c r="F546" s="33"/>
    </row>
    <row r="547" spans="2:6" x14ac:dyDescent="0.25">
      <c r="B547" s="33"/>
      <c r="C547" s="33"/>
      <c r="D547" s="33"/>
      <c r="E547" s="33"/>
      <c r="F547" s="33"/>
    </row>
    <row r="548" spans="2:6" x14ac:dyDescent="0.25">
      <c r="B548" s="33"/>
      <c r="C548" s="33"/>
      <c r="D548" s="33"/>
      <c r="E548" s="33"/>
      <c r="F548" s="33"/>
    </row>
    <row r="549" spans="2:6" x14ac:dyDescent="0.25">
      <c r="B549" s="33"/>
      <c r="C549" s="33"/>
      <c r="D549" s="33"/>
      <c r="E549" s="33"/>
      <c r="F549" s="33"/>
    </row>
    <row r="550" spans="2:6" x14ac:dyDescent="0.25">
      <c r="B550" s="33"/>
      <c r="C550" s="33"/>
      <c r="D550" s="33"/>
      <c r="E550" s="33"/>
      <c r="F550" s="33"/>
    </row>
    <row r="551" spans="2:6" x14ac:dyDescent="0.25">
      <c r="B551" s="33"/>
      <c r="C551" s="33"/>
      <c r="D551" s="33"/>
      <c r="E551" s="33"/>
      <c r="F551" s="33"/>
    </row>
    <row r="552" spans="2:6" x14ac:dyDescent="0.25">
      <c r="B552" s="33"/>
      <c r="C552" s="33"/>
      <c r="D552" s="33"/>
      <c r="E552" s="33"/>
      <c r="F552" s="33"/>
    </row>
    <row r="553" spans="2:6" x14ac:dyDescent="0.25">
      <c r="B553" s="33"/>
      <c r="C553" s="33"/>
      <c r="D553" s="33"/>
      <c r="E553" s="33"/>
      <c r="F553" s="33"/>
    </row>
    <row r="554" spans="2:6" x14ac:dyDescent="0.25">
      <c r="B554" s="33"/>
      <c r="C554" s="33"/>
      <c r="D554" s="33"/>
      <c r="E554" s="33"/>
      <c r="F554" s="33"/>
    </row>
    <row r="555" spans="2:6" x14ac:dyDescent="0.25">
      <c r="B555" s="33"/>
      <c r="C555" s="33"/>
      <c r="D555" s="33"/>
      <c r="E555" s="33"/>
      <c r="F555" s="33"/>
    </row>
    <row r="556" spans="2:6" x14ac:dyDescent="0.25">
      <c r="B556" s="33"/>
      <c r="C556" s="33"/>
      <c r="D556" s="33"/>
      <c r="E556" s="33"/>
      <c r="F556" s="33"/>
    </row>
    <row r="557" spans="2:6" x14ac:dyDescent="0.25">
      <c r="B557" s="33"/>
      <c r="C557" s="33"/>
      <c r="D557" s="33"/>
      <c r="E557" s="33"/>
      <c r="F557" s="33"/>
    </row>
    <row r="558" spans="2:6" x14ac:dyDescent="0.25">
      <c r="B558" s="33"/>
      <c r="C558" s="33"/>
      <c r="D558" s="33"/>
      <c r="E558" s="33"/>
      <c r="F558" s="33"/>
    </row>
    <row r="559" spans="2:6" x14ac:dyDescent="0.25">
      <c r="B559" s="33"/>
      <c r="C559" s="33"/>
      <c r="D559" s="33"/>
      <c r="E559" s="33"/>
      <c r="F559" s="33"/>
    </row>
    <row r="560" spans="2:6" x14ac:dyDescent="0.25">
      <c r="B560" s="33"/>
      <c r="C560" s="33"/>
      <c r="D560" s="33"/>
      <c r="E560" s="33"/>
      <c r="F560" s="33"/>
    </row>
    <row r="561" spans="2:6" x14ac:dyDescent="0.25">
      <c r="B561" s="33"/>
      <c r="C561" s="33"/>
      <c r="D561" s="33"/>
      <c r="E561" s="33"/>
      <c r="F561" s="33"/>
    </row>
    <row r="562" spans="2:6" x14ac:dyDescent="0.25">
      <c r="B562" s="33"/>
      <c r="C562" s="33"/>
      <c r="D562" s="33"/>
      <c r="E562" s="33"/>
      <c r="F562" s="33"/>
    </row>
    <row r="563" spans="2:6" x14ac:dyDescent="0.25">
      <c r="B563" s="33"/>
      <c r="C563" s="33"/>
      <c r="D563" s="33"/>
      <c r="E563" s="33"/>
      <c r="F563" s="33"/>
    </row>
    <row r="564" spans="2:6" x14ac:dyDescent="0.25">
      <c r="B564" s="33"/>
      <c r="C564" s="33"/>
      <c r="D564" s="33"/>
      <c r="E564" s="33"/>
      <c r="F564" s="33"/>
    </row>
    <row r="565" spans="2:6" x14ac:dyDescent="0.25">
      <c r="B565" s="33"/>
      <c r="C565" s="33"/>
      <c r="D565" s="33"/>
      <c r="E565" s="33"/>
      <c r="F565" s="33"/>
    </row>
    <row r="566" spans="2:6" x14ac:dyDescent="0.25">
      <c r="B566" s="33"/>
      <c r="C566" s="33"/>
      <c r="D566" s="33"/>
      <c r="E566" s="33"/>
      <c r="F566" s="33"/>
    </row>
    <row r="567" spans="2:6" x14ac:dyDescent="0.25">
      <c r="B567" s="33"/>
      <c r="C567" s="33"/>
      <c r="D567" s="33"/>
      <c r="E567" s="33"/>
      <c r="F567" s="33"/>
    </row>
    <row r="568" spans="2:6" x14ac:dyDescent="0.25">
      <c r="B568" s="33"/>
      <c r="C568" s="33"/>
      <c r="D568" s="33"/>
      <c r="E568" s="33"/>
      <c r="F568" s="33"/>
    </row>
    <row r="569" spans="2:6" x14ac:dyDescent="0.25">
      <c r="B569" s="33"/>
      <c r="C569" s="33"/>
      <c r="D569" s="33"/>
      <c r="E569" s="33"/>
      <c r="F569" s="33"/>
    </row>
    <row r="570" spans="2:6" x14ac:dyDescent="0.25">
      <c r="B570" s="33"/>
      <c r="C570" s="33"/>
      <c r="D570" s="33"/>
      <c r="E570" s="33"/>
      <c r="F570" s="33"/>
    </row>
    <row r="571" spans="2:6" x14ac:dyDescent="0.25">
      <c r="B571" s="33"/>
      <c r="C571" s="33"/>
      <c r="D571" s="33"/>
      <c r="E571" s="33"/>
      <c r="F571" s="33"/>
    </row>
    <row r="572" spans="2:6" x14ac:dyDescent="0.25">
      <c r="B572" s="33"/>
      <c r="C572" s="33"/>
      <c r="D572" s="33"/>
      <c r="E572" s="33"/>
      <c r="F572" s="33"/>
    </row>
    <row r="573" spans="2:6" x14ac:dyDescent="0.25">
      <c r="B573" s="33"/>
      <c r="C573" s="33"/>
      <c r="D573" s="33"/>
      <c r="E573" s="33"/>
      <c r="F573" s="33"/>
    </row>
    <row r="574" spans="2:6" x14ac:dyDescent="0.25">
      <c r="B574" s="33"/>
      <c r="C574" s="33"/>
      <c r="D574" s="33"/>
      <c r="E574" s="33"/>
      <c r="F574" s="33"/>
    </row>
    <row r="575" spans="2:6" x14ac:dyDescent="0.25">
      <c r="B575" s="33"/>
      <c r="C575" s="33"/>
      <c r="D575" s="33"/>
      <c r="E575" s="33"/>
      <c r="F575" s="33"/>
    </row>
    <row r="576" spans="2:6" x14ac:dyDescent="0.25">
      <c r="B576" s="33"/>
      <c r="C576" s="33"/>
      <c r="D576" s="33"/>
      <c r="E576" s="33"/>
      <c r="F576" s="33"/>
    </row>
    <row r="577" spans="2:6" x14ac:dyDescent="0.25">
      <c r="B577" s="33"/>
      <c r="C577" s="33"/>
      <c r="D577" s="33"/>
      <c r="E577" s="33"/>
      <c r="F577" s="33"/>
    </row>
    <row r="578" spans="2:6" x14ac:dyDescent="0.25">
      <c r="B578" s="33"/>
      <c r="C578" s="33"/>
      <c r="D578" s="33"/>
      <c r="E578" s="33"/>
      <c r="F578" s="33"/>
    </row>
    <row r="579" spans="2:6" x14ac:dyDescent="0.25">
      <c r="B579" s="33"/>
      <c r="C579" s="33"/>
      <c r="D579" s="33"/>
      <c r="E579" s="33"/>
      <c r="F579" s="33"/>
    </row>
    <row r="580" spans="2:6" x14ac:dyDescent="0.25">
      <c r="B580" s="33"/>
      <c r="C580" s="33"/>
      <c r="D580" s="33"/>
      <c r="E580" s="33"/>
      <c r="F580" s="33"/>
    </row>
    <row r="581" spans="2:6" x14ac:dyDescent="0.25">
      <c r="B581" s="33"/>
      <c r="C581" s="33"/>
      <c r="D581" s="33"/>
      <c r="E581" s="33"/>
      <c r="F581" s="33"/>
    </row>
    <row r="582" spans="2:6" x14ac:dyDescent="0.25">
      <c r="B582" s="33"/>
      <c r="C582" s="33"/>
      <c r="D582" s="33"/>
      <c r="E582" s="33"/>
      <c r="F582" s="33"/>
    </row>
    <row r="583" spans="2:6" x14ac:dyDescent="0.25">
      <c r="B583" s="33"/>
      <c r="C583" s="33"/>
      <c r="D583" s="33"/>
      <c r="E583" s="33"/>
      <c r="F583" s="33"/>
    </row>
    <row r="584" spans="2:6" x14ac:dyDescent="0.25">
      <c r="B584" s="33"/>
      <c r="C584" s="33"/>
      <c r="D584" s="33"/>
      <c r="E584" s="33"/>
      <c r="F584" s="33"/>
    </row>
    <row r="585" spans="2:6" x14ac:dyDescent="0.25">
      <c r="B585" s="33"/>
      <c r="C585" s="33"/>
      <c r="D585" s="33"/>
      <c r="E585" s="33"/>
      <c r="F585" s="33"/>
    </row>
    <row r="586" spans="2:6" x14ac:dyDescent="0.25">
      <c r="B586" s="33"/>
      <c r="C586" s="33"/>
      <c r="D586" s="33"/>
      <c r="E586" s="33"/>
      <c r="F586" s="33"/>
    </row>
    <row r="587" spans="2:6" x14ac:dyDescent="0.25">
      <c r="B587" s="33"/>
      <c r="C587" s="33"/>
      <c r="D587" s="33"/>
      <c r="E587" s="33"/>
      <c r="F587" s="33"/>
    </row>
    <row r="588" spans="2:6" x14ac:dyDescent="0.25">
      <c r="B588" s="33"/>
      <c r="C588" s="33"/>
      <c r="D588" s="33"/>
      <c r="E588" s="33"/>
      <c r="F588" s="33"/>
    </row>
    <row r="589" spans="2:6" x14ac:dyDescent="0.25">
      <c r="B589" s="33"/>
      <c r="C589" s="33"/>
      <c r="D589" s="33"/>
      <c r="E589" s="33"/>
      <c r="F589" s="33"/>
    </row>
    <row r="590" spans="2:6" x14ac:dyDescent="0.25">
      <c r="B590" s="33"/>
      <c r="C590" s="33"/>
      <c r="D590" s="33"/>
      <c r="E590" s="33"/>
      <c r="F590" s="33"/>
    </row>
    <row r="591" spans="2:6" x14ac:dyDescent="0.25">
      <c r="B591" s="33"/>
      <c r="C591" s="33"/>
      <c r="D591" s="33"/>
      <c r="E591" s="33"/>
      <c r="F591" s="33"/>
    </row>
    <row r="592" spans="2:6" x14ac:dyDescent="0.25">
      <c r="B592" s="33"/>
      <c r="C592" s="33"/>
      <c r="D592" s="33"/>
      <c r="E592" s="33"/>
      <c r="F592" s="33"/>
    </row>
    <row r="593" spans="2:6" x14ac:dyDescent="0.25">
      <c r="B593" s="33"/>
      <c r="C593" s="33"/>
      <c r="D593" s="33"/>
      <c r="E593" s="33"/>
      <c r="F593" s="33"/>
    </row>
    <row r="594" spans="2:6" x14ac:dyDescent="0.25">
      <c r="B594" s="33"/>
      <c r="C594" s="33"/>
      <c r="D594" s="33"/>
      <c r="E594" s="33"/>
      <c r="F594" s="33"/>
    </row>
    <row r="595" spans="2:6" x14ac:dyDescent="0.25">
      <c r="B595" s="33"/>
      <c r="C595" s="33"/>
      <c r="D595" s="33"/>
      <c r="E595" s="33"/>
      <c r="F595" s="33"/>
    </row>
    <row r="596" spans="2:6" x14ac:dyDescent="0.25">
      <c r="B596" s="33"/>
      <c r="C596" s="33"/>
      <c r="D596" s="33"/>
      <c r="E596" s="33"/>
      <c r="F596" s="33"/>
    </row>
    <row r="597" spans="2:6" x14ac:dyDescent="0.25">
      <c r="B597" s="33"/>
      <c r="C597" s="33"/>
      <c r="D597" s="33"/>
      <c r="E597" s="33"/>
      <c r="F597" s="33"/>
    </row>
    <row r="598" spans="2:6" x14ac:dyDescent="0.25">
      <c r="B598" s="33"/>
      <c r="C598" s="33"/>
      <c r="D598" s="33"/>
      <c r="E598" s="33"/>
      <c r="F598" s="33"/>
    </row>
    <row r="599" spans="2:6" x14ac:dyDescent="0.25">
      <c r="B599" s="33"/>
      <c r="C599" s="33"/>
      <c r="D599" s="33"/>
      <c r="E599" s="33"/>
      <c r="F599" s="33"/>
    </row>
    <row r="600" spans="2:6" x14ac:dyDescent="0.25">
      <c r="B600" s="33"/>
      <c r="C600" s="33"/>
      <c r="D600" s="33"/>
      <c r="E600" s="33"/>
      <c r="F600" s="33"/>
    </row>
    <row r="601" spans="2:6" x14ac:dyDescent="0.25">
      <c r="B601" s="33"/>
      <c r="C601" s="33"/>
      <c r="D601" s="33"/>
      <c r="E601" s="33"/>
      <c r="F601" s="33"/>
    </row>
    <row r="602" spans="2:6" x14ac:dyDescent="0.25">
      <c r="B602" s="33"/>
      <c r="C602" s="33"/>
      <c r="D602" s="33"/>
      <c r="E602" s="33"/>
      <c r="F602" s="33"/>
    </row>
    <row r="603" spans="2:6" x14ac:dyDescent="0.25">
      <c r="B603" s="33"/>
      <c r="C603" s="33"/>
      <c r="D603" s="33"/>
      <c r="E603" s="33"/>
      <c r="F603" s="33"/>
    </row>
    <row r="604" spans="2:6" x14ac:dyDescent="0.25">
      <c r="B604" s="33"/>
      <c r="C604" s="33"/>
      <c r="D604" s="33"/>
      <c r="E604" s="33"/>
      <c r="F604" s="33"/>
    </row>
    <row r="605" spans="2:6" x14ac:dyDescent="0.25">
      <c r="B605" s="33"/>
      <c r="C605" s="33"/>
      <c r="D605" s="33"/>
      <c r="E605" s="33"/>
      <c r="F605" s="33"/>
    </row>
    <row r="606" spans="2:6" x14ac:dyDescent="0.25">
      <c r="B606" s="33"/>
      <c r="C606" s="33"/>
      <c r="D606" s="33"/>
      <c r="E606" s="33"/>
      <c r="F606" s="33"/>
    </row>
    <row r="607" spans="2:6" x14ac:dyDescent="0.25">
      <c r="B607" s="33"/>
      <c r="C607" s="33"/>
      <c r="D607" s="33"/>
      <c r="E607" s="33"/>
      <c r="F607" s="33"/>
    </row>
    <row r="608" spans="2:6" x14ac:dyDescent="0.25">
      <c r="B608" s="33"/>
      <c r="C608" s="33"/>
      <c r="D608" s="33"/>
      <c r="E608" s="33"/>
      <c r="F608" s="33"/>
    </row>
    <row r="609" spans="2:6" x14ac:dyDescent="0.25">
      <c r="B609" s="33"/>
      <c r="C609" s="33"/>
      <c r="D609" s="33"/>
      <c r="E609" s="33"/>
      <c r="F609" s="33"/>
    </row>
    <row r="610" spans="2:6" x14ac:dyDescent="0.25">
      <c r="B610" s="33"/>
      <c r="C610" s="33"/>
      <c r="D610" s="33"/>
      <c r="E610" s="33"/>
      <c r="F610" s="33"/>
    </row>
    <row r="611" spans="2:6" x14ac:dyDescent="0.25">
      <c r="B611" s="33"/>
      <c r="C611" s="33"/>
      <c r="D611" s="33"/>
      <c r="E611" s="33"/>
      <c r="F611" s="33"/>
    </row>
    <row r="612" spans="2:6" x14ac:dyDescent="0.25">
      <c r="B612" s="33"/>
      <c r="C612" s="33"/>
      <c r="D612" s="33"/>
      <c r="E612" s="33"/>
      <c r="F612" s="33"/>
    </row>
    <row r="613" spans="2:6" x14ac:dyDescent="0.25">
      <c r="B613" s="33"/>
      <c r="C613" s="33"/>
      <c r="D613" s="33"/>
      <c r="E613" s="33"/>
      <c r="F613" s="33"/>
    </row>
    <row r="614" spans="2:6" x14ac:dyDescent="0.25">
      <c r="B614" s="33"/>
      <c r="C614" s="33"/>
      <c r="D614" s="33"/>
      <c r="E614" s="33"/>
      <c r="F614" s="33"/>
    </row>
    <row r="615" spans="2:6" x14ac:dyDescent="0.25">
      <c r="B615" s="33"/>
      <c r="C615" s="33"/>
      <c r="D615" s="33"/>
      <c r="E615" s="33"/>
      <c r="F615" s="33"/>
    </row>
    <row r="616" spans="2:6" x14ac:dyDescent="0.25">
      <c r="B616" s="33"/>
      <c r="C616" s="33"/>
      <c r="D616" s="33"/>
      <c r="E616" s="33"/>
      <c r="F616" s="33"/>
    </row>
    <row r="617" spans="2:6" x14ac:dyDescent="0.25">
      <c r="B617" s="33"/>
      <c r="C617" s="33"/>
      <c r="D617" s="33"/>
      <c r="E617" s="33"/>
      <c r="F617" s="33"/>
    </row>
    <row r="618" spans="2:6" x14ac:dyDescent="0.25">
      <c r="B618" s="33"/>
      <c r="C618" s="33"/>
      <c r="D618" s="33"/>
      <c r="E618" s="33"/>
      <c r="F618" s="33"/>
    </row>
    <row r="619" spans="2:6" x14ac:dyDescent="0.25">
      <c r="B619" s="33"/>
      <c r="C619" s="33"/>
      <c r="D619" s="33"/>
      <c r="E619" s="33"/>
      <c r="F619" s="33"/>
    </row>
    <row r="620" spans="2:6" x14ac:dyDescent="0.25">
      <c r="B620" s="33"/>
      <c r="C620" s="33"/>
      <c r="D620" s="33"/>
      <c r="E620" s="33"/>
      <c r="F620" s="33"/>
    </row>
    <row r="621" spans="2:6" x14ac:dyDescent="0.25">
      <c r="B621" s="33"/>
      <c r="C621" s="33"/>
      <c r="D621" s="33"/>
      <c r="E621" s="33"/>
      <c r="F621" s="33"/>
    </row>
    <row r="622" spans="2:6" x14ac:dyDescent="0.25">
      <c r="B622" s="33"/>
      <c r="C622" s="33"/>
      <c r="D622" s="33"/>
      <c r="E622" s="33"/>
      <c r="F622" s="33"/>
    </row>
    <row r="623" spans="2:6" x14ac:dyDescent="0.25">
      <c r="B623" s="33"/>
      <c r="C623" s="33"/>
      <c r="D623" s="33"/>
      <c r="E623" s="33"/>
      <c r="F623" s="33"/>
    </row>
    <row r="624" spans="2:6" x14ac:dyDescent="0.25">
      <c r="B624" s="33"/>
      <c r="C624" s="33"/>
      <c r="D624" s="33"/>
      <c r="E624" s="33"/>
      <c r="F624" s="33"/>
    </row>
    <row r="625" spans="2:6" x14ac:dyDescent="0.25">
      <c r="B625" s="33"/>
      <c r="C625" s="33"/>
      <c r="D625" s="33"/>
      <c r="E625" s="33"/>
      <c r="F625" s="33"/>
    </row>
    <row r="626" spans="2:6" x14ac:dyDescent="0.25">
      <c r="B626" s="33"/>
      <c r="C626" s="33"/>
      <c r="D626" s="33"/>
      <c r="E626" s="33"/>
      <c r="F626" s="33"/>
    </row>
    <row r="627" spans="2:6" x14ac:dyDescent="0.25">
      <c r="B627" s="33"/>
      <c r="C627" s="33"/>
      <c r="D627" s="33"/>
      <c r="E627" s="33"/>
      <c r="F627" s="33"/>
    </row>
    <row r="628" spans="2:6" x14ac:dyDescent="0.25">
      <c r="B628" s="33"/>
      <c r="C628" s="33"/>
      <c r="D628" s="33"/>
      <c r="E628" s="33"/>
      <c r="F628" s="33"/>
    </row>
    <row r="629" spans="2:6" x14ac:dyDescent="0.25">
      <c r="B629" s="33"/>
      <c r="C629" s="33"/>
      <c r="D629" s="33"/>
      <c r="E629" s="33"/>
      <c r="F629" s="33"/>
    </row>
    <row r="630" spans="2:6" x14ac:dyDescent="0.25">
      <c r="B630" s="33"/>
      <c r="C630" s="33"/>
      <c r="D630" s="33"/>
      <c r="E630" s="33"/>
      <c r="F630" s="33"/>
    </row>
    <row r="631" spans="2:6" x14ac:dyDescent="0.25">
      <c r="B631" s="33"/>
      <c r="C631" s="33"/>
      <c r="D631" s="33"/>
      <c r="E631" s="33"/>
      <c r="F631" s="33"/>
    </row>
    <row r="632" spans="2:6" x14ac:dyDescent="0.25">
      <c r="B632" s="33"/>
      <c r="C632" s="33"/>
      <c r="D632" s="33"/>
      <c r="E632" s="33"/>
      <c r="F632" s="33"/>
    </row>
    <row r="633" spans="2:6" x14ac:dyDescent="0.25">
      <c r="B633" s="33"/>
      <c r="C633" s="33"/>
      <c r="D633" s="33"/>
      <c r="E633" s="33"/>
      <c r="F633" s="33"/>
    </row>
    <row r="634" spans="2:6" x14ac:dyDescent="0.25">
      <c r="B634" s="33"/>
      <c r="C634" s="33"/>
      <c r="D634" s="33"/>
      <c r="E634" s="33"/>
      <c r="F634" s="33"/>
    </row>
    <row r="635" spans="2:6" x14ac:dyDescent="0.25">
      <c r="B635" s="33"/>
      <c r="C635" s="33"/>
      <c r="D635" s="33"/>
      <c r="E635" s="33"/>
      <c r="F635" s="33"/>
    </row>
    <row r="636" spans="2:6" x14ac:dyDescent="0.25">
      <c r="B636" s="33"/>
      <c r="C636" s="33"/>
      <c r="D636" s="33"/>
      <c r="E636" s="33"/>
      <c r="F636" s="33"/>
    </row>
    <row r="637" spans="2:6" x14ac:dyDescent="0.25">
      <c r="B637" s="33"/>
      <c r="C637" s="33"/>
      <c r="D637" s="33"/>
      <c r="E637" s="33"/>
      <c r="F637" s="33"/>
    </row>
    <row r="638" spans="2:6" x14ac:dyDescent="0.25">
      <c r="B638" s="33"/>
      <c r="C638" s="33"/>
      <c r="D638" s="33"/>
      <c r="E638" s="33"/>
      <c r="F638" s="33"/>
    </row>
    <row r="639" spans="2:6" x14ac:dyDescent="0.25">
      <c r="B639" s="33"/>
      <c r="C639" s="33"/>
      <c r="D639" s="33"/>
      <c r="E639" s="33"/>
      <c r="F639" s="33"/>
    </row>
    <row r="640" spans="2:6" x14ac:dyDescent="0.25">
      <c r="B640" s="33"/>
      <c r="C640" s="33"/>
      <c r="D640" s="33"/>
      <c r="E640" s="33"/>
      <c r="F640" s="33"/>
    </row>
    <row r="641" spans="2:6" x14ac:dyDescent="0.25">
      <c r="B641" s="33"/>
      <c r="C641" s="33"/>
      <c r="D641" s="33"/>
      <c r="E641" s="33"/>
      <c r="F641" s="33"/>
    </row>
    <row r="642" spans="2:6" x14ac:dyDescent="0.25">
      <c r="B642" s="33"/>
      <c r="C642" s="33"/>
      <c r="D642" s="33"/>
      <c r="E642" s="33"/>
      <c r="F642" s="33"/>
    </row>
    <row r="643" spans="2:6" x14ac:dyDescent="0.25">
      <c r="B643" s="33"/>
      <c r="C643" s="33"/>
      <c r="D643" s="33"/>
      <c r="E643" s="33"/>
      <c r="F643" s="33"/>
    </row>
    <row r="644" spans="2:6" x14ac:dyDescent="0.25">
      <c r="B644" s="33"/>
      <c r="C644" s="33"/>
      <c r="D644" s="33"/>
      <c r="E644" s="33"/>
      <c r="F644" s="33"/>
    </row>
    <row r="645" spans="2:6" x14ac:dyDescent="0.25">
      <c r="B645" s="33"/>
      <c r="C645" s="33"/>
      <c r="D645" s="33"/>
      <c r="E645" s="33"/>
      <c r="F645" s="33"/>
    </row>
    <row r="646" spans="2:6" x14ac:dyDescent="0.25">
      <c r="B646" s="33"/>
      <c r="C646" s="33"/>
      <c r="D646" s="33"/>
      <c r="E646" s="33"/>
      <c r="F646" s="33"/>
    </row>
    <row r="647" spans="2:6" x14ac:dyDescent="0.25">
      <c r="B647" s="33"/>
      <c r="C647" s="33"/>
      <c r="D647" s="33"/>
      <c r="E647" s="33"/>
      <c r="F647" s="33"/>
    </row>
    <row r="648" spans="2:6" x14ac:dyDescent="0.25">
      <c r="B648" s="33"/>
      <c r="C648" s="33"/>
      <c r="D648" s="33"/>
      <c r="E648" s="33"/>
      <c r="F648" s="33"/>
    </row>
    <row r="649" spans="2:6" x14ac:dyDescent="0.25">
      <c r="B649" s="33"/>
      <c r="C649" s="33"/>
      <c r="D649" s="33"/>
      <c r="E649" s="33"/>
      <c r="F649" s="33"/>
    </row>
    <row r="650" spans="2:6" x14ac:dyDescent="0.25">
      <c r="B650" s="33"/>
      <c r="C650" s="33"/>
      <c r="D650" s="33"/>
      <c r="E650" s="33"/>
      <c r="F650" s="33"/>
    </row>
    <row r="651" spans="2:6" x14ac:dyDescent="0.25">
      <c r="B651" s="33"/>
      <c r="C651" s="33"/>
      <c r="D651" s="33"/>
      <c r="E651" s="33"/>
      <c r="F651" s="33"/>
    </row>
    <row r="652" spans="2:6" x14ac:dyDescent="0.25">
      <c r="B652" s="33"/>
      <c r="C652" s="33"/>
      <c r="D652" s="33"/>
      <c r="E652" s="33"/>
      <c r="F652" s="33"/>
    </row>
    <row r="653" spans="2:6" x14ac:dyDescent="0.25">
      <c r="B653" s="33"/>
      <c r="C653" s="33"/>
      <c r="D653" s="33"/>
      <c r="E653" s="33"/>
      <c r="F653" s="33"/>
    </row>
    <row r="654" spans="2:6" x14ac:dyDescent="0.25">
      <c r="B654" s="33"/>
      <c r="C654" s="33"/>
      <c r="D654" s="33"/>
      <c r="E654" s="33"/>
      <c r="F654" s="33"/>
    </row>
    <row r="655" spans="2:6" x14ac:dyDescent="0.25">
      <c r="B655" s="33"/>
      <c r="C655" s="33"/>
      <c r="D655" s="33"/>
      <c r="E655" s="33"/>
      <c r="F655" s="33"/>
    </row>
    <row r="656" spans="2:6" x14ac:dyDescent="0.25">
      <c r="B656" s="33"/>
      <c r="C656" s="33"/>
      <c r="D656" s="33"/>
      <c r="E656" s="33"/>
      <c r="F656" s="33"/>
    </row>
    <row r="657" spans="2:6" x14ac:dyDescent="0.25">
      <c r="B657" s="33"/>
      <c r="C657" s="33"/>
      <c r="D657" s="33"/>
      <c r="E657" s="33"/>
      <c r="F657" s="33"/>
    </row>
    <row r="658" spans="2:6" x14ac:dyDescent="0.25">
      <c r="B658" s="33"/>
      <c r="C658" s="33"/>
      <c r="D658" s="33"/>
      <c r="E658" s="33"/>
      <c r="F658" s="33"/>
    </row>
    <row r="659" spans="2:6" x14ac:dyDescent="0.25">
      <c r="B659" s="33"/>
      <c r="C659" s="33"/>
      <c r="D659" s="33"/>
      <c r="E659" s="33"/>
      <c r="F659" s="33"/>
    </row>
    <row r="660" spans="2:6" x14ac:dyDescent="0.25">
      <c r="B660" s="33"/>
      <c r="C660" s="33"/>
      <c r="D660" s="33"/>
      <c r="E660" s="33"/>
      <c r="F660" s="33"/>
    </row>
    <row r="661" spans="2:6" x14ac:dyDescent="0.25">
      <c r="B661" s="33"/>
      <c r="C661" s="33"/>
      <c r="D661" s="33"/>
      <c r="E661" s="33"/>
      <c r="F661" s="33"/>
    </row>
    <row r="662" spans="2:6" x14ac:dyDescent="0.25">
      <c r="B662" s="33"/>
      <c r="C662" s="33"/>
      <c r="D662" s="33"/>
      <c r="E662" s="33"/>
      <c r="F662" s="33"/>
    </row>
    <row r="663" spans="2:6" x14ac:dyDescent="0.25">
      <c r="B663" s="33"/>
      <c r="C663" s="33"/>
      <c r="D663" s="33"/>
      <c r="E663" s="33"/>
      <c r="F663" s="33"/>
    </row>
    <row r="664" spans="2:6" x14ac:dyDescent="0.25">
      <c r="B664" s="33"/>
      <c r="C664" s="33"/>
      <c r="D664" s="33"/>
      <c r="E664" s="33"/>
      <c r="F664" s="33"/>
    </row>
    <row r="665" spans="2:6" x14ac:dyDescent="0.25">
      <c r="B665" s="33"/>
      <c r="C665" s="33"/>
      <c r="D665" s="33"/>
      <c r="E665" s="33"/>
      <c r="F665" s="33"/>
    </row>
    <row r="666" spans="2:6" x14ac:dyDescent="0.25">
      <c r="B666" s="33"/>
      <c r="C666" s="33"/>
      <c r="D666" s="33"/>
      <c r="E666" s="33"/>
      <c r="F666" s="33"/>
    </row>
    <row r="667" spans="2:6" x14ac:dyDescent="0.25">
      <c r="B667" s="33"/>
      <c r="C667" s="33"/>
      <c r="D667" s="33"/>
      <c r="E667" s="33"/>
      <c r="F667" s="33"/>
    </row>
  </sheetData>
  <autoFilter ref="A13:G447"/>
  <mergeCells count="25">
    <mergeCell ref="A9:M9"/>
    <mergeCell ref="H13:H14"/>
    <mergeCell ref="A11:M11"/>
    <mergeCell ref="M13:M14"/>
    <mergeCell ref="L13:L14"/>
    <mergeCell ref="J13:J14"/>
    <mergeCell ref="K13:K14"/>
    <mergeCell ref="I13:I14"/>
    <mergeCell ref="A12:M12"/>
    <mergeCell ref="A1:M1"/>
    <mergeCell ref="A2:M2"/>
    <mergeCell ref="A3:M3"/>
    <mergeCell ref="A4:M4"/>
    <mergeCell ref="A509:F509"/>
    <mergeCell ref="G13:G14"/>
    <mergeCell ref="A13:A14"/>
    <mergeCell ref="B13:B14"/>
    <mergeCell ref="C13:C14"/>
    <mergeCell ref="D13:D14"/>
    <mergeCell ref="E13:E14"/>
    <mergeCell ref="F13:F14"/>
    <mergeCell ref="A10:G10"/>
    <mergeCell ref="A6:M6"/>
    <mergeCell ref="A7:M7"/>
    <mergeCell ref="A8:M8"/>
  </mergeCells>
  <pageMargins left="0.51181102362204722" right="0.19685039370078741" top="0.35433070866141736" bottom="0.15748031496062992" header="0.11811023622047245" footer="0.11811023622047245"/>
  <pageSetup paperSize="9"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view="pageLayout" topLeftCell="A113" zoomScaleNormal="100" workbookViewId="0">
      <selection activeCell="E120" sqref="E120"/>
    </sheetView>
  </sheetViews>
  <sheetFormatPr defaultRowHeight="15.75" x14ac:dyDescent="0.25"/>
  <cols>
    <col min="1" max="1" width="73.42578125" style="3" customWidth="1"/>
    <col min="2" max="2" width="5.42578125" style="3" customWidth="1"/>
    <col min="3" max="3" width="6" style="3" customWidth="1"/>
    <col min="4" max="4" width="10.28515625" style="3" customWidth="1"/>
    <col min="5" max="5" width="11.42578125" style="16" customWidth="1"/>
    <col min="6" max="6" width="9.140625" style="2"/>
    <col min="7" max="7" width="14.5703125" style="66" customWidth="1"/>
    <col min="8" max="16384" width="9.140625" style="2"/>
  </cols>
  <sheetData>
    <row r="1" spans="1:7" x14ac:dyDescent="0.25">
      <c r="A1" s="97" t="s">
        <v>591</v>
      </c>
      <c r="B1" s="97"/>
      <c r="C1" s="97"/>
      <c r="D1" s="97"/>
      <c r="E1" s="97"/>
    </row>
    <row r="2" spans="1:7" x14ac:dyDescent="0.25">
      <c r="A2" s="93" t="s">
        <v>0</v>
      </c>
      <c r="B2" s="93"/>
      <c r="C2" s="93"/>
      <c r="D2" s="93"/>
      <c r="E2" s="93"/>
    </row>
    <row r="3" spans="1:7" x14ac:dyDescent="0.25">
      <c r="A3" s="93" t="s">
        <v>130</v>
      </c>
      <c r="B3" s="93"/>
      <c r="C3" s="93"/>
      <c r="D3" s="93"/>
      <c r="E3" s="93"/>
    </row>
    <row r="4" spans="1:7" x14ac:dyDescent="0.25">
      <c r="A4" s="94" t="s">
        <v>589</v>
      </c>
      <c r="B4" s="95"/>
      <c r="C4" s="95"/>
      <c r="D4" s="95"/>
      <c r="E4" s="95"/>
    </row>
    <row r="5" spans="1:7" ht="21.75" customHeight="1" x14ac:dyDescent="0.25">
      <c r="A5" s="97" t="s">
        <v>466</v>
      </c>
      <c r="B5" s="97"/>
      <c r="C5" s="97"/>
      <c r="D5" s="97"/>
      <c r="E5" s="97"/>
    </row>
    <row r="6" spans="1:7" x14ac:dyDescent="0.25">
      <c r="A6" s="93" t="s">
        <v>0</v>
      </c>
      <c r="B6" s="93"/>
      <c r="C6" s="93"/>
      <c r="D6" s="93"/>
      <c r="E6" s="93"/>
    </row>
    <row r="7" spans="1:7" x14ac:dyDescent="0.25">
      <c r="A7" s="93" t="s">
        <v>130</v>
      </c>
      <c r="B7" s="93"/>
      <c r="C7" s="93"/>
      <c r="D7" s="93"/>
      <c r="E7" s="93"/>
    </row>
    <row r="8" spans="1:7" x14ac:dyDescent="0.25">
      <c r="A8" s="94" t="s">
        <v>590</v>
      </c>
      <c r="B8" s="95"/>
      <c r="C8" s="95"/>
      <c r="D8" s="95"/>
      <c r="E8" s="95"/>
    </row>
    <row r="9" spans="1:7" ht="9" customHeight="1" x14ac:dyDescent="0.25">
      <c r="E9" s="4"/>
    </row>
    <row r="10" spans="1:7" ht="60.75" customHeight="1" x14ac:dyDescent="0.3">
      <c r="A10" s="96" t="s">
        <v>465</v>
      </c>
      <c r="B10" s="96"/>
      <c r="C10" s="96"/>
      <c r="D10" s="96"/>
      <c r="E10" s="96"/>
    </row>
    <row r="11" spans="1:7" ht="16.5" thickBot="1" x14ac:dyDescent="0.3">
      <c r="E11" s="4" t="s">
        <v>131</v>
      </c>
    </row>
    <row r="12" spans="1:7" ht="16.5" thickBot="1" x14ac:dyDescent="0.3">
      <c r="A12" s="5" t="s">
        <v>132</v>
      </c>
      <c r="B12" s="6" t="s">
        <v>133</v>
      </c>
      <c r="C12" s="6" t="s">
        <v>11</v>
      </c>
      <c r="D12" s="6" t="s">
        <v>12</v>
      </c>
      <c r="E12" s="29" t="s">
        <v>2</v>
      </c>
    </row>
    <row r="13" spans="1:7" x14ac:dyDescent="0.25">
      <c r="A13" s="7" t="s">
        <v>134</v>
      </c>
      <c r="B13" s="8" t="s">
        <v>15</v>
      </c>
      <c r="C13" s="8" t="s">
        <v>16</v>
      </c>
      <c r="D13" s="8" t="s">
        <v>135</v>
      </c>
      <c r="E13" s="9">
        <f>E14+E16+E19+E24+E30+E22</f>
        <v>64993.09</v>
      </c>
      <c r="G13" s="67"/>
    </row>
    <row r="14" spans="1:7" ht="31.5" hidden="1" x14ac:dyDescent="0.25">
      <c r="A14" s="10" t="s">
        <v>136</v>
      </c>
      <c r="B14" s="11" t="s">
        <v>15</v>
      </c>
      <c r="C14" s="11" t="s">
        <v>17</v>
      </c>
      <c r="D14" s="11" t="s">
        <v>135</v>
      </c>
      <c r="E14" s="12">
        <f>E15</f>
        <v>0</v>
      </c>
    </row>
    <row r="15" spans="1:7" hidden="1" x14ac:dyDescent="0.25">
      <c r="A15" s="13" t="s">
        <v>18</v>
      </c>
      <c r="B15" s="14" t="s">
        <v>15</v>
      </c>
      <c r="C15" s="14" t="s">
        <v>17</v>
      </c>
      <c r="D15" s="14" t="s">
        <v>137</v>
      </c>
      <c r="E15" s="15"/>
    </row>
    <row r="16" spans="1:7" ht="48" customHeight="1" x14ac:dyDescent="0.25">
      <c r="A16" s="10" t="s">
        <v>19</v>
      </c>
      <c r="B16" s="11" t="s">
        <v>15</v>
      </c>
      <c r="C16" s="11" t="s">
        <v>20</v>
      </c>
      <c r="D16" s="11" t="s">
        <v>135</v>
      </c>
      <c r="E16" s="12">
        <f>E17+E18</f>
        <v>3316.4</v>
      </c>
    </row>
    <row r="17" spans="1:7" x14ac:dyDescent="0.25">
      <c r="A17" s="13" t="s">
        <v>22</v>
      </c>
      <c r="B17" s="14" t="s">
        <v>15</v>
      </c>
      <c r="C17" s="14" t="s">
        <v>20</v>
      </c>
      <c r="D17" s="14" t="s">
        <v>105</v>
      </c>
      <c r="E17" s="15">
        <f>прил.2!M151</f>
        <v>1873</v>
      </c>
      <c r="G17" s="67"/>
    </row>
    <row r="18" spans="1:7" ht="31.5" customHeight="1" x14ac:dyDescent="0.25">
      <c r="A18" s="13" t="s">
        <v>138</v>
      </c>
      <c r="B18" s="14" t="s">
        <v>15</v>
      </c>
      <c r="C18" s="14" t="s">
        <v>20</v>
      </c>
      <c r="D18" s="14" t="s">
        <v>139</v>
      </c>
      <c r="E18" s="15">
        <f>прил.2!M156</f>
        <v>1443.4</v>
      </c>
    </row>
    <row r="19" spans="1:7" ht="45" customHeight="1" x14ac:dyDescent="0.25">
      <c r="A19" s="10" t="s">
        <v>140</v>
      </c>
      <c r="B19" s="11" t="s">
        <v>15</v>
      </c>
      <c r="C19" s="11" t="s">
        <v>24</v>
      </c>
      <c r="D19" s="11" t="s">
        <v>135</v>
      </c>
      <c r="E19" s="12">
        <f>E20+E21</f>
        <v>27490.3</v>
      </c>
    </row>
    <row r="20" spans="1:7" x14ac:dyDescent="0.25">
      <c r="A20" s="13" t="s">
        <v>22</v>
      </c>
      <c r="B20" s="14" t="s">
        <v>15</v>
      </c>
      <c r="C20" s="14" t="s">
        <v>24</v>
      </c>
      <c r="D20" s="14" t="s">
        <v>105</v>
      </c>
      <c r="E20" s="15">
        <f>прил.2!M19</f>
        <v>27490.3</v>
      </c>
    </row>
    <row r="21" spans="1:7" ht="30.75" customHeight="1" x14ac:dyDescent="0.25">
      <c r="A21" s="13" t="s">
        <v>163</v>
      </c>
      <c r="B21" s="14" t="s">
        <v>15</v>
      </c>
      <c r="C21" s="14" t="s">
        <v>24</v>
      </c>
      <c r="D21" s="14" t="s">
        <v>184</v>
      </c>
      <c r="E21" s="15">
        <f>прил.2!M27</f>
        <v>0</v>
      </c>
    </row>
    <row r="22" spans="1:7" ht="30.75" customHeight="1" x14ac:dyDescent="0.25">
      <c r="A22" s="41" t="s">
        <v>435</v>
      </c>
      <c r="B22" s="11" t="s">
        <v>15</v>
      </c>
      <c r="C22" s="11" t="s">
        <v>98</v>
      </c>
      <c r="D22" s="11" t="s">
        <v>105</v>
      </c>
      <c r="E22" s="12">
        <f>E23</f>
        <v>5831.7</v>
      </c>
    </row>
    <row r="23" spans="1:7" ht="16.5" customHeight="1" x14ac:dyDescent="0.25">
      <c r="A23" s="19" t="s">
        <v>242</v>
      </c>
      <c r="B23" s="14" t="s">
        <v>15</v>
      </c>
      <c r="C23" s="14" t="s">
        <v>98</v>
      </c>
      <c r="D23" s="14" t="s">
        <v>436</v>
      </c>
      <c r="E23" s="15">
        <f>прил.2!M165</f>
        <v>5831.7</v>
      </c>
    </row>
    <row r="24" spans="1:7" x14ac:dyDescent="0.25">
      <c r="A24" s="10" t="s">
        <v>26</v>
      </c>
      <c r="B24" s="11" t="s">
        <v>15</v>
      </c>
      <c r="C24" s="11" t="s">
        <v>108</v>
      </c>
      <c r="D24" s="11" t="s">
        <v>135</v>
      </c>
      <c r="E24" s="12">
        <f>E25</f>
        <v>1638.45</v>
      </c>
    </row>
    <row r="25" spans="1:7" x14ac:dyDescent="0.25">
      <c r="A25" s="13" t="s">
        <v>26</v>
      </c>
      <c r="B25" s="14" t="s">
        <v>15</v>
      </c>
      <c r="C25" s="14" t="s">
        <v>108</v>
      </c>
      <c r="D25" s="14" t="s">
        <v>141</v>
      </c>
      <c r="E25" s="15">
        <f>E26</f>
        <v>1638.45</v>
      </c>
    </row>
    <row r="26" spans="1:7" ht="30.75" customHeight="1" x14ac:dyDescent="0.25">
      <c r="A26" s="13" t="s">
        <v>142</v>
      </c>
      <c r="B26" s="14" t="s">
        <v>15</v>
      </c>
      <c r="C26" s="14" t="s">
        <v>108</v>
      </c>
      <c r="D26" s="14" t="s">
        <v>28</v>
      </c>
      <c r="E26" s="15">
        <f>E27+E28+E29</f>
        <v>1638.45</v>
      </c>
    </row>
    <row r="27" spans="1:7" x14ac:dyDescent="0.25">
      <c r="A27" s="13" t="s">
        <v>143</v>
      </c>
      <c r="B27" s="14" t="s">
        <v>15</v>
      </c>
      <c r="C27" s="14" t="s">
        <v>108</v>
      </c>
      <c r="D27" s="14" t="s">
        <v>165</v>
      </c>
      <c r="E27" s="15">
        <f>прил.2!M31</f>
        <v>977.45</v>
      </c>
    </row>
    <row r="28" spans="1:7" ht="30" customHeight="1" x14ac:dyDescent="0.25">
      <c r="A28" s="13" t="s">
        <v>144</v>
      </c>
      <c r="B28" s="14" t="s">
        <v>15</v>
      </c>
      <c r="C28" s="14" t="s">
        <v>108</v>
      </c>
      <c r="D28" s="14" t="s">
        <v>166</v>
      </c>
      <c r="E28" s="15">
        <f>прил.2!M33</f>
        <v>491</v>
      </c>
    </row>
    <row r="29" spans="1:7" x14ac:dyDescent="0.25">
      <c r="A29" s="13" t="s">
        <v>167</v>
      </c>
      <c r="B29" s="14" t="s">
        <v>15</v>
      </c>
      <c r="C29" s="14" t="s">
        <v>108</v>
      </c>
      <c r="D29" s="14" t="s">
        <v>168</v>
      </c>
      <c r="E29" s="15">
        <v>170</v>
      </c>
    </row>
    <row r="30" spans="1:7" x14ac:dyDescent="0.25">
      <c r="A30" s="10" t="s">
        <v>29</v>
      </c>
      <c r="B30" s="11" t="s">
        <v>15</v>
      </c>
      <c r="C30" s="11" t="s">
        <v>193</v>
      </c>
      <c r="D30" s="11" t="s">
        <v>135</v>
      </c>
      <c r="E30" s="12">
        <f>E34+E38+E40++E31+E36+E37+E33+E35</f>
        <v>26716.240000000002</v>
      </c>
    </row>
    <row r="31" spans="1:7" ht="16.5" customHeight="1" x14ac:dyDescent="0.25">
      <c r="A31" s="10" t="s">
        <v>31</v>
      </c>
      <c r="B31" s="11" t="s">
        <v>15</v>
      </c>
      <c r="C31" s="11" t="s">
        <v>193</v>
      </c>
      <c r="D31" s="11" t="s">
        <v>185</v>
      </c>
      <c r="E31" s="12">
        <f>E32</f>
        <v>602.5</v>
      </c>
    </row>
    <row r="32" spans="1:7" ht="16.5" customHeight="1" x14ac:dyDescent="0.25">
      <c r="A32" s="13" t="s">
        <v>32</v>
      </c>
      <c r="B32" s="14" t="s">
        <v>40</v>
      </c>
      <c r="C32" s="14" t="s">
        <v>193</v>
      </c>
      <c r="D32" s="14" t="s">
        <v>33</v>
      </c>
      <c r="E32" s="15">
        <f>прил.2!M38</f>
        <v>602.5</v>
      </c>
    </row>
    <row r="33" spans="1:7" ht="27.75" customHeight="1" x14ac:dyDescent="0.25">
      <c r="A33" s="48" t="s">
        <v>386</v>
      </c>
      <c r="B33" s="14" t="s">
        <v>15</v>
      </c>
      <c r="C33" s="14" t="s">
        <v>193</v>
      </c>
      <c r="D33" s="14" t="s">
        <v>448</v>
      </c>
      <c r="E33" s="15">
        <f>прил.2!M43</f>
        <v>373.79999999999995</v>
      </c>
    </row>
    <row r="34" spans="1:7" ht="14.25" customHeight="1" x14ac:dyDescent="0.25">
      <c r="A34" s="13" t="s">
        <v>52</v>
      </c>
      <c r="B34" s="14" t="s">
        <v>15</v>
      </c>
      <c r="C34" s="14" t="s">
        <v>193</v>
      </c>
      <c r="D34" s="14" t="s">
        <v>53</v>
      </c>
      <c r="E34" s="15">
        <f>прил.2!M173+прил.2!M337+прил.2!M492+прил.2!M503</f>
        <v>20395.900000000001</v>
      </c>
    </row>
    <row r="35" spans="1:7" ht="14.25" customHeight="1" x14ac:dyDescent="0.25">
      <c r="A35" s="13" t="s">
        <v>454</v>
      </c>
      <c r="B35" s="14" t="s">
        <v>15</v>
      </c>
      <c r="C35" s="14" t="s">
        <v>193</v>
      </c>
      <c r="D35" s="14" t="s">
        <v>559</v>
      </c>
      <c r="E35" s="15">
        <f>прил.2!M51</f>
        <v>0</v>
      </c>
    </row>
    <row r="36" spans="1:7" ht="28.5" customHeight="1" x14ac:dyDescent="0.25">
      <c r="A36" s="13" t="s">
        <v>34</v>
      </c>
      <c r="B36" s="14" t="s">
        <v>15</v>
      </c>
      <c r="C36" s="14" t="s">
        <v>193</v>
      </c>
      <c r="D36" s="14" t="s">
        <v>35</v>
      </c>
      <c r="E36" s="15">
        <f>прил.2!M48+прил.2!M498</f>
        <v>600</v>
      </c>
    </row>
    <row r="37" spans="1:7" ht="31.5" x14ac:dyDescent="0.25">
      <c r="A37" s="20" t="s">
        <v>36</v>
      </c>
      <c r="B37" s="14" t="s">
        <v>15</v>
      </c>
      <c r="C37" s="14" t="s">
        <v>193</v>
      </c>
      <c r="D37" s="14" t="s">
        <v>37</v>
      </c>
      <c r="E37" s="15">
        <f>прил.2!M52+прил.2!M175</f>
        <v>3152.84</v>
      </c>
    </row>
    <row r="38" spans="1:7" ht="31.5" x14ac:dyDescent="0.25">
      <c r="A38" s="13" t="s">
        <v>88</v>
      </c>
      <c r="B38" s="14" t="s">
        <v>15</v>
      </c>
      <c r="C38" s="14" t="s">
        <v>193</v>
      </c>
      <c r="D38" s="14" t="s">
        <v>89</v>
      </c>
      <c r="E38" s="15">
        <f>E39</f>
        <v>1470.1999999999998</v>
      </c>
    </row>
    <row r="39" spans="1:7" ht="17.25" customHeight="1" x14ac:dyDescent="0.25">
      <c r="A39" s="13" t="s">
        <v>52</v>
      </c>
      <c r="B39" s="14" t="s">
        <v>15</v>
      </c>
      <c r="C39" s="14" t="s">
        <v>193</v>
      </c>
      <c r="D39" s="14" t="s">
        <v>174</v>
      </c>
      <c r="E39" s="15">
        <f>прил.2!M448</f>
        <v>1470.1999999999998</v>
      </c>
    </row>
    <row r="40" spans="1:7" x14ac:dyDescent="0.25">
      <c r="A40" s="13" t="s">
        <v>38</v>
      </c>
      <c r="B40" s="14" t="s">
        <v>15</v>
      </c>
      <c r="C40" s="14" t="s">
        <v>193</v>
      </c>
      <c r="D40" s="14" t="s">
        <v>39</v>
      </c>
      <c r="E40" s="15">
        <f>E41+E42+E43</f>
        <v>121</v>
      </c>
    </row>
    <row r="41" spans="1:7" ht="30" customHeight="1" x14ac:dyDescent="0.25">
      <c r="A41" s="13" t="s">
        <v>169</v>
      </c>
      <c r="B41" s="14" t="s">
        <v>15</v>
      </c>
      <c r="C41" s="14" t="s">
        <v>193</v>
      </c>
      <c r="D41" s="14" t="s">
        <v>170</v>
      </c>
      <c r="E41" s="15">
        <f>прил.2!M54</f>
        <v>121</v>
      </c>
    </row>
    <row r="42" spans="1:7" ht="47.25" hidden="1" x14ac:dyDescent="0.25">
      <c r="A42" s="19" t="s">
        <v>317</v>
      </c>
      <c r="B42" s="14" t="s">
        <v>15</v>
      </c>
      <c r="C42" s="14" t="s">
        <v>193</v>
      </c>
      <c r="D42" s="39" t="s">
        <v>335</v>
      </c>
      <c r="E42" s="15">
        <f>прил.2!M58</f>
        <v>0</v>
      </c>
    </row>
    <row r="43" spans="1:7" ht="31.5" hidden="1" x14ac:dyDescent="0.25">
      <c r="A43" s="19" t="s">
        <v>433</v>
      </c>
      <c r="B43" s="14" t="s">
        <v>15</v>
      </c>
      <c r="C43" s="14" t="s">
        <v>193</v>
      </c>
      <c r="D43" s="39" t="s">
        <v>444</v>
      </c>
      <c r="E43" s="15">
        <f>прил.2!M56</f>
        <v>0</v>
      </c>
    </row>
    <row r="44" spans="1:7" x14ac:dyDescent="0.25">
      <c r="A44" s="30" t="s">
        <v>145</v>
      </c>
      <c r="B44" s="11" t="s">
        <v>17</v>
      </c>
      <c r="C44" s="11" t="s">
        <v>16</v>
      </c>
      <c r="D44" s="11" t="s">
        <v>135</v>
      </c>
      <c r="E44" s="12">
        <f>E45</f>
        <v>603.69999999999993</v>
      </c>
      <c r="G44" s="67"/>
    </row>
    <row r="45" spans="1:7" x14ac:dyDescent="0.25">
      <c r="A45" s="10" t="s">
        <v>186</v>
      </c>
      <c r="B45" s="11" t="s">
        <v>17</v>
      </c>
      <c r="C45" s="11" t="s">
        <v>20</v>
      </c>
      <c r="D45" s="11" t="s">
        <v>135</v>
      </c>
      <c r="E45" s="12">
        <f>E46</f>
        <v>603.69999999999993</v>
      </c>
    </row>
    <row r="46" spans="1:7" ht="28.5" customHeight="1" x14ac:dyDescent="0.25">
      <c r="A46" s="13" t="s">
        <v>3</v>
      </c>
      <c r="B46" s="14" t="s">
        <v>17</v>
      </c>
      <c r="C46" s="14" t="s">
        <v>20</v>
      </c>
      <c r="D46" s="14" t="s">
        <v>41</v>
      </c>
      <c r="E46" s="15">
        <f>прил.2!M62</f>
        <v>603.69999999999993</v>
      </c>
    </row>
    <row r="47" spans="1:7" ht="29.25" x14ac:dyDescent="0.25">
      <c r="A47" s="30" t="s">
        <v>146</v>
      </c>
      <c r="B47" s="11" t="s">
        <v>20</v>
      </c>
      <c r="C47" s="11" t="s">
        <v>16</v>
      </c>
      <c r="D47" s="11" t="s">
        <v>135</v>
      </c>
      <c r="E47" s="12">
        <f>E48</f>
        <v>1618.9499999999998</v>
      </c>
      <c r="G47" s="67"/>
    </row>
    <row r="48" spans="1:7" ht="31.5" customHeight="1" x14ac:dyDescent="0.25">
      <c r="A48" s="10" t="s">
        <v>95</v>
      </c>
      <c r="B48" s="11" t="s">
        <v>20</v>
      </c>
      <c r="C48" s="11" t="s">
        <v>63</v>
      </c>
      <c r="D48" s="11" t="s">
        <v>135</v>
      </c>
      <c r="E48" s="12">
        <f>E50+E51+E49</f>
        <v>1618.9499999999998</v>
      </c>
    </row>
    <row r="49" spans="1:7" ht="17.25" customHeight="1" x14ac:dyDescent="0.25">
      <c r="A49" s="19" t="s">
        <v>143</v>
      </c>
      <c r="B49" s="14" t="s">
        <v>20</v>
      </c>
      <c r="C49" s="14" t="s">
        <v>63</v>
      </c>
      <c r="D49" s="14" t="s">
        <v>165</v>
      </c>
      <c r="E49" s="15">
        <f>прил.2!M69</f>
        <v>22.55</v>
      </c>
    </row>
    <row r="50" spans="1:7" x14ac:dyDescent="0.25">
      <c r="A50" s="13" t="s">
        <v>96</v>
      </c>
      <c r="B50" s="14" t="s">
        <v>20</v>
      </c>
      <c r="C50" s="14" t="s">
        <v>63</v>
      </c>
      <c r="D50" s="14" t="s">
        <v>97</v>
      </c>
      <c r="E50" s="15">
        <f>прил.2!M71</f>
        <v>1596.3999999999999</v>
      </c>
    </row>
    <row r="51" spans="1:7" hidden="1" x14ac:dyDescent="0.25">
      <c r="A51" s="13"/>
      <c r="B51" s="14" t="s">
        <v>20</v>
      </c>
      <c r="C51" s="14" t="s">
        <v>63</v>
      </c>
      <c r="D51" s="14" t="s">
        <v>97</v>
      </c>
      <c r="E51" s="15"/>
    </row>
    <row r="52" spans="1:7" x14ac:dyDescent="0.25">
      <c r="A52" s="30" t="s">
        <v>42</v>
      </c>
      <c r="B52" s="11" t="s">
        <v>24</v>
      </c>
      <c r="C52" s="11" t="s">
        <v>16</v>
      </c>
      <c r="D52" s="11" t="s">
        <v>135</v>
      </c>
      <c r="E52" s="12">
        <f>E53+E55+E61+E63+E59</f>
        <v>26922.16</v>
      </c>
      <c r="G52" s="67"/>
    </row>
    <row r="53" spans="1:7" ht="19.5" hidden="1" customHeight="1" x14ac:dyDescent="0.25">
      <c r="A53" s="53" t="s">
        <v>292</v>
      </c>
      <c r="B53" s="11" t="s">
        <v>24</v>
      </c>
      <c r="C53" s="11" t="s">
        <v>15</v>
      </c>
      <c r="D53" s="11" t="s">
        <v>135</v>
      </c>
      <c r="E53" s="12">
        <f>E54</f>
        <v>0</v>
      </c>
    </row>
    <row r="54" spans="1:7" ht="43.5" hidden="1" customHeight="1" x14ac:dyDescent="0.25">
      <c r="A54" s="47"/>
      <c r="B54" s="14"/>
      <c r="C54" s="14"/>
      <c r="D54" s="14"/>
      <c r="E54" s="15"/>
    </row>
    <row r="55" spans="1:7" x14ac:dyDescent="0.25">
      <c r="A55" s="54" t="s">
        <v>179</v>
      </c>
      <c r="B55" s="11" t="s">
        <v>24</v>
      </c>
      <c r="C55" s="11" t="s">
        <v>17</v>
      </c>
      <c r="D55" s="11" t="s">
        <v>135</v>
      </c>
      <c r="E55" s="12">
        <f>E56+E58+E57</f>
        <v>312.05</v>
      </c>
    </row>
    <row r="56" spans="1:7" ht="47.25" x14ac:dyDescent="0.25">
      <c r="A56" s="43" t="s">
        <v>533</v>
      </c>
      <c r="B56" s="14" t="s">
        <v>24</v>
      </c>
      <c r="C56" s="14" t="s">
        <v>17</v>
      </c>
      <c r="D56" s="14" t="s">
        <v>532</v>
      </c>
      <c r="E56" s="15">
        <f>прил.2!M368</f>
        <v>278.17</v>
      </c>
    </row>
    <row r="57" spans="1:7" ht="30" x14ac:dyDescent="0.25">
      <c r="A57" s="42" t="s">
        <v>536</v>
      </c>
      <c r="B57" s="14" t="s">
        <v>24</v>
      </c>
      <c r="C57" s="14" t="s">
        <v>17</v>
      </c>
      <c r="D57" s="14" t="s">
        <v>535</v>
      </c>
      <c r="E57" s="15">
        <f>прил.2!M370</f>
        <v>33.879999999999995</v>
      </c>
    </row>
    <row r="58" spans="1:7" hidden="1" x14ac:dyDescent="0.25">
      <c r="A58" s="19"/>
      <c r="B58" s="63"/>
      <c r="C58" s="63"/>
      <c r="D58" s="64"/>
      <c r="E58" s="21"/>
    </row>
    <row r="59" spans="1:7" x14ac:dyDescent="0.25">
      <c r="A59" s="41" t="s">
        <v>228</v>
      </c>
      <c r="B59" s="11" t="s">
        <v>24</v>
      </c>
      <c r="C59" s="11" t="s">
        <v>98</v>
      </c>
      <c r="D59" s="55" t="s">
        <v>135</v>
      </c>
      <c r="E59" s="12">
        <f>E60</f>
        <v>3000</v>
      </c>
    </row>
    <row r="60" spans="1:7" ht="61.5" customHeight="1" x14ac:dyDescent="0.25">
      <c r="A60" s="43" t="s">
        <v>411</v>
      </c>
      <c r="B60" s="14" t="s">
        <v>24</v>
      </c>
      <c r="C60" s="14" t="s">
        <v>98</v>
      </c>
      <c r="D60" s="39" t="s">
        <v>437</v>
      </c>
      <c r="E60" s="15">
        <f>прил.2!M379</f>
        <v>3000</v>
      </c>
    </row>
    <row r="61" spans="1:7" x14ac:dyDescent="0.25">
      <c r="A61" s="18" t="s">
        <v>314</v>
      </c>
      <c r="B61" s="11" t="s">
        <v>24</v>
      </c>
      <c r="C61" s="11" t="s">
        <v>63</v>
      </c>
      <c r="D61" s="55" t="s">
        <v>135</v>
      </c>
      <c r="E61" s="12">
        <f>E62</f>
        <v>14585</v>
      </c>
    </row>
    <row r="62" spans="1:7" ht="28.5" customHeight="1" x14ac:dyDescent="0.25">
      <c r="A62" s="19" t="s">
        <v>452</v>
      </c>
      <c r="B62" s="14" t="s">
        <v>24</v>
      </c>
      <c r="C62" s="14" t="s">
        <v>63</v>
      </c>
      <c r="D62" s="39" t="s">
        <v>336</v>
      </c>
      <c r="E62" s="15">
        <f>прил.2!M374</f>
        <v>14585</v>
      </c>
    </row>
    <row r="63" spans="1:7" ht="14.25" customHeight="1" x14ac:dyDescent="0.25">
      <c r="A63" s="10" t="s">
        <v>171</v>
      </c>
      <c r="B63" s="11" t="s">
        <v>24</v>
      </c>
      <c r="C63" s="11" t="s">
        <v>27</v>
      </c>
      <c r="D63" s="11" t="s">
        <v>135</v>
      </c>
      <c r="E63" s="12">
        <f>E64+E68+E66</f>
        <v>9025.11</v>
      </c>
    </row>
    <row r="64" spans="1:7" ht="31.5" x14ac:dyDescent="0.25">
      <c r="A64" s="19" t="s">
        <v>36</v>
      </c>
      <c r="B64" s="14" t="s">
        <v>24</v>
      </c>
      <c r="C64" s="14" t="s">
        <v>27</v>
      </c>
      <c r="D64" s="39" t="s">
        <v>37</v>
      </c>
      <c r="E64" s="15">
        <f>E65</f>
        <v>3534.6</v>
      </c>
    </row>
    <row r="65" spans="1:7" ht="15" customHeight="1" x14ac:dyDescent="0.25">
      <c r="A65" s="13" t="s">
        <v>52</v>
      </c>
      <c r="B65" s="14" t="s">
        <v>24</v>
      </c>
      <c r="C65" s="14" t="s">
        <v>27</v>
      </c>
      <c r="D65" s="14" t="s">
        <v>337</v>
      </c>
      <c r="E65" s="15">
        <f>прил.2!M383</f>
        <v>3534.6</v>
      </c>
    </row>
    <row r="66" spans="1:7" ht="15" customHeight="1" x14ac:dyDescent="0.25">
      <c r="A66" s="25" t="s">
        <v>563</v>
      </c>
      <c r="B66" s="14" t="s">
        <v>24</v>
      </c>
      <c r="C66" s="14" t="s">
        <v>27</v>
      </c>
      <c r="D66" s="14" t="s">
        <v>560</v>
      </c>
      <c r="E66" s="15">
        <f>E67</f>
        <v>3690.51</v>
      </c>
    </row>
    <row r="67" spans="1:7" ht="45" customHeight="1" x14ac:dyDescent="0.25">
      <c r="A67" s="25" t="s">
        <v>562</v>
      </c>
      <c r="B67" s="14" t="s">
        <v>24</v>
      </c>
      <c r="C67" s="14" t="s">
        <v>27</v>
      </c>
      <c r="D67" s="14" t="s">
        <v>561</v>
      </c>
      <c r="E67" s="15">
        <f>прил.2!M389</f>
        <v>3690.51</v>
      </c>
    </row>
    <row r="68" spans="1:7" ht="31.5" customHeight="1" x14ac:dyDescent="0.25">
      <c r="A68" s="19" t="s">
        <v>410</v>
      </c>
      <c r="B68" s="14" t="s">
        <v>24</v>
      </c>
      <c r="C68" s="14" t="s">
        <v>27</v>
      </c>
      <c r="D68" s="14" t="s">
        <v>39</v>
      </c>
      <c r="E68" s="15">
        <f>E69+E70+E71+E72+E73+E74</f>
        <v>1800</v>
      </c>
    </row>
    <row r="69" spans="1:7" x14ac:dyDescent="0.25">
      <c r="A69" s="19" t="s">
        <v>417</v>
      </c>
      <c r="B69" s="14" t="s">
        <v>24</v>
      </c>
      <c r="C69" s="14" t="s">
        <v>27</v>
      </c>
      <c r="D69" s="39" t="s">
        <v>439</v>
      </c>
      <c r="E69" s="15">
        <f>прил.2!M392</f>
        <v>0</v>
      </c>
    </row>
    <row r="70" spans="1:7" ht="33.75" customHeight="1" x14ac:dyDescent="0.25">
      <c r="A70" s="19" t="s">
        <v>554</v>
      </c>
      <c r="B70" s="14" t="s">
        <v>24</v>
      </c>
      <c r="C70" s="14" t="s">
        <v>27</v>
      </c>
      <c r="D70" s="39" t="s">
        <v>438</v>
      </c>
      <c r="E70" s="15">
        <f>прил.2!M394</f>
        <v>16.53</v>
      </c>
    </row>
    <row r="71" spans="1:7" ht="75.75" customHeight="1" x14ac:dyDescent="0.25">
      <c r="A71" s="19" t="s">
        <v>421</v>
      </c>
      <c r="B71" s="14" t="s">
        <v>24</v>
      </c>
      <c r="C71" s="14" t="s">
        <v>27</v>
      </c>
      <c r="D71" s="39" t="s">
        <v>440</v>
      </c>
      <c r="E71" s="15">
        <f>прил.2!M398</f>
        <v>0</v>
      </c>
    </row>
    <row r="72" spans="1:7" x14ac:dyDescent="0.25">
      <c r="A72" s="19" t="s">
        <v>423</v>
      </c>
      <c r="B72" s="14" t="s">
        <v>24</v>
      </c>
      <c r="C72" s="14" t="s">
        <v>27</v>
      </c>
      <c r="D72" s="39" t="s">
        <v>441</v>
      </c>
      <c r="E72" s="15">
        <f>прил.2!M400</f>
        <v>983.47</v>
      </c>
    </row>
    <row r="73" spans="1:7" ht="45" customHeight="1" x14ac:dyDescent="0.25">
      <c r="A73" s="19" t="s">
        <v>317</v>
      </c>
      <c r="B73" s="14" t="s">
        <v>24</v>
      </c>
      <c r="C73" s="14" t="s">
        <v>27</v>
      </c>
      <c r="D73" s="39" t="s">
        <v>335</v>
      </c>
      <c r="E73" s="15">
        <f>прил.2!M81</f>
        <v>300</v>
      </c>
    </row>
    <row r="74" spans="1:7" ht="30.75" customHeight="1" x14ac:dyDescent="0.25">
      <c r="A74" s="19" t="s">
        <v>366</v>
      </c>
      <c r="B74" s="14" t="s">
        <v>24</v>
      </c>
      <c r="C74" s="14" t="s">
        <v>27</v>
      </c>
      <c r="D74" s="39" t="s">
        <v>180</v>
      </c>
      <c r="E74" s="15">
        <f>прил.2!M182+прил.2!M83+прил.2!M160+прил.2!M292+прил.2!M402+прил.2!M461</f>
        <v>500</v>
      </c>
    </row>
    <row r="75" spans="1:7" x14ac:dyDescent="0.25">
      <c r="A75" s="30" t="s">
        <v>45</v>
      </c>
      <c r="B75" s="11" t="s">
        <v>46</v>
      </c>
      <c r="C75" s="11" t="s">
        <v>16</v>
      </c>
      <c r="D75" s="11" t="s">
        <v>135</v>
      </c>
      <c r="E75" s="12">
        <f>E98+E104+E80+E76</f>
        <v>62966.85</v>
      </c>
      <c r="G75" s="67"/>
    </row>
    <row r="76" spans="1:7" x14ac:dyDescent="0.25">
      <c r="A76" s="30" t="s">
        <v>429</v>
      </c>
      <c r="B76" s="11" t="s">
        <v>46</v>
      </c>
      <c r="C76" s="11" t="s">
        <v>15</v>
      </c>
      <c r="D76" s="11" t="s">
        <v>135</v>
      </c>
      <c r="E76" s="12">
        <f>E79+E77+E78</f>
        <v>9654.9600000000009</v>
      </c>
    </row>
    <row r="77" spans="1:7" x14ac:dyDescent="0.25">
      <c r="A77" s="19" t="s">
        <v>495</v>
      </c>
      <c r="B77" s="14" t="s">
        <v>46</v>
      </c>
      <c r="C77" s="14" t="s">
        <v>15</v>
      </c>
      <c r="D77" s="14" t="s">
        <v>496</v>
      </c>
      <c r="E77" s="15">
        <f>прил.2!M186</f>
        <v>770.7</v>
      </c>
    </row>
    <row r="78" spans="1:7" ht="43.5" customHeight="1" x14ac:dyDescent="0.25">
      <c r="A78" s="68" t="s">
        <v>583</v>
      </c>
      <c r="B78" s="14" t="s">
        <v>46</v>
      </c>
      <c r="C78" s="14" t="s">
        <v>15</v>
      </c>
      <c r="D78" s="39" t="s">
        <v>584</v>
      </c>
      <c r="E78" s="15">
        <f>прил.2!M87</f>
        <v>584.26</v>
      </c>
    </row>
    <row r="79" spans="1:7" ht="30" x14ac:dyDescent="0.25">
      <c r="A79" s="51" t="s">
        <v>430</v>
      </c>
      <c r="B79" s="14" t="s">
        <v>46</v>
      </c>
      <c r="C79" s="14" t="s">
        <v>15</v>
      </c>
      <c r="D79" s="39" t="s">
        <v>464</v>
      </c>
      <c r="E79" s="15">
        <f>прил.2!M89+прил.2!M465</f>
        <v>8300</v>
      </c>
    </row>
    <row r="80" spans="1:7" x14ac:dyDescent="0.25">
      <c r="A80" s="10" t="s">
        <v>47</v>
      </c>
      <c r="B80" s="11" t="s">
        <v>46</v>
      </c>
      <c r="C80" s="11" t="s">
        <v>17</v>
      </c>
      <c r="D80" s="11" t="s">
        <v>135</v>
      </c>
      <c r="E80" s="12">
        <f>E82+E95+E83+E96+E97+E93+E81+E84+E94+E90+E91+E92</f>
        <v>38415.839999999997</v>
      </c>
    </row>
    <row r="81" spans="1:5" ht="31.5" x14ac:dyDescent="0.25">
      <c r="A81" s="48" t="s">
        <v>387</v>
      </c>
      <c r="B81" s="14" t="s">
        <v>46</v>
      </c>
      <c r="C81" s="14" t="s">
        <v>17</v>
      </c>
      <c r="D81" s="14" t="s">
        <v>497</v>
      </c>
      <c r="E81" s="15">
        <f>прил.2!M192</f>
        <v>1162.79</v>
      </c>
    </row>
    <row r="82" spans="1:5" ht="46.5" customHeight="1" x14ac:dyDescent="0.25">
      <c r="A82" s="19" t="s">
        <v>247</v>
      </c>
      <c r="B82" s="14" t="s">
        <v>46</v>
      </c>
      <c r="C82" s="14" t="s">
        <v>17</v>
      </c>
      <c r="D82" s="14" t="s">
        <v>364</v>
      </c>
      <c r="E82" s="15">
        <f>прил.2!M190</f>
        <v>0</v>
      </c>
    </row>
    <row r="83" spans="1:5" x14ac:dyDescent="0.25">
      <c r="A83" s="20" t="s">
        <v>363</v>
      </c>
      <c r="B83" s="14" t="s">
        <v>46</v>
      </c>
      <c r="C83" s="14" t="s">
        <v>17</v>
      </c>
      <c r="D83" s="14" t="s">
        <v>210</v>
      </c>
      <c r="E83" s="15">
        <f>прил.2!M468</f>
        <v>4012.4</v>
      </c>
    </row>
    <row r="84" spans="1:5" x14ac:dyDescent="0.25">
      <c r="A84" s="20" t="s">
        <v>563</v>
      </c>
      <c r="B84" s="14" t="s">
        <v>46</v>
      </c>
      <c r="C84" s="14" t="s">
        <v>17</v>
      </c>
      <c r="D84" s="14" t="s">
        <v>560</v>
      </c>
      <c r="E84" s="15">
        <f>SUM(E85:E89)</f>
        <v>878.55</v>
      </c>
    </row>
    <row r="85" spans="1:5" ht="30.75" customHeight="1" x14ac:dyDescent="0.25">
      <c r="A85" s="19" t="s">
        <v>568</v>
      </c>
      <c r="B85" s="14" t="s">
        <v>46</v>
      </c>
      <c r="C85" s="14" t="s">
        <v>17</v>
      </c>
      <c r="D85" s="14" t="s">
        <v>564</v>
      </c>
      <c r="E85" s="15">
        <f>прил.2!M412</f>
        <v>100.2</v>
      </c>
    </row>
    <row r="86" spans="1:5" ht="31.5" x14ac:dyDescent="0.25">
      <c r="A86" s="20" t="s">
        <v>569</v>
      </c>
      <c r="B86" s="14" t="s">
        <v>46</v>
      </c>
      <c r="C86" s="14" t="s">
        <v>17</v>
      </c>
      <c r="D86" s="14" t="s">
        <v>565</v>
      </c>
      <c r="E86" s="15">
        <f>прил.2!M414</f>
        <v>271.19</v>
      </c>
    </row>
    <row r="87" spans="1:5" ht="18" customHeight="1" x14ac:dyDescent="0.25">
      <c r="A87" s="20" t="s">
        <v>544</v>
      </c>
      <c r="B87" s="14" t="s">
        <v>46</v>
      </c>
      <c r="C87" s="14" t="s">
        <v>17</v>
      </c>
      <c r="D87" s="14" t="s">
        <v>566</v>
      </c>
      <c r="E87" s="15">
        <f>прил.2!M416</f>
        <v>329.16</v>
      </c>
    </row>
    <row r="88" spans="1:5" ht="30" customHeight="1" x14ac:dyDescent="0.25">
      <c r="A88" s="20" t="s">
        <v>488</v>
      </c>
      <c r="B88" s="14" t="s">
        <v>46</v>
      </c>
      <c r="C88" s="14" t="s">
        <v>17</v>
      </c>
      <c r="D88" s="14" t="s">
        <v>567</v>
      </c>
      <c r="E88" s="15">
        <f>прил.2!M471</f>
        <v>140</v>
      </c>
    </row>
    <row r="89" spans="1:5" ht="31.5" x14ac:dyDescent="0.25">
      <c r="A89" s="20" t="s">
        <v>557</v>
      </c>
      <c r="B89" s="14" t="s">
        <v>46</v>
      </c>
      <c r="C89" s="14" t="s">
        <v>17</v>
      </c>
      <c r="D89" s="14" t="s">
        <v>570</v>
      </c>
      <c r="E89" s="15">
        <f>прил.2!M472</f>
        <v>38</v>
      </c>
    </row>
    <row r="90" spans="1:5" x14ac:dyDescent="0.25">
      <c r="A90" s="19" t="s">
        <v>417</v>
      </c>
      <c r="B90" s="14" t="s">
        <v>46</v>
      </c>
      <c r="C90" s="14" t="s">
        <v>17</v>
      </c>
      <c r="D90" s="39" t="s">
        <v>439</v>
      </c>
      <c r="E90" s="15">
        <f>прил.2!M420</f>
        <v>465.2</v>
      </c>
    </row>
    <row r="91" spans="1:5" ht="17.25" customHeight="1" x14ac:dyDescent="0.25">
      <c r="A91" s="19" t="s">
        <v>418</v>
      </c>
      <c r="B91" s="14" t="s">
        <v>46</v>
      </c>
      <c r="C91" s="14" t="s">
        <v>17</v>
      </c>
      <c r="D91" s="39" t="s">
        <v>579</v>
      </c>
      <c r="E91" s="15">
        <f>прил.2!M422</f>
        <v>633.20000000000005</v>
      </c>
    </row>
    <row r="92" spans="1:5" ht="74.25" customHeight="1" x14ac:dyDescent="0.25">
      <c r="A92" s="19" t="s">
        <v>421</v>
      </c>
      <c r="B92" s="14" t="s">
        <v>46</v>
      </c>
      <c r="C92" s="14" t="s">
        <v>17</v>
      </c>
      <c r="D92" s="39" t="s">
        <v>440</v>
      </c>
      <c r="E92" s="15">
        <f>прил.2!M424</f>
        <v>113.6</v>
      </c>
    </row>
    <row r="93" spans="1:5" ht="31.5" x14ac:dyDescent="0.25">
      <c r="A93" s="19" t="s">
        <v>433</v>
      </c>
      <c r="B93" s="14" t="s">
        <v>46</v>
      </c>
      <c r="C93" s="14" t="s">
        <v>17</v>
      </c>
      <c r="D93" s="14" t="s">
        <v>444</v>
      </c>
      <c r="E93" s="15">
        <f>прил.2!M92</f>
        <v>140</v>
      </c>
    </row>
    <row r="94" spans="1:5" ht="15.75" customHeight="1" x14ac:dyDescent="0.25">
      <c r="A94" s="19" t="s">
        <v>547</v>
      </c>
      <c r="B94" s="14" t="s">
        <v>46</v>
      </c>
      <c r="C94" s="14" t="s">
        <v>17</v>
      </c>
      <c r="D94" s="14" t="s">
        <v>571</v>
      </c>
      <c r="E94" s="15">
        <f>прил.2!M418</f>
        <v>400</v>
      </c>
    </row>
    <row r="95" spans="1:5" ht="27.75" customHeight="1" x14ac:dyDescent="0.25">
      <c r="A95" s="19" t="s">
        <v>427</v>
      </c>
      <c r="B95" s="14" t="s">
        <v>46</v>
      </c>
      <c r="C95" s="14" t="s">
        <v>17</v>
      </c>
      <c r="D95" s="39" t="s">
        <v>451</v>
      </c>
      <c r="E95" s="15">
        <f>прил.2!M426</f>
        <v>30610.1</v>
      </c>
    </row>
    <row r="96" spans="1:5" ht="46.5" hidden="1" customHeight="1" x14ac:dyDescent="0.25">
      <c r="A96" s="19" t="s">
        <v>375</v>
      </c>
      <c r="B96" s="14" t="s">
        <v>46</v>
      </c>
      <c r="C96" s="14" t="s">
        <v>17</v>
      </c>
      <c r="D96" s="17" t="s">
        <v>358</v>
      </c>
      <c r="E96" s="15">
        <f>прил.2!M428</f>
        <v>0</v>
      </c>
    </row>
    <row r="97" spans="1:7" ht="44.25" hidden="1" customHeight="1" x14ac:dyDescent="0.25">
      <c r="A97" s="19" t="s">
        <v>365</v>
      </c>
      <c r="B97" s="14" t="s">
        <v>46</v>
      </c>
      <c r="C97" s="14" t="s">
        <v>17</v>
      </c>
      <c r="D97" s="17" t="s">
        <v>362</v>
      </c>
      <c r="E97" s="15">
        <f>прил.2!M430</f>
        <v>0</v>
      </c>
    </row>
    <row r="98" spans="1:7" x14ac:dyDescent="0.25">
      <c r="A98" s="10" t="s">
        <v>48</v>
      </c>
      <c r="B98" s="11" t="s">
        <v>46</v>
      </c>
      <c r="C98" s="11" t="s">
        <v>20</v>
      </c>
      <c r="D98" s="11" t="s">
        <v>135</v>
      </c>
      <c r="E98" s="12">
        <f>E101+E102+E103+E100+E99</f>
        <v>9247.0999999999985</v>
      </c>
    </row>
    <row r="99" spans="1:7" ht="28.5" customHeight="1" x14ac:dyDescent="0.25">
      <c r="A99" s="13" t="s">
        <v>522</v>
      </c>
      <c r="B99" s="14" t="s">
        <v>46</v>
      </c>
      <c r="C99" s="14" t="s">
        <v>20</v>
      </c>
      <c r="D99" s="14" t="s">
        <v>166</v>
      </c>
      <c r="E99" s="15">
        <f>прил.2!M98</f>
        <v>9</v>
      </c>
    </row>
    <row r="100" spans="1:7" x14ac:dyDescent="0.25">
      <c r="A100" s="13" t="s">
        <v>490</v>
      </c>
      <c r="B100" s="14" t="s">
        <v>46</v>
      </c>
      <c r="C100" s="14" t="s">
        <v>20</v>
      </c>
      <c r="D100" s="14" t="s">
        <v>573</v>
      </c>
      <c r="E100" s="15">
        <f>прил.2!M474</f>
        <v>2705.5</v>
      </c>
    </row>
    <row r="101" spans="1:7" ht="31.5" customHeight="1" x14ac:dyDescent="0.25">
      <c r="A101" s="13" t="s">
        <v>492</v>
      </c>
      <c r="B101" s="14" t="s">
        <v>46</v>
      </c>
      <c r="C101" s="14" t="s">
        <v>20</v>
      </c>
      <c r="D101" s="14" t="s">
        <v>572</v>
      </c>
      <c r="E101" s="15">
        <f>прил.2!M476</f>
        <v>207.4</v>
      </c>
    </row>
    <row r="102" spans="1:7" x14ac:dyDescent="0.25">
      <c r="A102" s="13" t="s">
        <v>99</v>
      </c>
      <c r="B102" s="14" t="s">
        <v>46</v>
      </c>
      <c r="C102" s="14" t="s">
        <v>20</v>
      </c>
      <c r="D102" s="14" t="s">
        <v>100</v>
      </c>
      <c r="E102" s="21">
        <f>прил.2!M195+прил.2!M478</f>
        <v>580</v>
      </c>
    </row>
    <row r="103" spans="1:7" ht="17.25" customHeight="1" x14ac:dyDescent="0.25">
      <c r="A103" s="13" t="s">
        <v>49</v>
      </c>
      <c r="B103" s="14" t="s">
        <v>46</v>
      </c>
      <c r="C103" s="14" t="s">
        <v>20</v>
      </c>
      <c r="D103" s="14" t="s">
        <v>50</v>
      </c>
      <c r="E103" s="21">
        <f>прил.2!M433+прил.2!M480</f>
        <v>5745.2</v>
      </c>
    </row>
    <row r="104" spans="1:7" ht="16.5" customHeight="1" x14ac:dyDescent="0.25">
      <c r="A104" s="10" t="s">
        <v>51</v>
      </c>
      <c r="B104" s="11" t="s">
        <v>46</v>
      </c>
      <c r="C104" s="11" t="s">
        <v>46</v>
      </c>
      <c r="D104" s="11" t="s">
        <v>135</v>
      </c>
      <c r="E104" s="12">
        <f>E105+E106</f>
        <v>5648.9500000000007</v>
      </c>
    </row>
    <row r="105" spans="1:7" ht="15" customHeight="1" x14ac:dyDescent="0.25">
      <c r="A105" s="13" t="s">
        <v>52</v>
      </c>
      <c r="B105" s="14" t="s">
        <v>46</v>
      </c>
      <c r="C105" s="14" t="s">
        <v>46</v>
      </c>
      <c r="D105" s="14" t="s">
        <v>53</v>
      </c>
      <c r="E105" s="15">
        <f>прил.2!M483</f>
        <v>4354.05</v>
      </c>
    </row>
    <row r="106" spans="1:7" x14ac:dyDescent="0.25">
      <c r="A106" s="13" t="s">
        <v>147</v>
      </c>
      <c r="B106" s="14" t="s">
        <v>46</v>
      </c>
      <c r="C106" s="14" t="s">
        <v>46</v>
      </c>
      <c r="D106" s="14" t="s">
        <v>54</v>
      </c>
      <c r="E106" s="15">
        <f>прил.2!M101</f>
        <v>1294.9000000000001</v>
      </c>
    </row>
    <row r="107" spans="1:7" x14ac:dyDescent="0.25">
      <c r="A107" s="30" t="s">
        <v>55</v>
      </c>
      <c r="B107" s="11" t="s">
        <v>56</v>
      </c>
      <c r="C107" s="11" t="s">
        <v>16</v>
      </c>
      <c r="D107" s="11" t="s">
        <v>135</v>
      </c>
      <c r="E107" s="12">
        <f>E108+E118+E132+E135+E142</f>
        <v>191644.78999999998</v>
      </c>
      <c r="G107" s="67"/>
    </row>
    <row r="108" spans="1:7" x14ac:dyDescent="0.25">
      <c r="A108" s="10" t="s">
        <v>57</v>
      </c>
      <c r="B108" s="11" t="s">
        <v>56</v>
      </c>
      <c r="C108" s="11" t="s">
        <v>15</v>
      </c>
      <c r="D108" s="11" t="s">
        <v>135</v>
      </c>
      <c r="E108" s="12">
        <f>E111+E116+E109+E117+E110+E112+E113+E114+E115</f>
        <v>78421.75</v>
      </c>
    </row>
    <row r="109" spans="1:7" ht="45" customHeight="1" x14ac:dyDescent="0.25">
      <c r="A109" s="19" t="s">
        <v>349</v>
      </c>
      <c r="B109" s="14" t="s">
        <v>56</v>
      </c>
      <c r="C109" s="14" t="s">
        <v>15</v>
      </c>
      <c r="D109" s="14" t="s">
        <v>504</v>
      </c>
      <c r="E109" s="15">
        <f>прил.2!M200</f>
        <v>144.09</v>
      </c>
    </row>
    <row r="110" spans="1:7" ht="60.75" customHeight="1" x14ac:dyDescent="0.25">
      <c r="A110" s="19" t="s">
        <v>499</v>
      </c>
      <c r="B110" s="14" t="s">
        <v>56</v>
      </c>
      <c r="C110" s="14" t="s">
        <v>15</v>
      </c>
      <c r="D110" s="14" t="s">
        <v>505</v>
      </c>
      <c r="E110" s="15">
        <f>прил.2!M202</f>
        <v>371.28</v>
      </c>
    </row>
    <row r="111" spans="1:7" ht="17.25" customHeight="1" x14ac:dyDescent="0.25">
      <c r="A111" s="25" t="s">
        <v>52</v>
      </c>
      <c r="B111" s="14" t="s">
        <v>56</v>
      </c>
      <c r="C111" s="14" t="s">
        <v>15</v>
      </c>
      <c r="D111" s="14" t="s">
        <v>58</v>
      </c>
      <c r="E111" s="15">
        <f>прил.2!M204+прил.2!M208</f>
        <v>49337.479999999996</v>
      </c>
    </row>
    <row r="112" spans="1:7" ht="45.75" customHeight="1" x14ac:dyDescent="0.25">
      <c r="A112" s="25" t="s">
        <v>502</v>
      </c>
      <c r="B112" s="14" t="s">
        <v>56</v>
      </c>
      <c r="C112" s="14" t="s">
        <v>15</v>
      </c>
      <c r="D112" s="14" t="s">
        <v>506</v>
      </c>
      <c r="E112" s="15">
        <f>прил.2!M211</f>
        <v>908.90000000000009</v>
      </c>
    </row>
    <row r="113" spans="1:5" ht="45.75" customHeight="1" x14ac:dyDescent="0.25">
      <c r="A113" s="19" t="s">
        <v>503</v>
      </c>
      <c r="B113" s="14" t="s">
        <v>56</v>
      </c>
      <c r="C113" s="14" t="s">
        <v>15</v>
      </c>
      <c r="D113" s="14" t="s">
        <v>507</v>
      </c>
      <c r="E113" s="15">
        <f>прил.2!M214</f>
        <v>2238</v>
      </c>
    </row>
    <row r="114" spans="1:5" ht="30.75" customHeight="1" x14ac:dyDescent="0.25">
      <c r="A114" s="43" t="s">
        <v>425</v>
      </c>
      <c r="B114" s="14" t="s">
        <v>56</v>
      </c>
      <c r="C114" s="14" t="s">
        <v>15</v>
      </c>
      <c r="D114" s="14" t="s">
        <v>574</v>
      </c>
      <c r="E114" s="15">
        <f>прил.2!M437</f>
        <v>18422</v>
      </c>
    </row>
    <row r="115" spans="1:5" ht="29.25" customHeight="1" x14ac:dyDescent="0.25">
      <c r="A115" s="43" t="s">
        <v>576</v>
      </c>
      <c r="B115" s="14" t="s">
        <v>56</v>
      </c>
      <c r="C115" s="14" t="s">
        <v>15</v>
      </c>
      <c r="D115" s="14" t="s">
        <v>575</v>
      </c>
      <c r="E115" s="15">
        <f>прил.2!M439</f>
        <v>6000</v>
      </c>
    </row>
    <row r="116" spans="1:5" ht="15" customHeight="1" x14ac:dyDescent="0.25">
      <c r="A116" s="40" t="s">
        <v>313</v>
      </c>
      <c r="B116" s="14" t="s">
        <v>56</v>
      </c>
      <c r="C116" s="14" t="s">
        <v>15</v>
      </c>
      <c r="D116" s="39" t="s">
        <v>353</v>
      </c>
      <c r="E116" s="15">
        <f>прил.2!M441</f>
        <v>500</v>
      </c>
    </row>
    <row r="117" spans="1:5" ht="29.25" customHeight="1" x14ac:dyDescent="0.25">
      <c r="A117" s="19" t="s">
        <v>408</v>
      </c>
      <c r="B117" s="14" t="s">
        <v>56</v>
      </c>
      <c r="C117" s="14" t="s">
        <v>15</v>
      </c>
      <c r="D117" s="39" t="s">
        <v>445</v>
      </c>
      <c r="E117" s="15">
        <f>прил.2!M443</f>
        <v>500</v>
      </c>
    </row>
    <row r="118" spans="1:5" x14ac:dyDescent="0.25">
      <c r="A118" s="10" t="s">
        <v>80</v>
      </c>
      <c r="B118" s="11" t="s">
        <v>56</v>
      </c>
      <c r="C118" s="11" t="s">
        <v>17</v>
      </c>
      <c r="D118" s="11" t="s">
        <v>135</v>
      </c>
      <c r="E118" s="12">
        <f>E119+E122+E124+E131+E126+E129+E128+E130+E127</f>
        <v>103156.29</v>
      </c>
    </row>
    <row r="119" spans="1:5" ht="18" customHeight="1" x14ac:dyDescent="0.25">
      <c r="A119" s="13" t="s">
        <v>121</v>
      </c>
      <c r="B119" s="14" t="s">
        <v>56</v>
      </c>
      <c r="C119" s="14" t="s">
        <v>17</v>
      </c>
      <c r="D119" s="14" t="s">
        <v>122</v>
      </c>
      <c r="E119" s="15">
        <f>E120</f>
        <v>13903.94</v>
      </c>
    </row>
    <row r="120" spans="1:5" ht="14.25" customHeight="1" x14ac:dyDescent="0.25">
      <c r="A120" s="13" t="s">
        <v>52</v>
      </c>
      <c r="B120" s="14" t="s">
        <v>56</v>
      </c>
      <c r="C120" s="14" t="s">
        <v>17</v>
      </c>
      <c r="D120" s="14" t="s">
        <v>122</v>
      </c>
      <c r="E120" s="21">
        <f>прил.2!M218</f>
        <v>13903.94</v>
      </c>
    </row>
    <row r="121" spans="1:5" ht="47.25" hidden="1" x14ac:dyDescent="0.25">
      <c r="A121" s="13" t="s">
        <v>187</v>
      </c>
      <c r="B121" s="14" t="s">
        <v>56</v>
      </c>
      <c r="C121" s="14" t="s">
        <v>17</v>
      </c>
      <c r="D121" s="14" t="s">
        <v>188</v>
      </c>
      <c r="E121" s="15"/>
    </row>
    <row r="122" spans="1:5" x14ac:dyDescent="0.25">
      <c r="A122" s="13" t="s">
        <v>81</v>
      </c>
      <c r="B122" s="14" t="s">
        <v>56</v>
      </c>
      <c r="C122" s="14" t="s">
        <v>17</v>
      </c>
      <c r="D122" s="14" t="s">
        <v>82</v>
      </c>
      <c r="E122" s="15">
        <f>E123</f>
        <v>24941.3</v>
      </c>
    </row>
    <row r="123" spans="1:5" ht="17.25" customHeight="1" x14ac:dyDescent="0.25">
      <c r="A123" s="13" t="s">
        <v>52</v>
      </c>
      <c r="B123" s="14" t="s">
        <v>56</v>
      </c>
      <c r="C123" s="14" t="s">
        <v>17</v>
      </c>
      <c r="D123" s="14" t="s">
        <v>83</v>
      </c>
      <c r="E123" s="15">
        <f>прил.2!M225</f>
        <v>24941.3</v>
      </c>
    </row>
    <row r="124" spans="1:5" ht="23.25" hidden="1" customHeight="1" x14ac:dyDescent="0.25">
      <c r="A124" s="22" t="s">
        <v>79</v>
      </c>
      <c r="B124" s="14" t="s">
        <v>56</v>
      </c>
      <c r="C124" s="14" t="s">
        <v>17</v>
      </c>
      <c r="D124" s="14" t="s">
        <v>94</v>
      </c>
      <c r="E124" s="15"/>
    </row>
    <row r="125" spans="1:5" ht="28.5" hidden="1" customHeight="1" x14ac:dyDescent="0.25">
      <c r="A125" s="20" t="s">
        <v>124</v>
      </c>
      <c r="B125" s="14" t="s">
        <v>56</v>
      </c>
      <c r="C125" s="14" t="s">
        <v>17</v>
      </c>
      <c r="D125" s="14" t="s">
        <v>125</v>
      </c>
      <c r="E125" s="15"/>
    </row>
    <row r="126" spans="1:5" ht="28.5" customHeight="1" x14ac:dyDescent="0.25">
      <c r="A126" s="19" t="s">
        <v>592</v>
      </c>
      <c r="B126" s="14" t="s">
        <v>56</v>
      </c>
      <c r="C126" s="14" t="s">
        <v>17</v>
      </c>
      <c r="D126" s="14" t="s">
        <v>512</v>
      </c>
      <c r="E126" s="15">
        <f>прил.2!M229</f>
        <v>2288</v>
      </c>
    </row>
    <row r="127" spans="1:5" ht="28.5" customHeight="1" x14ac:dyDescent="0.25">
      <c r="A127" s="19" t="s">
        <v>524</v>
      </c>
      <c r="B127" s="14" t="s">
        <v>56</v>
      </c>
      <c r="C127" s="14" t="s">
        <v>17</v>
      </c>
      <c r="D127" s="14" t="s">
        <v>578</v>
      </c>
      <c r="E127" s="15">
        <f>прил.2!M106</f>
        <v>44</v>
      </c>
    </row>
    <row r="128" spans="1:5" ht="78" customHeight="1" x14ac:dyDescent="0.25">
      <c r="A128" s="13" t="s">
        <v>123</v>
      </c>
      <c r="B128" s="14" t="s">
        <v>56</v>
      </c>
      <c r="C128" s="14" t="s">
        <v>17</v>
      </c>
      <c r="D128" s="14" t="s">
        <v>450</v>
      </c>
      <c r="E128" s="15">
        <f>прил.2!M232</f>
        <v>48007.4</v>
      </c>
    </row>
    <row r="129" spans="1:5" ht="32.25" customHeight="1" x14ac:dyDescent="0.25">
      <c r="A129" s="19" t="s">
        <v>511</v>
      </c>
      <c r="B129" s="14" t="s">
        <v>56</v>
      </c>
      <c r="C129" s="14" t="s">
        <v>17</v>
      </c>
      <c r="D129" s="14" t="s">
        <v>513</v>
      </c>
      <c r="E129" s="15">
        <f>прил.2!M239</f>
        <v>640</v>
      </c>
    </row>
    <row r="130" spans="1:5" ht="32.25" customHeight="1" x14ac:dyDescent="0.25">
      <c r="A130" s="19" t="s">
        <v>551</v>
      </c>
      <c r="B130" s="14" t="s">
        <v>56</v>
      </c>
      <c r="C130" s="14" t="s">
        <v>17</v>
      </c>
      <c r="D130" s="14" t="s">
        <v>577</v>
      </c>
      <c r="E130" s="15">
        <f>прил.2!M446</f>
        <v>5807.65</v>
      </c>
    </row>
    <row r="131" spans="1:5" ht="31.5" x14ac:dyDescent="0.25">
      <c r="A131" s="19" t="s">
        <v>408</v>
      </c>
      <c r="B131" s="14" t="s">
        <v>56</v>
      </c>
      <c r="C131" s="14" t="s">
        <v>17</v>
      </c>
      <c r="D131" s="39" t="s">
        <v>445</v>
      </c>
      <c r="E131" s="15">
        <f>прил.2!M241</f>
        <v>7524</v>
      </c>
    </row>
    <row r="132" spans="1:5" ht="31.5" x14ac:dyDescent="0.25">
      <c r="A132" s="10" t="s">
        <v>76</v>
      </c>
      <c r="B132" s="11" t="s">
        <v>56</v>
      </c>
      <c r="C132" s="11" t="s">
        <v>46</v>
      </c>
      <c r="D132" s="11" t="s">
        <v>135</v>
      </c>
      <c r="E132" s="12">
        <f>E133</f>
        <v>45</v>
      </c>
    </row>
    <row r="133" spans="1:5" ht="15" customHeight="1" x14ac:dyDescent="0.25">
      <c r="A133" s="13" t="s">
        <v>126</v>
      </c>
      <c r="B133" s="14" t="s">
        <v>56</v>
      </c>
      <c r="C133" s="14" t="s">
        <v>46</v>
      </c>
      <c r="D133" s="14" t="s">
        <v>127</v>
      </c>
      <c r="E133" s="15">
        <f>E134</f>
        <v>45</v>
      </c>
    </row>
    <row r="134" spans="1:5" ht="15" customHeight="1" x14ac:dyDescent="0.25">
      <c r="A134" s="13" t="s">
        <v>77</v>
      </c>
      <c r="B134" s="14" t="s">
        <v>56</v>
      </c>
      <c r="C134" s="14" t="s">
        <v>46</v>
      </c>
      <c r="D134" s="14" t="s">
        <v>78</v>
      </c>
      <c r="E134" s="15">
        <f>прил.2!M245</f>
        <v>45</v>
      </c>
    </row>
    <row r="135" spans="1:5" x14ac:dyDescent="0.25">
      <c r="A135" s="10" t="s">
        <v>59</v>
      </c>
      <c r="B135" s="11" t="s">
        <v>56</v>
      </c>
      <c r="C135" s="11" t="s">
        <v>56</v>
      </c>
      <c r="D135" s="11" t="s">
        <v>135</v>
      </c>
      <c r="E135" s="12">
        <f>E136+E138</f>
        <v>2915</v>
      </c>
    </row>
    <row r="136" spans="1:5" ht="15.75" customHeight="1" x14ac:dyDescent="0.25">
      <c r="A136" s="13" t="s">
        <v>148</v>
      </c>
      <c r="B136" s="14" t="s">
        <v>56</v>
      </c>
      <c r="C136" s="14" t="s">
        <v>56</v>
      </c>
      <c r="D136" s="14" t="s">
        <v>149</v>
      </c>
      <c r="E136" s="15">
        <f>E137</f>
        <v>680</v>
      </c>
    </row>
    <row r="137" spans="1:5" ht="18" customHeight="1" x14ac:dyDescent="0.25">
      <c r="A137" s="13" t="s">
        <v>60</v>
      </c>
      <c r="B137" s="14" t="s">
        <v>56</v>
      </c>
      <c r="C137" s="14" t="s">
        <v>56</v>
      </c>
      <c r="D137" s="14" t="s">
        <v>61</v>
      </c>
      <c r="E137" s="15">
        <f>прил.2!M109</f>
        <v>680</v>
      </c>
    </row>
    <row r="138" spans="1:5" ht="16.5" customHeight="1" x14ac:dyDescent="0.25">
      <c r="A138" s="13" t="s">
        <v>150</v>
      </c>
      <c r="B138" s="14" t="s">
        <v>56</v>
      </c>
      <c r="C138" s="14" t="s">
        <v>56</v>
      </c>
      <c r="D138" s="14" t="s">
        <v>84</v>
      </c>
      <c r="E138" s="21">
        <f>E139+E140+E141</f>
        <v>2235</v>
      </c>
    </row>
    <row r="139" spans="1:5" x14ac:dyDescent="0.25">
      <c r="A139" s="13" t="s">
        <v>85</v>
      </c>
      <c r="B139" s="14" t="s">
        <v>56</v>
      </c>
      <c r="C139" s="14" t="s">
        <v>56</v>
      </c>
      <c r="D139" s="14" t="s">
        <v>86</v>
      </c>
      <c r="E139" s="15">
        <f>прил.2!M250+прил.2!M111</f>
        <v>1130</v>
      </c>
    </row>
    <row r="140" spans="1:5" ht="47.25" x14ac:dyDescent="0.25">
      <c r="A140" s="43" t="s">
        <v>476</v>
      </c>
      <c r="B140" s="14" t="s">
        <v>56</v>
      </c>
      <c r="C140" s="14" t="s">
        <v>56</v>
      </c>
      <c r="D140" s="14" t="s">
        <v>474</v>
      </c>
      <c r="E140" s="15">
        <f>прил.2!M296</f>
        <v>401</v>
      </c>
    </row>
    <row r="141" spans="1:5" ht="18" customHeight="1" x14ac:dyDescent="0.25">
      <c r="A141" s="42" t="s">
        <v>472</v>
      </c>
      <c r="B141" s="14" t="s">
        <v>56</v>
      </c>
      <c r="C141" s="14" t="s">
        <v>56</v>
      </c>
      <c r="D141" s="14" t="s">
        <v>102</v>
      </c>
      <c r="E141" s="15">
        <f>прил.2!M298+прил.2!M251</f>
        <v>704</v>
      </c>
    </row>
    <row r="142" spans="1:5" x14ac:dyDescent="0.25">
      <c r="A142" s="10" t="s">
        <v>62</v>
      </c>
      <c r="B142" s="11" t="s">
        <v>56</v>
      </c>
      <c r="C142" s="11" t="s">
        <v>63</v>
      </c>
      <c r="D142" s="11" t="s">
        <v>135</v>
      </c>
      <c r="E142" s="12">
        <f>E143+E145+E148+E149+E150</f>
        <v>7106.75</v>
      </c>
    </row>
    <row r="143" spans="1:5" ht="20.25" customHeight="1" x14ac:dyDescent="0.25">
      <c r="A143" s="13" t="s">
        <v>128</v>
      </c>
      <c r="B143" s="14" t="s">
        <v>56</v>
      </c>
      <c r="C143" s="14" t="s">
        <v>63</v>
      </c>
      <c r="D143" s="14" t="s">
        <v>129</v>
      </c>
      <c r="E143" s="15">
        <f>E144</f>
        <v>1982.8</v>
      </c>
    </row>
    <row r="144" spans="1:5" ht="29.25" customHeight="1" x14ac:dyDescent="0.25">
      <c r="A144" s="13" t="s">
        <v>178</v>
      </c>
      <c r="B144" s="14" t="s">
        <v>56</v>
      </c>
      <c r="C144" s="14" t="s">
        <v>63</v>
      </c>
      <c r="D144" s="14" t="s">
        <v>449</v>
      </c>
      <c r="E144" s="15">
        <f>прил.2!M254</f>
        <v>1982.8</v>
      </c>
    </row>
    <row r="145" spans="1:7" x14ac:dyDescent="0.25">
      <c r="A145" s="13" t="s">
        <v>151</v>
      </c>
      <c r="B145" s="14" t="s">
        <v>56</v>
      </c>
      <c r="C145" s="14" t="s">
        <v>63</v>
      </c>
      <c r="D145" s="14" t="s">
        <v>152</v>
      </c>
      <c r="E145" s="15">
        <f>E146+E147</f>
        <v>800</v>
      </c>
    </row>
    <row r="146" spans="1:7" x14ac:dyDescent="0.25">
      <c r="A146" s="13" t="s">
        <v>60</v>
      </c>
      <c r="B146" s="14" t="s">
        <v>56</v>
      </c>
      <c r="C146" s="14" t="s">
        <v>63</v>
      </c>
      <c r="D146" s="14" t="s">
        <v>64</v>
      </c>
      <c r="E146" s="15">
        <f>прил.2!M114</f>
        <v>470</v>
      </c>
    </row>
    <row r="147" spans="1:7" ht="17.25" customHeight="1" x14ac:dyDescent="0.25">
      <c r="A147" s="42" t="s">
        <v>396</v>
      </c>
      <c r="B147" s="14" t="s">
        <v>56</v>
      </c>
      <c r="C147" s="14" t="s">
        <v>63</v>
      </c>
      <c r="D147" s="14" t="s">
        <v>447</v>
      </c>
      <c r="E147" s="15">
        <f>прил.2!M116</f>
        <v>330</v>
      </c>
    </row>
    <row r="148" spans="1:7" ht="31.5" customHeight="1" x14ac:dyDescent="0.25">
      <c r="A148" s="19" t="s">
        <v>376</v>
      </c>
      <c r="B148" s="14" t="s">
        <v>56</v>
      </c>
      <c r="C148" s="14" t="s">
        <v>63</v>
      </c>
      <c r="D148" s="39" t="s">
        <v>323</v>
      </c>
      <c r="E148" s="15">
        <f>прил.2!M118</f>
        <v>3023.95</v>
      </c>
    </row>
    <row r="149" spans="1:7" ht="31.5" customHeight="1" x14ac:dyDescent="0.25">
      <c r="A149" s="19" t="s">
        <v>377</v>
      </c>
      <c r="B149" s="14" t="s">
        <v>56</v>
      </c>
      <c r="C149" s="14" t="s">
        <v>63</v>
      </c>
      <c r="D149" s="39" t="s">
        <v>446</v>
      </c>
      <c r="E149" s="15">
        <f>прил.2!M120</f>
        <v>300</v>
      </c>
    </row>
    <row r="150" spans="1:7" ht="31.5" customHeight="1" x14ac:dyDescent="0.25">
      <c r="A150" s="19" t="s">
        <v>408</v>
      </c>
      <c r="B150" s="14" t="s">
        <v>56</v>
      </c>
      <c r="C150" s="14" t="s">
        <v>63</v>
      </c>
      <c r="D150" s="39" t="s">
        <v>445</v>
      </c>
      <c r="E150" s="15">
        <f>прил.2!M122</f>
        <v>1000</v>
      </c>
    </row>
    <row r="151" spans="1:7" x14ac:dyDescent="0.25">
      <c r="A151" s="10" t="s">
        <v>235</v>
      </c>
      <c r="B151" s="11" t="s">
        <v>43</v>
      </c>
      <c r="C151" s="11" t="s">
        <v>16</v>
      </c>
      <c r="D151" s="11" t="s">
        <v>135</v>
      </c>
      <c r="E151" s="12">
        <f>E152</f>
        <v>6304.2000000000007</v>
      </c>
      <c r="G151" s="67"/>
    </row>
    <row r="152" spans="1:7" x14ac:dyDescent="0.25">
      <c r="A152" s="10" t="s">
        <v>153</v>
      </c>
      <c r="B152" s="11" t="s">
        <v>43</v>
      </c>
      <c r="C152" s="11" t="s">
        <v>15</v>
      </c>
      <c r="D152" s="11" t="s">
        <v>135</v>
      </c>
      <c r="E152" s="12">
        <f>E153+E156</f>
        <v>6304.2000000000007</v>
      </c>
    </row>
    <row r="153" spans="1:7" ht="15.75" customHeight="1" x14ac:dyDescent="0.25">
      <c r="A153" s="19" t="s">
        <v>303</v>
      </c>
      <c r="B153" s="14" t="s">
        <v>43</v>
      </c>
      <c r="C153" s="14" t="s">
        <v>15</v>
      </c>
      <c r="D153" s="14" t="s">
        <v>89</v>
      </c>
      <c r="E153" s="15">
        <f>E154+E155</f>
        <v>5504.2000000000007</v>
      </c>
    </row>
    <row r="154" spans="1:7" ht="16.5" customHeight="1" x14ac:dyDescent="0.25">
      <c r="A154" s="13" t="s">
        <v>52</v>
      </c>
      <c r="B154" s="14" t="s">
        <v>43</v>
      </c>
      <c r="C154" s="14" t="s">
        <v>15</v>
      </c>
      <c r="D154" s="14" t="s">
        <v>75</v>
      </c>
      <c r="E154" s="15">
        <f>прил.2!M359</f>
        <v>1708.9</v>
      </c>
    </row>
    <row r="155" spans="1:7" ht="16.5" customHeight="1" x14ac:dyDescent="0.25">
      <c r="A155" s="13" t="s">
        <v>156</v>
      </c>
      <c r="B155" s="14" t="s">
        <v>43</v>
      </c>
      <c r="C155" s="14" t="s">
        <v>15</v>
      </c>
      <c r="D155" s="14" t="s">
        <v>120</v>
      </c>
      <c r="E155" s="15">
        <f>прил.2!M346</f>
        <v>3795.3</v>
      </c>
    </row>
    <row r="156" spans="1:7" ht="31.5" x14ac:dyDescent="0.25">
      <c r="A156" s="13" t="s">
        <v>154</v>
      </c>
      <c r="B156" s="14" t="s">
        <v>43</v>
      </c>
      <c r="C156" s="14" t="s">
        <v>15</v>
      </c>
      <c r="D156" s="14" t="s">
        <v>155</v>
      </c>
      <c r="E156" s="15">
        <f>E157</f>
        <v>800</v>
      </c>
    </row>
    <row r="157" spans="1:7" ht="31.5" x14ac:dyDescent="0.25">
      <c r="A157" s="13" t="s">
        <v>113</v>
      </c>
      <c r="B157" s="14" t="s">
        <v>44</v>
      </c>
      <c r="C157" s="14" t="s">
        <v>15</v>
      </c>
      <c r="D157" s="14" t="s">
        <v>65</v>
      </c>
      <c r="E157" s="15">
        <f>прил.2!M126</f>
        <v>800</v>
      </c>
    </row>
    <row r="158" spans="1:7" hidden="1" x14ac:dyDescent="0.25">
      <c r="A158" s="30" t="s">
        <v>201</v>
      </c>
      <c r="B158" s="11" t="s">
        <v>63</v>
      </c>
      <c r="C158" s="11" t="s">
        <v>16</v>
      </c>
      <c r="D158" s="11" t="s">
        <v>135</v>
      </c>
      <c r="E158" s="12">
        <f>E159</f>
        <v>0</v>
      </c>
    </row>
    <row r="159" spans="1:7" hidden="1" x14ac:dyDescent="0.25">
      <c r="A159" s="10" t="s">
        <v>206</v>
      </c>
      <c r="B159" s="11" t="s">
        <v>63</v>
      </c>
      <c r="C159" s="11" t="s">
        <v>63</v>
      </c>
      <c r="D159" s="11" t="s">
        <v>135</v>
      </c>
      <c r="E159" s="12">
        <f>E160</f>
        <v>0</v>
      </c>
    </row>
    <row r="160" spans="1:7" hidden="1" x14ac:dyDescent="0.25">
      <c r="A160" s="13" t="s">
        <v>38</v>
      </c>
      <c r="B160" s="14" t="s">
        <v>63</v>
      </c>
      <c r="C160" s="14" t="s">
        <v>63</v>
      </c>
      <c r="D160" s="14" t="s">
        <v>39</v>
      </c>
      <c r="E160" s="15">
        <f>E161+E162</f>
        <v>0</v>
      </c>
    </row>
    <row r="161" spans="1:7" ht="31.5" hidden="1" x14ac:dyDescent="0.25">
      <c r="A161" s="13" t="s">
        <v>203</v>
      </c>
      <c r="B161" s="14" t="s">
        <v>63</v>
      </c>
      <c r="C161" s="14" t="s">
        <v>63</v>
      </c>
      <c r="D161" s="14" t="s">
        <v>172</v>
      </c>
      <c r="E161" s="15"/>
    </row>
    <row r="162" spans="1:7" ht="15" hidden="1" customHeight="1" x14ac:dyDescent="0.25">
      <c r="A162" s="13" t="s">
        <v>204</v>
      </c>
      <c r="B162" s="14" t="s">
        <v>63</v>
      </c>
      <c r="C162" s="14" t="s">
        <v>63</v>
      </c>
      <c r="D162" s="14" t="s">
        <v>173</v>
      </c>
      <c r="E162" s="15">
        <f>прил.2!M260</f>
        <v>0</v>
      </c>
    </row>
    <row r="163" spans="1:7" x14ac:dyDescent="0.25">
      <c r="A163" s="30" t="s">
        <v>67</v>
      </c>
      <c r="B163" s="11" t="s">
        <v>68</v>
      </c>
      <c r="C163" s="11" t="s">
        <v>16</v>
      </c>
      <c r="D163" s="11" t="s">
        <v>135</v>
      </c>
      <c r="E163" s="12">
        <f>E166+E169+E176+E181+E164</f>
        <v>23071.42</v>
      </c>
      <c r="G163" s="67"/>
    </row>
    <row r="164" spans="1:7" x14ac:dyDescent="0.25">
      <c r="A164" s="35" t="s">
        <v>400</v>
      </c>
      <c r="B164" s="11" t="s">
        <v>68</v>
      </c>
      <c r="C164" s="11" t="s">
        <v>15</v>
      </c>
      <c r="D164" s="11" t="s">
        <v>135</v>
      </c>
      <c r="E164" s="12">
        <f>E165</f>
        <v>473.8</v>
      </c>
    </row>
    <row r="165" spans="1:7" ht="17.25" customHeight="1" x14ac:dyDescent="0.25">
      <c r="A165" s="43" t="s">
        <v>442</v>
      </c>
      <c r="B165" s="14" t="s">
        <v>68</v>
      </c>
      <c r="C165" s="14" t="s">
        <v>15</v>
      </c>
      <c r="D165" s="39" t="s">
        <v>443</v>
      </c>
      <c r="E165" s="15">
        <f>прил.2!M302</f>
        <v>473.8</v>
      </c>
    </row>
    <row r="166" spans="1:7" x14ac:dyDescent="0.25">
      <c r="A166" s="10" t="s">
        <v>90</v>
      </c>
      <c r="B166" s="11" t="s">
        <v>68</v>
      </c>
      <c r="C166" s="11" t="s">
        <v>17</v>
      </c>
      <c r="D166" s="11" t="s">
        <v>135</v>
      </c>
      <c r="E166" s="12">
        <f>E167</f>
        <v>4237.8999999999996</v>
      </c>
    </row>
    <row r="167" spans="1:7" ht="13.5" customHeight="1" x14ac:dyDescent="0.25">
      <c r="A167" s="13" t="s">
        <v>91</v>
      </c>
      <c r="B167" s="14" t="s">
        <v>68</v>
      </c>
      <c r="C167" s="14" t="s">
        <v>17</v>
      </c>
      <c r="D167" s="14" t="s">
        <v>92</v>
      </c>
      <c r="E167" s="15">
        <f>E168</f>
        <v>4237.8999999999996</v>
      </c>
    </row>
    <row r="168" spans="1:7" ht="42.75" customHeight="1" x14ac:dyDescent="0.25">
      <c r="A168" s="13" t="s">
        <v>189</v>
      </c>
      <c r="B168" s="14" t="s">
        <v>68</v>
      </c>
      <c r="C168" s="14" t="s">
        <v>17</v>
      </c>
      <c r="D168" s="14" t="s">
        <v>93</v>
      </c>
      <c r="E168" s="15">
        <f>прил.2!M264</f>
        <v>4237.8999999999996</v>
      </c>
    </row>
    <row r="169" spans="1:7" x14ac:dyDescent="0.25">
      <c r="A169" s="10" t="s">
        <v>69</v>
      </c>
      <c r="B169" s="11" t="s">
        <v>68</v>
      </c>
      <c r="C169" s="11" t="s">
        <v>20</v>
      </c>
      <c r="D169" s="11" t="s">
        <v>135</v>
      </c>
      <c r="E169" s="12">
        <f>E172+E175+E171+E170+E174</f>
        <v>5227.22</v>
      </c>
    </row>
    <row r="170" spans="1:7" ht="31.5" x14ac:dyDescent="0.25">
      <c r="A170" s="13" t="s">
        <v>478</v>
      </c>
      <c r="B170" s="14" t="s">
        <v>68</v>
      </c>
      <c r="C170" s="14" t="s">
        <v>20</v>
      </c>
      <c r="D170" s="14" t="s">
        <v>479</v>
      </c>
      <c r="E170" s="15">
        <f>прил.2!M305</f>
        <v>99.54</v>
      </c>
    </row>
    <row r="171" spans="1:7" x14ac:dyDescent="0.25">
      <c r="A171" s="13" t="s">
        <v>103</v>
      </c>
      <c r="B171" s="14" t="s">
        <v>68</v>
      </c>
      <c r="C171" s="14" t="s">
        <v>20</v>
      </c>
      <c r="D171" s="14" t="s">
        <v>70</v>
      </c>
      <c r="E171" s="15">
        <f>прил.2!M307</f>
        <v>1104.3</v>
      </c>
    </row>
    <row r="172" spans="1:7" ht="18" customHeight="1" x14ac:dyDescent="0.25">
      <c r="A172" s="13" t="s">
        <v>71</v>
      </c>
      <c r="B172" s="14" t="s">
        <v>68</v>
      </c>
      <c r="C172" s="14" t="s">
        <v>20</v>
      </c>
      <c r="D172" s="14" t="s">
        <v>158</v>
      </c>
      <c r="E172" s="15">
        <f>E173</f>
        <v>2160</v>
      </c>
    </row>
    <row r="173" spans="1:7" x14ac:dyDescent="0.25">
      <c r="A173" s="13" t="s">
        <v>72</v>
      </c>
      <c r="B173" s="14" t="s">
        <v>68</v>
      </c>
      <c r="C173" s="14" t="s">
        <v>20</v>
      </c>
      <c r="D173" s="14" t="s">
        <v>73</v>
      </c>
      <c r="E173" s="15">
        <f>прил.2!M130+прил.2!M309</f>
        <v>2160</v>
      </c>
    </row>
    <row r="174" spans="1:7" x14ac:dyDescent="0.25">
      <c r="A174" s="43" t="s">
        <v>481</v>
      </c>
      <c r="B174" s="14" t="s">
        <v>68</v>
      </c>
      <c r="C174" s="14" t="s">
        <v>20</v>
      </c>
      <c r="D174" s="14" t="s">
        <v>482</v>
      </c>
      <c r="E174" s="15">
        <f>прил.2!M311</f>
        <v>136.58000000000001</v>
      </c>
    </row>
    <row r="175" spans="1:7" ht="30.75" customHeight="1" x14ac:dyDescent="0.25">
      <c r="A175" s="13" t="s">
        <v>378</v>
      </c>
      <c r="B175" s="14" t="s">
        <v>68</v>
      </c>
      <c r="C175" s="14" t="s">
        <v>20</v>
      </c>
      <c r="D175" s="14" t="s">
        <v>175</v>
      </c>
      <c r="E175" s="15">
        <f>прил.2!M313</f>
        <v>1726.8</v>
      </c>
    </row>
    <row r="176" spans="1:7" x14ac:dyDescent="0.25">
      <c r="A176" s="10" t="s">
        <v>74</v>
      </c>
      <c r="B176" s="11" t="s">
        <v>68</v>
      </c>
      <c r="C176" s="11" t="s">
        <v>24</v>
      </c>
      <c r="D176" s="11" t="s">
        <v>135</v>
      </c>
      <c r="E176" s="12">
        <f>E177</f>
        <v>6721.85</v>
      </c>
    </row>
    <row r="177" spans="1:7" ht="14.25" customHeight="1" x14ac:dyDescent="0.25">
      <c r="A177" s="13" t="s">
        <v>79</v>
      </c>
      <c r="B177" s="14" t="s">
        <v>68</v>
      </c>
      <c r="C177" s="14" t="s">
        <v>24</v>
      </c>
      <c r="D177" s="14" t="s">
        <v>94</v>
      </c>
      <c r="E177" s="15">
        <f>E178+E179+E180</f>
        <v>6721.85</v>
      </c>
    </row>
    <row r="178" spans="1:7" ht="60.75" customHeight="1" x14ac:dyDescent="0.25">
      <c r="A178" s="19" t="s">
        <v>299</v>
      </c>
      <c r="B178" s="14" t="s">
        <v>68</v>
      </c>
      <c r="C178" s="14" t="s">
        <v>24</v>
      </c>
      <c r="D178" s="14" t="s">
        <v>117</v>
      </c>
      <c r="E178" s="15">
        <f>прил.2!M133</f>
        <v>1708.9</v>
      </c>
    </row>
    <row r="179" spans="1:7" ht="30" customHeight="1" x14ac:dyDescent="0.25">
      <c r="A179" s="19" t="s">
        <v>340</v>
      </c>
      <c r="B179" s="14" t="s">
        <v>68</v>
      </c>
      <c r="C179" s="14" t="s">
        <v>24</v>
      </c>
      <c r="D179" s="39" t="s">
        <v>339</v>
      </c>
      <c r="E179" s="15">
        <f>прил.2!M135</f>
        <v>632.6</v>
      </c>
    </row>
    <row r="180" spans="1:7" ht="93.75" customHeight="1" x14ac:dyDescent="0.25">
      <c r="A180" s="19" t="s">
        <v>379</v>
      </c>
      <c r="B180" s="23" t="s">
        <v>68</v>
      </c>
      <c r="C180" s="14" t="s">
        <v>24</v>
      </c>
      <c r="D180" s="14" t="s">
        <v>341</v>
      </c>
      <c r="E180" s="15">
        <f>прил.2!M139</f>
        <v>4380.3500000000004</v>
      </c>
    </row>
    <row r="181" spans="1:7" ht="15.75" customHeight="1" x14ac:dyDescent="0.25">
      <c r="A181" s="10" t="s">
        <v>104</v>
      </c>
      <c r="B181" s="11" t="s">
        <v>68</v>
      </c>
      <c r="C181" s="11" t="s">
        <v>98</v>
      </c>
      <c r="D181" s="11" t="s">
        <v>135</v>
      </c>
      <c r="E181" s="12">
        <f>E182+E183+E184+E185</f>
        <v>6410.6500000000005</v>
      </c>
    </row>
    <row r="182" spans="1:7" x14ac:dyDescent="0.25">
      <c r="A182" s="13" t="s">
        <v>22</v>
      </c>
      <c r="B182" s="14" t="s">
        <v>68</v>
      </c>
      <c r="C182" s="14" t="s">
        <v>98</v>
      </c>
      <c r="D182" s="14" t="s">
        <v>105</v>
      </c>
      <c r="E182" s="15">
        <f>прил.2!M316</f>
        <v>3353.9000000000005</v>
      </c>
    </row>
    <row r="183" spans="1:7" ht="29.25" customHeight="1" x14ac:dyDescent="0.25">
      <c r="A183" s="19" t="s">
        <v>291</v>
      </c>
      <c r="B183" s="14" t="s">
        <v>68</v>
      </c>
      <c r="C183" s="14" t="s">
        <v>98</v>
      </c>
      <c r="D183" s="39" t="s">
        <v>342</v>
      </c>
      <c r="E183" s="15">
        <f>прил.2!M322</f>
        <v>886.8</v>
      </c>
    </row>
    <row r="184" spans="1:7" ht="46.5" customHeight="1" x14ac:dyDescent="0.25">
      <c r="A184" s="19" t="s">
        <v>343</v>
      </c>
      <c r="B184" s="14" t="s">
        <v>68</v>
      </c>
      <c r="C184" s="14" t="s">
        <v>98</v>
      </c>
      <c r="D184" s="39" t="s">
        <v>332</v>
      </c>
      <c r="E184" s="15">
        <f>прил.2!M327</f>
        <v>147.95000000000002</v>
      </c>
    </row>
    <row r="185" spans="1:7" ht="30.75" customHeight="1" x14ac:dyDescent="0.25">
      <c r="A185" s="13" t="s">
        <v>182</v>
      </c>
      <c r="B185" s="14" t="s">
        <v>68</v>
      </c>
      <c r="C185" s="14" t="s">
        <v>98</v>
      </c>
      <c r="D185" s="17" t="s">
        <v>183</v>
      </c>
      <c r="E185" s="15">
        <f>прил.2!M332</f>
        <v>2022</v>
      </c>
    </row>
    <row r="186" spans="1:7" x14ac:dyDescent="0.25">
      <c r="A186" s="30" t="s">
        <v>200</v>
      </c>
      <c r="B186" s="11" t="s">
        <v>108</v>
      </c>
      <c r="C186" s="11" t="s">
        <v>16</v>
      </c>
      <c r="D186" s="11" t="s">
        <v>135</v>
      </c>
      <c r="E186" s="12">
        <f>E187+E191</f>
        <v>4628.8100000000004</v>
      </c>
      <c r="G186" s="67"/>
    </row>
    <row r="187" spans="1:7" x14ac:dyDescent="0.25">
      <c r="A187" s="13" t="s">
        <v>202</v>
      </c>
      <c r="B187" s="14" t="s">
        <v>108</v>
      </c>
      <c r="C187" s="14" t="s">
        <v>15</v>
      </c>
      <c r="D187" s="14" t="s">
        <v>135</v>
      </c>
      <c r="E187" s="15">
        <f>E188+E190</f>
        <v>4600</v>
      </c>
    </row>
    <row r="188" spans="1:7" ht="15.75" customHeight="1" x14ac:dyDescent="0.25">
      <c r="A188" s="13" t="s">
        <v>106</v>
      </c>
      <c r="B188" s="14" t="s">
        <v>108</v>
      </c>
      <c r="C188" s="14" t="s">
        <v>15</v>
      </c>
      <c r="D188" s="14" t="s">
        <v>107</v>
      </c>
      <c r="E188" s="15">
        <f>E189</f>
        <v>1100</v>
      </c>
    </row>
    <row r="189" spans="1:7" ht="15" customHeight="1" x14ac:dyDescent="0.25">
      <c r="A189" s="13" t="s">
        <v>207</v>
      </c>
      <c r="B189" s="14" t="s">
        <v>108</v>
      </c>
      <c r="C189" s="14" t="s">
        <v>15</v>
      </c>
      <c r="D189" s="14" t="s">
        <v>66</v>
      </c>
      <c r="E189" s="15">
        <f>прил.2!M143</f>
        <v>1100</v>
      </c>
    </row>
    <row r="190" spans="1:7" ht="13.5" customHeight="1" x14ac:dyDescent="0.25">
      <c r="A190" s="13" t="s">
        <v>52</v>
      </c>
      <c r="B190" s="14" t="s">
        <v>108</v>
      </c>
      <c r="C190" s="14" t="s">
        <v>15</v>
      </c>
      <c r="D190" s="39" t="s">
        <v>344</v>
      </c>
      <c r="E190" s="15">
        <f>прил.2!M271</f>
        <v>3500</v>
      </c>
    </row>
    <row r="191" spans="1:7" ht="16.5" customHeight="1" x14ac:dyDescent="0.25">
      <c r="A191" s="41" t="s">
        <v>529</v>
      </c>
      <c r="B191" s="14" t="s">
        <v>108</v>
      </c>
      <c r="C191" s="14" t="s">
        <v>17</v>
      </c>
      <c r="D191" s="39" t="s">
        <v>135</v>
      </c>
      <c r="E191" s="15">
        <f>E192</f>
        <v>28.81</v>
      </c>
    </row>
    <row r="192" spans="1:7" ht="48" customHeight="1" x14ac:dyDescent="0.25">
      <c r="A192" s="19" t="s">
        <v>530</v>
      </c>
      <c r="B192" s="14" t="s">
        <v>108</v>
      </c>
      <c r="C192" s="14" t="s">
        <v>17</v>
      </c>
      <c r="D192" s="39" t="s">
        <v>531</v>
      </c>
      <c r="E192" s="15">
        <f>прил.2!M146</f>
        <v>28.81</v>
      </c>
    </row>
    <row r="193" spans="1:7" x14ac:dyDescent="0.25">
      <c r="A193" s="30" t="s">
        <v>199</v>
      </c>
      <c r="B193" s="11" t="s">
        <v>27</v>
      </c>
      <c r="C193" s="11" t="s">
        <v>16</v>
      </c>
      <c r="D193" s="11" t="s">
        <v>135</v>
      </c>
      <c r="E193" s="12">
        <f>E194</f>
        <v>1460</v>
      </c>
      <c r="G193" s="67"/>
    </row>
    <row r="194" spans="1:7" x14ac:dyDescent="0.25">
      <c r="A194" s="13" t="s">
        <v>157</v>
      </c>
      <c r="B194" s="14" t="s">
        <v>27</v>
      </c>
      <c r="C194" s="14" t="s">
        <v>17</v>
      </c>
      <c r="D194" s="14" t="s">
        <v>135</v>
      </c>
      <c r="E194" s="15">
        <f>E195</f>
        <v>1460</v>
      </c>
    </row>
    <row r="195" spans="1:7" ht="31.5" x14ac:dyDescent="0.25">
      <c r="A195" s="13" t="s">
        <v>111</v>
      </c>
      <c r="B195" s="14" t="s">
        <v>27</v>
      </c>
      <c r="C195" s="14" t="s">
        <v>17</v>
      </c>
      <c r="D195" s="14" t="s">
        <v>112</v>
      </c>
      <c r="E195" s="15">
        <f>E196</f>
        <v>1460</v>
      </c>
    </row>
    <row r="196" spans="1:7" ht="31.5" x14ac:dyDescent="0.25">
      <c r="A196" s="13" t="s">
        <v>113</v>
      </c>
      <c r="B196" s="14" t="s">
        <v>27</v>
      </c>
      <c r="C196" s="14" t="s">
        <v>17</v>
      </c>
      <c r="D196" s="14" t="s">
        <v>114</v>
      </c>
      <c r="E196" s="15">
        <f>прил.2!M277</f>
        <v>1460</v>
      </c>
    </row>
    <row r="197" spans="1:7" ht="14.25" customHeight="1" x14ac:dyDescent="0.25">
      <c r="A197" s="71" t="s">
        <v>194</v>
      </c>
      <c r="B197" s="11" t="s">
        <v>193</v>
      </c>
      <c r="C197" s="11" t="s">
        <v>16</v>
      </c>
      <c r="D197" s="11" t="s">
        <v>135</v>
      </c>
      <c r="E197" s="12">
        <f>E198</f>
        <v>819.8</v>
      </c>
      <c r="G197" s="67"/>
    </row>
    <row r="198" spans="1:7" ht="16.5" customHeight="1" x14ac:dyDescent="0.25">
      <c r="A198" s="30" t="s">
        <v>195</v>
      </c>
      <c r="B198" s="11" t="s">
        <v>193</v>
      </c>
      <c r="C198" s="11" t="s">
        <v>15</v>
      </c>
      <c r="D198" s="11" t="s">
        <v>135</v>
      </c>
      <c r="E198" s="12">
        <f>E199</f>
        <v>819.8</v>
      </c>
    </row>
    <row r="199" spans="1:7" x14ac:dyDescent="0.25">
      <c r="A199" s="13" t="s">
        <v>110</v>
      </c>
      <c r="B199" s="14" t="s">
        <v>193</v>
      </c>
      <c r="C199" s="14" t="s">
        <v>15</v>
      </c>
      <c r="D199" s="14" t="s">
        <v>109</v>
      </c>
      <c r="E199" s="15">
        <f>прил.2!M281</f>
        <v>819.8</v>
      </c>
    </row>
    <row r="200" spans="1:7" ht="28.5" customHeight="1" x14ac:dyDescent="0.25">
      <c r="A200" s="71" t="s">
        <v>196</v>
      </c>
      <c r="B200" s="11" t="s">
        <v>30</v>
      </c>
      <c r="C200" s="11" t="s">
        <v>16</v>
      </c>
      <c r="D200" s="11" t="s">
        <v>135</v>
      </c>
      <c r="E200" s="12">
        <f>E201+E206</f>
        <v>9485</v>
      </c>
      <c r="G200" s="67"/>
    </row>
    <row r="201" spans="1:7" ht="31.5" customHeight="1" x14ac:dyDescent="0.25">
      <c r="A201" s="10" t="s">
        <v>197</v>
      </c>
      <c r="B201" s="11" t="s">
        <v>30</v>
      </c>
      <c r="C201" s="11" t="s">
        <v>15</v>
      </c>
      <c r="D201" s="11" t="s">
        <v>135</v>
      </c>
      <c r="E201" s="12">
        <f>E202+E204</f>
        <v>8235</v>
      </c>
    </row>
    <row r="202" spans="1:7" x14ac:dyDescent="0.25">
      <c r="A202" s="13" t="s">
        <v>159</v>
      </c>
      <c r="B202" s="14" t="s">
        <v>30</v>
      </c>
      <c r="C202" s="14" t="s">
        <v>15</v>
      </c>
      <c r="D202" s="14" t="s">
        <v>160</v>
      </c>
      <c r="E202" s="15">
        <f>E203</f>
        <v>8235</v>
      </c>
    </row>
    <row r="203" spans="1:7" ht="29.25" customHeight="1" x14ac:dyDescent="0.25">
      <c r="A203" s="13" t="s">
        <v>115</v>
      </c>
      <c r="B203" s="14" t="s">
        <v>30</v>
      </c>
      <c r="C203" s="14" t="s">
        <v>15</v>
      </c>
      <c r="D203" s="14" t="s">
        <v>161</v>
      </c>
      <c r="E203" s="15">
        <f>прил.2!M285</f>
        <v>8235</v>
      </c>
    </row>
    <row r="204" spans="1:7" hidden="1" x14ac:dyDescent="0.25">
      <c r="A204" s="18" t="s">
        <v>198</v>
      </c>
      <c r="B204" s="11" t="s">
        <v>30</v>
      </c>
      <c r="C204" s="11" t="s">
        <v>17</v>
      </c>
      <c r="D204" s="11" t="s">
        <v>192</v>
      </c>
      <c r="E204" s="12">
        <f>E205</f>
        <v>0</v>
      </c>
    </row>
    <row r="205" spans="1:7" ht="30.75" hidden="1" customHeight="1" x14ac:dyDescent="0.25">
      <c r="A205" s="1" t="s">
        <v>190</v>
      </c>
      <c r="B205" s="14" t="s">
        <v>30</v>
      </c>
      <c r="C205" s="14" t="s">
        <v>17</v>
      </c>
      <c r="D205" s="14" t="s">
        <v>191</v>
      </c>
      <c r="E205" s="15"/>
    </row>
    <row r="206" spans="1:7" x14ac:dyDescent="0.25">
      <c r="A206" s="24" t="s">
        <v>116</v>
      </c>
      <c r="B206" s="11" t="s">
        <v>30</v>
      </c>
      <c r="C206" s="11" t="s">
        <v>20</v>
      </c>
      <c r="D206" s="11" t="s">
        <v>135</v>
      </c>
      <c r="E206" s="12">
        <f>E207</f>
        <v>1250</v>
      </c>
    </row>
    <row r="207" spans="1:7" ht="31.5" x14ac:dyDescent="0.25">
      <c r="A207" s="25" t="s">
        <v>176</v>
      </c>
      <c r="B207" s="14" t="s">
        <v>30</v>
      </c>
      <c r="C207" s="14" t="s">
        <v>20</v>
      </c>
      <c r="D207" s="14" t="s">
        <v>177</v>
      </c>
      <c r="E207" s="15">
        <f>прил.2!M288</f>
        <v>1250</v>
      </c>
    </row>
    <row r="208" spans="1:7" ht="16.5" thickBot="1" x14ac:dyDescent="0.3">
      <c r="A208" s="26" t="s">
        <v>162</v>
      </c>
      <c r="B208" s="27"/>
      <c r="C208" s="27"/>
      <c r="D208" s="27"/>
      <c r="E208" s="28">
        <f>E13+E47+E75+E107+E151+E158+E163+E200+E44+E52+E197+E193+E186</f>
        <v>394518.7699999999</v>
      </c>
      <c r="G208" s="67"/>
    </row>
    <row r="209" spans="5:5" ht="22.5" hidden="1" customHeight="1" x14ac:dyDescent="0.25">
      <c r="E209" s="16">
        <f>E208-прил.2!M509</f>
        <v>0</v>
      </c>
    </row>
  </sheetData>
  <mergeCells count="9">
    <mergeCell ref="A6:E6"/>
    <mergeCell ref="A7:E7"/>
    <mergeCell ref="A8:E8"/>
    <mergeCell ref="A10:E10"/>
    <mergeCell ref="A1:E1"/>
    <mergeCell ref="A2:E2"/>
    <mergeCell ref="A3:E3"/>
    <mergeCell ref="A4:E4"/>
    <mergeCell ref="A5:E5"/>
  </mergeCells>
  <pageMargins left="0.88" right="0.19685039370078741" top="0.15748031496062992" bottom="7.874015748031496E-2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прил.2</vt:lpstr>
      <vt:lpstr>прил.3</vt:lpstr>
      <vt:lpstr>прил.2!Заголовки_для_печати</vt:lpstr>
      <vt:lpstr>прил.3!Заголовки_для_печати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2013-05-30T12:10:12Z</dcterms:modified>
</cp:coreProperties>
</file>