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2.5\общая\АДМИНИСТРАЦИЯ_ СГО_\ЭКОНОМИЧЕСКИЙ ОТДЕЛ_\ПРОГРАММЫ на экспертизу\МП_Благоустройство\проект 20\"/>
    </mc:Choice>
  </mc:AlternateContent>
  <xr:revisionPtr revIDLastSave="0" documentId="13_ncr:1_{073809D7-E20C-4A3A-8044-4F6269F27AC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индикаторы" sheetId="1" r:id="rId1"/>
    <sheet name="расходы" sheetId="2" r:id="rId2"/>
  </sheets>
  <definedNames>
    <definedName name="_Hlk26978691" localSheetId="1">расходы!#REF!</definedName>
    <definedName name="_Hlk40357156" localSheetId="0">индикаторы!#REF!</definedName>
    <definedName name="_xlnm.Print_Titles" localSheetId="1">расходы!$14:$16</definedName>
    <definedName name="_xlnm.Print_Area" localSheetId="0">индикаторы!$B$1:$L$184</definedName>
    <definedName name="_xlnm.Print_Area" localSheetId="1">расходы!$B$1:$M$799</definedName>
  </definedNames>
  <calcPr calcId="191029" iterate="1" iterateCount="201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7" i="2" l="1"/>
  <c r="I515" i="2"/>
  <c r="I510" i="2" s="1"/>
  <c r="I109" i="2"/>
  <c r="I94" i="2"/>
  <c r="I74" i="2"/>
  <c r="I20" i="1" l="1"/>
  <c r="I199" i="2"/>
  <c r="I184" i="2"/>
  <c r="I58" i="1"/>
  <c r="I55" i="1"/>
  <c r="L453" i="2"/>
  <c r="L454" i="2"/>
  <c r="I453" i="2"/>
  <c r="I565" i="2" l="1"/>
  <c r="L704" i="2"/>
  <c r="L705" i="2"/>
  <c r="I704" i="2"/>
  <c r="L700" i="2"/>
  <c r="I699" i="2"/>
  <c r="L699" i="2" s="1"/>
  <c r="I694" i="2"/>
  <c r="I564" i="2" s="1"/>
  <c r="L694" i="2"/>
  <c r="L564" i="2" s="1"/>
  <c r="L695" i="2"/>
  <c r="L565" i="2" s="1"/>
  <c r="L448" i="2"/>
  <c r="L449" i="2"/>
  <c r="I334" i="2"/>
  <c r="I329" i="2"/>
  <c r="I339" i="2"/>
  <c r="L94" i="2" l="1"/>
  <c r="I284" i="2"/>
  <c r="I389" i="2"/>
  <c r="I369" i="2"/>
  <c r="I399" i="2"/>
  <c r="I418" i="2"/>
  <c r="I439" i="2"/>
  <c r="I219" i="2"/>
  <c r="I299" i="2"/>
  <c r="I234" i="2"/>
  <c r="I179" i="2"/>
  <c r="L444" i="2"/>
  <c r="L443" i="2"/>
  <c r="I93" i="2" l="1"/>
  <c r="I85" i="1"/>
  <c r="I86" i="1"/>
  <c r="H86" i="1"/>
  <c r="I214" i="2"/>
  <c r="J218" i="2"/>
  <c r="I218" i="2"/>
  <c r="I90" i="2"/>
  <c r="I110" i="2" s="1"/>
  <c r="L95" i="2"/>
  <c r="L389" i="2"/>
  <c r="I404" i="2"/>
  <c r="L442" i="2"/>
  <c r="L441" i="2"/>
  <c r="L440" i="2"/>
  <c r="K438" i="2"/>
  <c r="J438" i="2"/>
  <c r="H438" i="2"/>
  <c r="G438" i="2"/>
  <c r="F438" i="2"/>
  <c r="I469" i="2"/>
  <c r="I468" i="2" l="1"/>
  <c r="I328" i="2"/>
  <c r="L469" i="2"/>
  <c r="L339" i="2"/>
  <c r="I438" i="2"/>
  <c r="L439" i="2"/>
  <c r="L438" i="2" s="1"/>
  <c r="I178" i="2"/>
  <c r="H75" i="1" l="1"/>
  <c r="L82" i="2"/>
  <c r="L81" i="2"/>
  <c r="L80" i="2"/>
  <c r="L79" i="2"/>
  <c r="K78" i="2"/>
  <c r="J78" i="2"/>
  <c r="I78" i="2"/>
  <c r="H78" i="2"/>
  <c r="G78" i="2"/>
  <c r="F78" i="2"/>
  <c r="F83" i="2"/>
  <c r="H83" i="2"/>
  <c r="G84" i="2"/>
  <c r="G83" i="2" s="1"/>
  <c r="I64" i="2"/>
  <c r="I34" i="2" s="1"/>
  <c r="I29" i="2" s="1"/>
  <c r="I154" i="2"/>
  <c r="L78" i="2" l="1"/>
  <c r="I153" i="2"/>
  <c r="I63" i="2"/>
  <c r="I309" i="2" l="1"/>
  <c r="I308" i="2" s="1"/>
  <c r="L308" i="2" s="1"/>
  <c r="I488" i="2"/>
  <c r="I423" i="2"/>
  <c r="I429" i="2"/>
  <c r="I428" i="2" s="1"/>
  <c r="L434" i="2"/>
  <c r="I433" i="2"/>
  <c r="F459" i="2"/>
  <c r="F458" i="2" s="1"/>
  <c r="F463" i="2"/>
  <c r="F468" i="2"/>
  <c r="G459" i="2"/>
  <c r="G458" i="2" s="1"/>
  <c r="H459" i="2"/>
  <c r="H458" i="2" s="1"/>
  <c r="J459" i="2"/>
  <c r="J458" i="2" s="1"/>
  <c r="K459" i="2"/>
  <c r="K458" i="2" s="1"/>
  <c r="L460" i="2"/>
  <c r="L461" i="2"/>
  <c r="L462" i="2"/>
  <c r="L685" i="2"/>
  <c r="I684" i="2"/>
  <c r="L684" i="2" s="1"/>
  <c r="L422" i="2"/>
  <c r="L421" i="2"/>
  <c r="L420" i="2"/>
  <c r="L419" i="2"/>
  <c r="K418" i="2"/>
  <c r="J418" i="2"/>
  <c r="H418" i="2"/>
  <c r="G418" i="2"/>
  <c r="F418" i="2"/>
  <c r="L109" i="2"/>
  <c r="L115" i="2"/>
  <c r="I114" i="2"/>
  <c r="I115" i="2"/>
  <c r="L120" i="2"/>
  <c r="I119" i="2"/>
  <c r="I118" i="2" s="1"/>
  <c r="L118" i="2" s="1"/>
  <c r="I689" i="2"/>
  <c r="L689" i="2" s="1"/>
  <c r="I559" i="2"/>
  <c r="L427" i="2"/>
  <c r="L426" i="2"/>
  <c r="L425" i="2"/>
  <c r="L424" i="2"/>
  <c r="K423" i="2"/>
  <c r="J423" i="2"/>
  <c r="H423" i="2"/>
  <c r="G423" i="2"/>
  <c r="F423" i="2"/>
  <c r="L690" i="2"/>
  <c r="I555" i="2"/>
  <c r="I535" i="2" s="1"/>
  <c r="I89" i="2" l="1"/>
  <c r="I113" i="2"/>
  <c r="L113" i="2" s="1"/>
  <c r="L309" i="2"/>
  <c r="L428" i="2"/>
  <c r="L429" i="2"/>
  <c r="L433" i="2"/>
  <c r="L114" i="2"/>
  <c r="L418" i="2"/>
  <c r="I28" i="2"/>
  <c r="L423" i="2"/>
  <c r="L105" i="2"/>
  <c r="L104" i="2"/>
  <c r="L103" i="2"/>
  <c r="L100" i="2"/>
  <c r="L99" i="2"/>
  <c r="L98" i="2"/>
  <c r="I198" i="2" l="1"/>
  <c r="I394" i="2"/>
  <c r="I169" i="2"/>
  <c r="I711" i="2"/>
  <c r="I393" i="2" l="1"/>
  <c r="L497" i="2"/>
  <c r="L496" i="2"/>
  <c r="L495" i="2"/>
  <c r="L494" i="2"/>
  <c r="K493" i="2"/>
  <c r="J493" i="2"/>
  <c r="I493" i="2"/>
  <c r="H493" i="2"/>
  <c r="F493" i="2"/>
  <c r="L492" i="2"/>
  <c r="L491" i="2"/>
  <c r="L490" i="2"/>
  <c r="L489" i="2"/>
  <c r="K488" i="2"/>
  <c r="J488" i="2"/>
  <c r="H488" i="2"/>
  <c r="F488" i="2"/>
  <c r="L487" i="2"/>
  <c r="L486" i="2"/>
  <c r="L485" i="2"/>
  <c r="K483" i="2"/>
  <c r="J483" i="2"/>
  <c r="H483" i="2"/>
  <c r="F483" i="2"/>
  <c r="L199" i="2"/>
  <c r="L198" i="2"/>
  <c r="L194" i="2"/>
  <c r="L193" i="2"/>
  <c r="L304" i="2"/>
  <c r="I303" i="2"/>
  <c r="L303" i="2" s="1"/>
  <c r="F314" i="2"/>
  <c r="G314" i="2"/>
  <c r="H314" i="2"/>
  <c r="J314" i="2"/>
  <c r="K314" i="2"/>
  <c r="I204" i="2"/>
  <c r="L680" i="2"/>
  <c r="I679" i="2"/>
  <c r="L679" i="2" s="1"/>
  <c r="I675" i="2"/>
  <c r="I674" i="2" s="1"/>
  <c r="L674" i="2" s="1"/>
  <c r="I670" i="2"/>
  <c r="I669" i="2"/>
  <c r="L669" i="2" s="1"/>
  <c r="L664" i="2"/>
  <c r="L665" i="2"/>
  <c r="I664" i="2"/>
  <c r="I414" i="2"/>
  <c r="I314" i="2" s="1"/>
  <c r="L184" i="2"/>
  <c r="L409" i="2"/>
  <c r="I408" i="2"/>
  <c r="L408" i="2" s="1"/>
  <c r="L192" i="2"/>
  <c r="L191" i="2"/>
  <c r="L190" i="2"/>
  <c r="L189" i="2"/>
  <c r="K188" i="2"/>
  <c r="J188" i="2"/>
  <c r="I188" i="2"/>
  <c r="H188" i="2"/>
  <c r="G188" i="2"/>
  <c r="F188" i="2"/>
  <c r="L187" i="2"/>
  <c r="L186" i="2"/>
  <c r="L185" i="2"/>
  <c r="K183" i="2"/>
  <c r="J183" i="2"/>
  <c r="H183" i="2"/>
  <c r="G183" i="2"/>
  <c r="F183" i="2"/>
  <c r="J204" i="2"/>
  <c r="K204" i="2"/>
  <c r="I205" i="2"/>
  <c r="L300" i="2"/>
  <c r="L301" i="2"/>
  <c r="L302" i="2"/>
  <c r="L299" i="2"/>
  <c r="L294" i="2"/>
  <c r="G298" i="2"/>
  <c r="H298" i="2"/>
  <c r="I298" i="2"/>
  <c r="J298" i="2"/>
  <c r="K298" i="2"/>
  <c r="F298" i="2"/>
  <c r="K53" i="2"/>
  <c r="H89" i="2"/>
  <c r="H525" i="2"/>
  <c r="H520" i="2"/>
  <c r="H515" i="2"/>
  <c r="J565" i="2"/>
  <c r="K565" i="2"/>
  <c r="H565" i="2"/>
  <c r="H90" i="2"/>
  <c r="I484" i="2" l="1"/>
  <c r="I459" i="2" s="1"/>
  <c r="I458" i="2" s="1"/>
  <c r="L493" i="2"/>
  <c r="L670" i="2"/>
  <c r="L488" i="2"/>
  <c r="L675" i="2"/>
  <c r="I183" i="2"/>
  <c r="L188" i="2"/>
  <c r="L298" i="2"/>
  <c r="F565" i="2"/>
  <c r="G565" i="2"/>
  <c r="L588" i="2"/>
  <c r="L587" i="2"/>
  <c r="L586" i="2"/>
  <c r="L585" i="2"/>
  <c r="K584" i="2"/>
  <c r="J584" i="2"/>
  <c r="I584" i="2"/>
  <c r="H584" i="2"/>
  <c r="G584" i="2"/>
  <c r="F584" i="2"/>
  <c r="L183" i="2" l="1"/>
  <c r="I483" i="2"/>
  <c r="L484" i="2"/>
  <c r="L483" i="2" s="1"/>
  <c r="L584" i="2"/>
  <c r="H62" i="1" l="1"/>
  <c r="I70" i="1"/>
  <c r="J70" i="1"/>
  <c r="K70" i="1"/>
  <c r="F810" i="2"/>
  <c r="G810" i="2"/>
  <c r="H810" i="2"/>
  <c r="I810" i="2"/>
  <c r="J810" i="2"/>
  <c r="K810" i="2"/>
  <c r="L811" i="2"/>
  <c r="L812" i="2"/>
  <c r="L813" i="2"/>
  <c r="L814" i="2"/>
  <c r="J711" i="2"/>
  <c r="K711" i="2"/>
  <c r="L295" i="2"/>
  <c r="L296" i="2"/>
  <c r="L297" i="2"/>
  <c r="G293" i="2"/>
  <c r="H293" i="2"/>
  <c r="I293" i="2"/>
  <c r="J293" i="2"/>
  <c r="K293" i="2"/>
  <c r="F293" i="2"/>
  <c r="L661" i="2"/>
  <c r="L662" i="2"/>
  <c r="L663" i="2"/>
  <c r="L660" i="2"/>
  <c r="G659" i="2"/>
  <c r="H659" i="2"/>
  <c r="I659" i="2"/>
  <c r="J659" i="2"/>
  <c r="K659" i="2"/>
  <c r="F659" i="2"/>
  <c r="L656" i="2"/>
  <c r="L657" i="2"/>
  <c r="L658" i="2"/>
  <c r="L655" i="2"/>
  <c r="G654" i="2"/>
  <c r="H654" i="2"/>
  <c r="I654" i="2"/>
  <c r="J654" i="2"/>
  <c r="K654" i="2"/>
  <c r="F654" i="2"/>
  <c r="L651" i="2"/>
  <c r="L652" i="2"/>
  <c r="L653" i="2"/>
  <c r="L650" i="2"/>
  <c r="G649" i="2"/>
  <c r="H649" i="2"/>
  <c r="I649" i="2"/>
  <c r="J649" i="2"/>
  <c r="K649" i="2"/>
  <c r="F649" i="2"/>
  <c r="L646" i="2"/>
  <c r="L647" i="2"/>
  <c r="L648" i="2"/>
  <c r="L645" i="2"/>
  <c r="G644" i="2"/>
  <c r="H644" i="2"/>
  <c r="I644" i="2"/>
  <c r="J644" i="2"/>
  <c r="K644" i="2"/>
  <c r="F644" i="2"/>
  <c r="L641" i="2"/>
  <c r="L642" i="2"/>
  <c r="L643" i="2"/>
  <c r="L640" i="2"/>
  <c r="G639" i="2"/>
  <c r="H639" i="2"/>
  <c r="I639" i="2"/>
  <c r="J639" i="2"/>
  <c r="K639" i="2"/>
  <c r="F639" i="2"/>
  <c r="L636" i="2"/>
  <c r="L637" i="2"/>
  <c r="L638" i="2"/>
  <c r="L635" i="2"/>
  <c r="G634" i="2"/>
  <c r="H634" i="2"/>
  <c r="I634" i="2"/>
  <c r="J634" i="2"/>
  <c r="K634" i="2"/>
  <c r="F634" i="2"/>
  <c r="K539" i="2"/>
  <c r="K544" i="2"/>
  <c r="J535" i="2"/>
  <c r="K535" i="2"/>
  <c r="L556" i="2"/>
  <c r="L557" i="2"/>
  <c r="L558" i="2"/>
  <c r="L555" i="2"/>
  <c r="G554" i="2"/>
  <c r="H554" i="2"/>
  <c r="I554" i="2"/>
  <c r="J554" i="2"/>
  <c r="K554" i="2"/>
  <c r="F554" i="2"/>
  <c r="K569" i="2"/>
  <c r="K574" i="2"/>
  <c r="K579" i="2"/>
  <c r="K589" i="2"/>
  <c r="K594" i="2"/>
  <c r="K599" i="2"/>
  <c r="K604" i="2"/>
  <c r="K609" i="2"/>
  <c r="K614" i="2"/>
  <c r="K619" i="2"/>
  <c r="K624" i="2"/>
  <c r="K629" i="2"/>
  <c r="K805" i="2"/>
  <c r="K795" i="2"/>
  <c r="K800" i="2"/>
  <c r="K775" i="2"/>
  <c r="K780" i="2"/>
  <c r="K785" i="2"/>
  <c r="K790" i="2"/>
  <c r="K765" i="2"/>
  <c r="K770" i="2"/>
  <c r="K755" i="2"/>
  <c r="K760" i="2"/>
  <c r="K750" i="2"/>
  <c r="K745" i="2"/>
  <c r="K740" i="2"/>
  <c r="K735" i="2"/>
  <c r="K730" i="2"/>
  <c r="L731" i="2"/>
  <c r="K725" i="2"/>
  <c r="K720" i="2"/>
  <c r="L721" i="2"/>
  <c r="K715" i="2"/>
  <c r="L716" i="2"/>
  <c r="K559" i="2"/>
  <c r="K549" i="2"/>
  <c r="L550" i="2"/>
  <c r="L530" i="2"/>
  <c r="I505" i="2"/>
  <c r="K529" i="2"/>
  <c r="K524" i="2"/>
  <c r="K519" i="2"/>
  <c r="K514" i="2"/>
  <c r="K510" i="2"/>
  <c r="J510" i="2"/>
  <c r="K478" i="2"/>
  <c r="K378" i="2"/>
  <c r="K383" i="2"/>
  <c r="K323" i="2"/>
  <c r="L324" i="2"/>
  <c r="K318" i="2"/>
  <c r="L319" i="2"/>
  <c r="K343" i="2"/>
  <c r="K348" i="2"/>
  <c r="K353" i="2"/>
  <c r="K358" i="2"/>
  <c r="K363" i="2"/>
  <c r="L464" i="2"/>
  <c r="K463" i="2"/>
  <c r="L470" i="2"/>
  <c r="L471" i="2"/>
  <c r="L472" i="2"/>
  <c r="K468" i="2"/>
  <c r="L475" i="2"/>
  <c r="L476" i="2"/>
  <c r="L477" i="2"/>
  <c r="L474" i="2"/>
  <c r="K473" i="2"/>
  <c r="L405" i="2"/>
  <c r="L406" i="2"/>
  <c r="L407" i="2"/>
  <c r="L404" i="2"/>
  <c r="G403" i="2"/>
  <c r="H403" i="2"/>
  <c r="I403" i="2"/>
  <c r="J403" i="2"/>
  <c r="K403" i="2"/>
  <c r="F403" i="2"/>
  <c r="L400" i="2"/>
  <c r="L401" i="2"/>
  <c r="L402" i="2"/>
  <c r="L399" i="2"/>
  <c r="G398" i="2"/>
  <c r="H398" i="2"/>
  <c r="I398" i="2"/>
  <c r="J398" i="2"/>
  <c r="K398" i="2"/>
  <c r="F398" i="2"/>
  <c r="L369" i="2"/>
  <c r="K368" i="2"/>
  <c r="K338" i="2"/>
  <c r="L334" i="2"/>
  <c r="K333" i="2"/>
  <c r="K328" i="2"/>
  <c r="L329" i="2"/>
  <c r="G205" i="2"/>
  <c r="H205" i="2"/>
  <c r="J205" i="2"/>
  <c r="J25" i="2" s="1"/>
  <c r="J19" i="2" s="1"/>
  <c r="K205" i="2"/>
  <c r="K25" i="2" s="1"/>
  <c r="K19" i="2" s="1"/>
  <c r="F204" i="2"/>
  <c r="F205" i="2"/>
  <c r="L394" i="2"/>
  <c r="L395" i="2"/>
  <c r="L396" i="2"/>
  <c r="L397" i="2"/>
  <c r="K393" i="2"/>
  <c r="J393" i="2"/>
  <c r="H393" i="2"/>
  <c r="G393" i="2"/>
  <c r="F393" i="2"/>
  <c r="K278" i="2"/>
  <c r="K283" i="2"/>
  <c r="K273" i="2"/>
  <c r="L269" i="2"/>
  <c r="K268" i="2"/>
  <c r="K263" i="2"/>
  <c r="K223" i="2"/>
  <c r="L229" i="2"/>
  <c r="J228" i="2"/>
  <c r="K228" i="2"/>
  <c r="L234" i="2"/>
  <c r="K233" i="2"/>
  <c r="L239" i="2"/>
  <c r="K238" i="2"/>
  <c r="K243" i="2"/>
  <c r="L244" i="2"/>
  <c r="L249" i="2"/>
  <c r="K248" i="2"/>
  <c r="L254" i="2"/>
  <c r="K253" i="2"/>
  <c r="K258" i="2"/>
  <c r="K218" i="2"/>
  <c r="L219" i="2"/>
  <c r="K213" i="2"/>
  <c r="L214" i="2"/>
  <c r="K208" i="2"/>
  <c r="G93" i="2"/>
  <c r="H93" i="2"/>
  <c r="J93" i="2"/>
  <c r="K93" i="2"/>
  <c r="F93" i="2"/>
  <c r="L97" i="2"/>
  <c r="L96" i="2"/>
  <c r="K163" i="2"/>
  <c r="K133" i="2"/>
  <c r="L134" i="2"/>
  <c r="K138" i="2"/>
  <c r="L139" i="2"/>
  <c r="F129" i="2"/>
  <c r="L180" i="2"/>
  <c r="L181" i="2"/>
  <c r="L182" i="2"/>
  <c r="L179" i="2"/>
  <c r="K178" i="2"/>
  <c r="L289" i="2"/>
  <c r="L290" i="2"/>
  <c r="L291" i="2"/>
  <c r="L292" i="2"/>
  <c r="G288" i="2"/>
  <c r="H288" i="2"/>
  <c r="I288" i="2"/>
  <c r="J288" i="2"/>
  <c r="K288" i="2"/>
  <c r="F288" i="2"/>
  <c r="I149" i="2"/>
  <c r="I129" i="2" s="1"/>
  <c r="I24" i="2" s="1"/>
  <c r="J149" i="2"/>
  <c r="J129" i="2" s="1"/>
  <c r="K149" i="2"/>
  <c r="K129" i="2" s="1"/>
  <c r="K153" i="2"/>
  <c r="L154" i="2"/>
  <c r="K143" i="2"/>
  <c r="L144" i="2"/>
  <c r="L174" i="2"/>
  <c r="K173" i="2"/>
  <c r="K168" i="2"/>
  <c r="K158" i="2"/>
  <c r="L159" i="2"/>
  <c r="K123" i="2"/>
  <c r="L124" i="2"/>
  <c r="K88" i="2"/>
  <c r="L91" i="2"/>
  <c r="L92" i="2"/>
  <c r="L49" i="2"/>
  <c r="K48" i="2"/>
  <c r="K34" i="2"/>
  <c r="K29" i="2" s="1"/>
  <c r="J34" i="2"/>
  <c r="J29" i="2" s="1"/>
  <c r="K58" i="2"/>
  <c r="L59" i="2"/>
  <c r="L64" i="2"/>
  <c r="K63" i="2"/>
  <c r="L44" i="2"/>
  <c r="K43" i="2"/>
  <c r="L39" i="2"/>
  <c r="K38" i="2"/>
  <c r="K83" i="2"/>
  <c r="L390" i="2"/>
  <c r="L391" i="2"/>
  <c r="L392" i="2"/>
  <c r="G388" i="2"/>
  <c r="H388" i="2"/>
  <c r="I388" i="2"/>
  <c r="J388" i="2"/>
  <c r="K388" i="2"/>
  <c r="F388" i="2"/>
  <c r="L75" i="2"/>
  <c r="L76" i="2"/>
  <c r="L77" i="2"/>
  <c r="G73" i="2"/>
  <c r="I73" i="2"/>
  <c r="J73" i="2"/>
  <c r="K73" i="2"/>
  <c r="F73" i="2"/>
  <c r="H73" i="2"/>
  <c r="K68" i="2"/>
  <c r="F68" i="2"/>
  <c r="L630" i="2"/>
  <c r="L631" i="2"/>
  <c r="L632" i="2"/>
  <c r="L633" i="2"/>
  <c r="L628" i="2"/>
  <c r="G629" i="2"/>
  <c r="H629" i="2"/>
  <c r="I629" i="2"/>
  <c r="J629" i="2"/>
  <c r="F629" i="2"/>
  <c r="I383" i="2"/>
  <c r="J383" i="2"/>
  <c r="F383" i="2"/>
  <c r="G383" i="2"/>
  <c r="H383" i="2"/>
  <c r="L384" i="2"/>
  <c r="L385" i="2"/>
  <c r="L386" i="2"/>
  <c r="L387" i="2"/>
  <c r="L379" i="2"/>
  <c r="L380" i="2"/>
  <c r="L381" i="2"/>
  <c r="L382" i="2"/>
  <c r="G378" i="2"/>
  <c r="H378" i="2"/>
  <c r="I378" i="2"/>
  <c r="J378" i="2"/>
  <c r="F378" i="2"/>
  <c r="H70" i="1"/>
  <c r="H259" i="2"/>
  <c r="L259" i="2" s="1"/>
  <c r="H756" i="2"/>
  <c r="H711" i="2" s="1"/>
  <c r="H274" i="2"/>
  <c r="L274" i="2" s="1"/>
  <c r="H264" i="2"/>
  <c r="L264" i="2" s="1"/>
  <c r="H35" i="2"/>
  <c r="H30" i="2" s="1"/>
  <c r="H69" i="2"/>
  <c r="H68" i="2" s="1"/>
  <c r="L70" i="2"/>
  <c r="L375" i="2"/>
  <c r="L376" i="2"/>
  <c r="L377" i="2"/>
  <c r="L374" i="2"/>
  <c r="G373" i="2"/>
  <c r="H373" i="2"/>
  <c r="I373" i="2"/>
  <c r="J373" i="2"/>
  <c r="F373" i="2"/>
  <c r="G178" i="2"/>
  <c r="H178" i="2"/>
  <c r="J178" i="2"/>
  <c r="F178" i="2"/>
  <c r="H284" i="2"/>
  <c r="L284" i="2" s="1"/>
  <c r="L285" i="2"/>
  <c r="L286" i="2"/>
  <c r="L287" i="2"/>
  <c r="I283" i="2"/>
  <c r="J283" i="2"/>
  <c r="F283" i="2"/>
  <c r="G283" i="2"/>
  <c r="J68" i="2"/>
  <c r="I68" i="2"/>
  <c r="G68" i="2"/>
  <c r="L280" i="2"/>
  <c r="L281" i="2"/>
  <c r="L282" i="2"/>
  <c r="G278" i="2"/>
  <c r="I278" i="2"/>
  <c r="J278" i="2"/>
  <c r="F278" i="2"/>
  <c r="H279" i="2"/>
  <c r="L279" i="2" s="1"/>
  <c r="G209" i="2"/>
  <c r="G204" i="2" s="1"/>
  <c r="G89" i="2"/>
  <c r="L89" i="2" s="1"/>
  <c r="L84" i="2"/>
  <c r="L468" i="2" l="1"/>
  <c r="L388" i="2"/>
  <c r="I18" i="2"/>
  <c r="K313" i="2"/>
  <c r="L293" i="2"/>
  <c r="K203" i="2"/>
  <c r="J28" i="2"/>
  <c r="J24" i="2"/>
  <c r="J23" i="2" s="1"/>
  <c r="K28" i="2"/>
  <c r="K24" i="2"/>
  <c r="K23" i="2" s="1"/>
  <c r="K564" i="2"/>
  <c r="K710" i="2"/>
  <c r="L810" i="2"/>
  <c r="K505" i="2"/>
  <c r="J505" i="2"/>
  <c r="L634" i="2"/>
  <c r="L654" i="2"/>
  <c r="L659" i="2"/>
  <c r="L639" i="2"/>
  <c r="K534" i="2"/>
  <c r="L649" i="2"/>
  <c r="L644" i="2"/>
  <c r="K509" i="2"/>
  <c r="L554" i="2"/>
  <c r="L403" i="2"/>
  <c r="L398" i="2"/>
  <c r="H204" i="2"/>
  <c r="L393" i="2"/>
  <c r="L93" i="2"/>
  <c r="L209" i="2"/>
  <c r="L178" i="2"/>
  <c r="K148" i="2"/>
  <c r="K128" i="2" s="1"/>
  <c r="L288" i="2"/>
  <c r="H34" i="2"/>
  <c r="H29" i="2" s="1"/>
  <c r="H28" i="2" s="1"/>
  <c r="K33" i="2"/>
  <c r="L69" i="2"/>
  <c r="L68" i="2" s="1"/>
  <c r="L74" i="2"/>
  <c r="L73" i="2" s="1"/>
  <c r="L629" i="2"/>
  <c r="L383" i="2"/>
  <c r="L378" i="2"/>
  <c r="H88" i="2"/>
  <c r="L373" i="2"/>
  <c r="H25" i="2"/>
  <c r="H19" i="2" s="1"/>
  <c r="H283" i="2"/>
  <c r="L283" i="2" s="1"/>
  <c r="H278" i="2"/>
  <c r="L278" i="2" s="1"/>
  <c r="H71" i="1"/>
  <c r="G90" i="2"/>
  <c r="L90" i="2" s="1"/>
  <c r="L275" i="2"/>
  <c r="L276" i="2"/>
  <c r="L277" i="2"/>
  <c r="G273" i="2"/>
  <c r="H273" i="2"/>
  <c r="I273" i="2"/>
  <c r="J273" i="2"/>
  <c r="F273" i="2"/>
  <c r="K18" i="2" l="1"/>
  <c r="K504" i="2"/>
  <c r="L273" i="2"/>
  <c r="G121" i="1"/>
  <c r="G122" i="1"/>
  <c r="G520" i="2"/>
  <c r="L520" i="2" s="1"/>
  <c r="G515" i="2"/>
  <c r="L515" i="2" s="1"/>
  <c r="G525" i="2"/>
  <c r="L525" i="2" s="1"/>
  <c r="K17" i="2" l="1"/>
  <c r="L510" i="2"/>
  <c r="G53" i="1"/>
  <c r="G169" i="2"/>
  <c r="L626" i="2"/>
  <c r="L627" i="2"/>
  <c r="L625" i="2"/>
  <c r="G624" i="2"/>
  <c r="H624" i="2"/>
  <c r="I624" i="2"/>
  <c r="J624" i="2"/>
  <c r="F624" i="2"/>
  <c r="L169" i="2" l="1"/>
  <c r="G129" i="2"/>
  <c r="L624" i="2"/>
  <c r="H149" i="2"/>
  <c r="H129" i="2" s="1"/>
  <c r="L272" i="2"/>
  <c r="L271" i="2"/>
  <c r="L270" i="2"/>
  <c r="J268" i="2"/>
  <c r="I268" i="2"/>
  <c r="H268" i="2"/>
  <c r="G268" i="2"/>
  <c r="F268" i="2"/>
  <c r="L372" i="2"/>
  <c r="L371" i="2"/>
  <c r="L370" i="2"/>
  <c r="J368" i="2"/>
  <c r="I368" i="2"/>
  <c r="H368" i="2"/>
  <c r="G368" i="2"/>
  <c r="F368" i="2"/>
  <c r="F473" i="2"/>
  <c r="J473" i="2"/>
  <c r="I473" i="2"/>
  <c r="H473" i="2"/>
  <c r="G473" i="2"/>
  <c r="L368" i="2" l="1"/>
  <c r="L149" i="2"/>
  <c r="L268" i="2"/>
  <c r="L473" i="2"/>
  <c r="L364" i="2" l="1"/>
  <c r="G363" i="2"/>
  <c r="L367" i="2"/>
  <c r="L366" i="2"/>
  <c r="L365" i="2"/>
  <c r="J363" i="2"/>
  <c r="I363" i="2"/>
  <c r="H363" i="2"/>
  <c r="F363" i="2"/>
  <c r="L363" i="2" l="1"/>
  <c r="H510" i="2"/>
  <c r="G34" i="2"/>
  <c r="G29" i="2" s="1"/>
  <c r="F34" i="2"/>
  <c r="F29" i="2" s="1"/>
  <c r="G38" i="2"/>
  <c r="H38" i="2"/>
  <c r="I38" i="2"/>
  <c r="J38" i="2"/>
  <c r="F38" i="2"/>
  <c r="L43" i="2"/>
  <c r="G43" i="2"/>
  <c r="H43" i="2"/>
  <c r="I43" i="2"/>
  <c r="J43" i="2"/>
  <c r="F43" i="2"/>
  <c r="L50" i="2"/>
  <c r="L51" i="2"/>
  <c r="L52" i="2"/>
  <c r="G48" i="2"/>
  <c r="H48" i="2"/>
  <c r="I48" i="2"/>
  <c r="J48" i="2"/>
  <c r="F48" i="2"/>
  <c r="L55" i="2"/>
  <c r="L56" i="2"/>
  <c r="L57" i="2"/>
  <c r="L54" i="2"/>
  <c r="L34" i="2" s="1"/>
  <c r="G53" i="2"/>
  <c r="H53" i="2"/>
  <c r="I53" i="2"/>
  <c r="J53" i="2"/>
  <c r="F53" i="2"/>
  <c r="L58" i="2"/>
  <c r="G58" i="2"/>
  <c r="H58" i="2"/>
  <c r="I58" i="2"/>
  <c r="J58" i="2"/>
  <c r="F58" i="2"/>
  <c r="L63" i="2"/>
  <c r="G63" i="2"/>
  <c r="H63" i="2"/>
  <c r="J63" i="2"/>
  <c r="F63" i="2"/>
  <c r="L83" i="2"/>
  <c r="I83" i="2"/>
  <c r="J83" i="2"/>
  <c r="J88" i="2"/>
  <c r="G88" i="2"/>
  <c r="F88" i="2"/>
  <c r="L125" i="2"/>
  <c r="L126" i="2"/>
  <c r="L127" i="2"/>
  <c r="G123" i="2"/>
  <c r="H123" i="2"/>
  <c r="I123" i="2"/>
  <c r="J123" i="2"/>
  <c r="F123" i="2"/>
  <c r="L135" i="2"/>
  <c r="L136" i="2"/>
  <c r="L137" i="2"/>
  <c r="G133" i="2"/>
  <c r="H133" i="2"/>
  <c r="I133" i="2"/>
  <c r="J133" i="2"/>
  <c r="F133" i="2"/>
  <c r="G138" i="2"/>
  <c r="H138" i="2"/>
  <c r="I138" i="2"/>
  <c r="J138" i="2"/>
  <c r="F138" i="2"/>
  <c r="L145" i="2"/>
  <c r="L146" i="2"/>
  <c r="L147" i="2"/>
  <c r="G143" i="2"/>
  <c r="H143" i="2"/>
  <c r="I143" i="2"/>
  <c r="J143" i="2"/>
  <c r="F143" i="2"/>
  <c r="L150" i="2"/>
  <c r="L151" i="2"/>
  <c r="L152" i="2"/>
  <c r="G148" i="2"/>
  <c r="H148" i="2"/>
  <c r="I148" i="2"/>
  <c r="J148" i="2"/>
  <c r="F148" i="2"/>
  <c r="L153" i="2"/>
  <c r="G153" i="2"/>
  <c r="H153" i="2"/>
  <c r="J153" i="2"/>
  <c r="F153" i="2"/>
  <c r="L160" i="2"/>
  <c r="L161" i="2"/>
  <c r="L162" i="2"/>
  <c r="G158" i="2"/>
  <c r="H158" i="2"/>
  <c r="I158" i="2"/>
  <c r="J158" i="2"/>
  <c r="F158" i="2"/>
  <c r="L165" i="2"/>
  <c r="L166" i="2"/>
  <c r="L167" i="2"/>
  <c r="L164" i="2"/>
  <c r="L129" i="2" s="1"/>
  <c r="G163" i="2"/>
  <c r="H163" i="2"/>
  <c r="I163" i="2"/>
  <c r="J163" i="2"/>
  <c r="F163" i="2"/>
  <c r="L170" i="2"/>
  <c r="L171" i="2"/>
  <c r="L172" i="2"/>
  <c r="G168" i="2"/>
  <c r="H168" i="2"/>
  <c r="I168" i="2"/>
  <c r="J168" i="2"/>
  <c r="F168" i="2"/>
  <c r="L175" i="2"/>
  <c r="L176" i="2"/>
  <c r="L177" i="2"/>
  <c r="G173" i="2"/>
  <c r="H173" i="2"/>
  <c r="I173" i="2"/>
  <c r="J173" i="2"/>
  <c r="F173" i="2"/>
  <c r="G25" i="2"/>
  <c r="G19" i="2" s="1"/>
  <c r="F238" i="2"/>
  <c r="G228" i="2"/>
  <c r="H228" i="2"/>
  <c r="I228" i="2"/>
  <c r="F228" i="2"/>
  <c r="F25" i="2"/>
  <c r="F19" i="2" s="1"/>
  <c r="L210" i="2"/>
  <c r="L211" i="2"/>
  <c r="L212" i="2"/>
  <c r="G208" i="2"/>
  <c r="H208" i="2"/>
  <c r="I208" i="2"/>
  <c r="J208" i="2"/>
  <c r="F208" i="2"/>
  <c r="L215" i="2"/>
  <c r="L216" i="2"/>
  <c r="L217" i="2"/>
  <c r="G213" i="2"/>
  <c r="H213" i="2"/>
  <c r="I213" i="2"/>
  <c r="J213" i="2"/>
  <c r="F213" i="2"/>
  <c r="L220" i="2"/>
  <c r="L221" i="2"/>
  <c r="L222" i="2"/>
  <c r="G218" i="2"/>
  <c r="H218" i="2"/>
  <c r="F218" i="2"/>
  <c r="L225" i="2"/>
  <c r="L226" i="2"/>
  <c r="L227" i="2"/>
  <c r="L224" i="2"/>
  <c r="L204" i="2" s="1"/>
  <c r="G223" i="2"/>
  <c r="H223" i="2"/>
  <c r="I223" i="2"/>
  <c r="J223" i="2"/>
  <c r="F223" i="2"/>
  <c r="L230" i="2"/>
  <c r="L231" i="2"/>
  <c r="L232" i="2"/>
  <c r="L235" i="2"/>
  <c r="L236" i="2"/>
  <c r="L237" i="2"/>
  <c r="G233" i="2"/>
  <c r="H233" i="2"/>
  <c r="I233" i="2"/>
  <c r="J233" i="2"/>
  <c r="F233" i="2"/>
  <c r="L240" i="2"/>
  <c r="L241" i="2"/>
  <c r="L242" i="2"/>
  <c r="G238" i="2"/>
  <c r="H238" i="2"/>
  <c r="I238" i="2"/>
  <c r="J238" i="2"/>
  <c r="L245" i="2"/>
  <c r="L246" i="2"/>
  <c r="L247" i="2"/>
  <c r="G243" i="2"/>
  <c r="H243" i="2"/>
  <c r="I243" i="2"/>
  <c r="J243" i="2"/>
  <c r="F243" i="2"/>
  <c r="L250" i="2"/>
  <c r="L251" i="2"/>
  <c r="L252" i="2"/>
  <c r="G248" i="2"/>
  <c r="H248" i="2"/>
  <c r="I248" i="2"/>
  <c r="J248" i="2"/>
  <c r="F248" i="2"/>
  <c r="L255" i="2"/>
  <c r="L256" i="2"/>
  <c r="L257" i="2"/>
  <c r="G253" i="2"/>
  <c r="H253" i="2"/>
  <c r="I253" i="2"/>
  <c r="J253" i="2"/>
  <c r="F253" i="2"/>
  <c r="L260" i="2"/>
  <c r="L261" i="2"/>
  <c r="L262" i="2"/>
  <c r="G258" i="2"/>
  <c r="H258" i="2"/>
  <c r="I258" i="2"/>
  <c r="J258" i="2"/>
  <c r="F258" i="2"/>
  <c r="L265" i="2"/>
  <c r="L266" i="2"/>
  <c r="L267" i="2"/>
  <c r="G263" i="2"/>
  <c r="H263" i="2"/>
  <c r="I263" i="2"/>
  <c r="J263" i="2"/>
  <c r="F263" i="2"/>
  <c r="L320" i="2"/>
  <c r="L321" i="2"/>
  <c r="L322" i="2"/>
  <c r="G318" i="2"/>
  <c r="H318" i="2"/>
  <c r="I318" i="2"/>
  <c r="J318" i="2"/>
  <c r="F318" i="2"/>
  <c r="L325" i="2"/>
  <c r="L326" i="2"/>
  <c r="L327" i="2"/>
  <c r="G323" i="2"/>
  <c r="H323" i="2"/>
  <c r="I323" i="2"/>
  <c r="J323" i="2"/>
  <c r="F323" i="2"/>
  <c r="L330" i="2"/>
  <c r="L331" i="2"/>
  <c r="L332" i="2"/>
  <c r="G328" i="2"/>
  <c r="H328" i="2"/>
  <c r="J328" i="2"/>
  <c r="F328" i="2"/>
  <c r="L335" i="2"/>
  <c r="L336" i="2"/>
  <c r="L337" i="2"/>
  <c r="G333" i="2"/>
  <c r="H333" i="2"/>
  <c r="I333" i="2"/>
  <c r="J333" i="2"/>
  <c r="F333" i="2"/>
  <c r="L340" i="2"/>
  <c r="L341" i="2"/>
  <c r="L342" i="2"/>
  <c r="G338" i="2"/>
  <c r="H338" i="2"/>
  <c r="I338" i="2"/>
  <c r="J338" i="2"/>
  <c r="F338" i="2"/>
  <c r="L345" i="2"/>
  <c r="L346" i="2"/>
  <c r="L347" i="2"/>
  <c r="L344" i="2"/>
  <c r="G343" i="2"/>
  <c r="H343" i="2"/>
  <c r="I343" i="2"/>
  <c r="J343" i="2"/>
  <c r="F343" i="2"/>
  <c r="L350" i="2"/>
  <c r="L351" i="2"/>
  <c r="L352" i="2"/>
  <c r="L349" i="2"/>
  <c r="G348" i="2"/>
  <c r="H348" i="2"/>
  <c r="I348" i="2"/>
  <c r="J348" i="2"/>
  <c r="F348" i="2"/>
  <c r="G510" i="2"/>
  <c r="F510" i="2"/>
  <c r="L516" i="2"/>
  <c r="L517" i="2"/>
  <c r="L518" i="2"/>
  <c r="G514" i="2"/>
  <c r="H514" i="2"/>
  <c r="I514" i="2"/>
  <c r="J514" i="2"/>
  <c r="F514" i="2"/>
  <c r="L521" i="2"/>
  <c r="L522" i="2"/>
  <c r="L523" i="2"/>
  <c r="G519" i="2"/>
  <c r="H519" i="2"/>
  <c r="I519" i="2"/>
  <c r="J519" i="2"/>
  <c r="F519" i="2"/>
  <c r="L526" i="2"/>
  <c r="L527" i="2"/>
  <c r="L528" i="2"/>
  <c r="G524" i="2"/>
  <c r="H524" i="2"/>
  <c r="I524" i="2"/>
  <c r="J524" i="2"/>
  <c r="F524" i="2"/>
  <c r="L531" i="2"/>
  <c r="L532" i="2"/>
  <c r="L533" i="2"/>
  <c r="G529" i="2"/>
  <c r="H529" i="2"/>
  <c r="I529" i="2"/>
  <c r="J529" i="2"/>
  <c r="F529" i="2"/>
  <c r="G535" i="2"/>
  <c r="H535" i="2"/>
  <c r="F535" i="2"/>
  <c r="L541" i="2"/>
  <c r="L542" i="2"/>
  <c r="L543" i="2"/>
  <c r="L540" i="2"/>
  <c r="G539" i="2"/>
  <c r="H539" i="2"/>
  <c r="I539" i="2"/>
  <c r="J539" i="2"/>
  <c r="F539" i="2"/>
  <c r="L546" i="2"/>
  <c r="L547" i="2"/>
  <c r="L548" i="2"/>
  <c r="L545" i="2"/>
  <c r="G544" i="2"/>
  <c r="H544" i="2"/>
  <c r="I544" i="2"/>
  <c r="J544" i="2"/>
  <c r="F544" i="2"/>
  <c r="L551" i="2"/>
  <c r="L552" i="2"/>
  <c r="L553" i="2"/>
  <c r="G549" i="2"/>
  <c r="H549" i="2"/>
  <c r="I549" i="2"/>
  <c r="J549" i="2"/>
  <c r="F549" i="2"/>
  <c r="L561" i="2"/>
  <c r="L562" i="2"/>
  <c r="L563" i="2"/>
  <c r="L560" i="2"/>
  <c r="G559" i="2"/>
  <c r="H559" i="2"/>
  <c r="J559" i="2"/>
  <c r="F559" i="2"/>
  <c r="L571" i="2"/>
  <c r="L572" i="2"/>
  <c r="L573" i="2"/>
  <c r="L570" i="2"/>
  <c r="G569" i="2"/>
  <c r="H569" i="2"/>
  <c r="I569" i="2"/>
  <c r="J569" i="2"/>
  <c r="F569" i="2"/>
  <c r="L576" i="2"/>
  <c r="L577" i="2"/>
  <c r="L578" i="2"/>
  <c r="L575" i="2"/>
  <c r="G574" i="2"/>
  <c r="H574" i="2"/>
  <c r="I574" i="2"/>
  <c r="J574" i="2"/>
  <c r="F574" i="2"/>
  <c r="L581" i="2"/>
  <c r="L582" i="2"/>
  <c r="L583" i="2"/>
  <c r="L580" i="2"/>
  <c r="G579" i="2"/>
  <c r="H579" i="2"/>
  <c r="I579" i="2"/>
  <c r="J579" i="2"/>
  <c r="F579" i="2"/>
  <c r="L591" i="2"/>
  <c r="L592" i="2"/>
  <c r="L593" i="2"/>
  <c r="L590" i="2"/>
  <c r="G589" i="2"/>
  <c r="H589" i="2"/>
  <c r="I589" i="2"/>
  <c r="J589" i="2"/>
  <c r="F589" i="2"/>
  <c r="L596" i="2"/>
  <c r="L597" i="2"/>
  <c r="L598" i="2"/>
  <c r="L595" i="2"/>
  <c r="G594" i="2"/>
  <c r="H594" i="2"/>
  <c r="I594" i="2"/>
  <c r="J594" i="2"/>
  <c r="F594" i="2"/>
  <c r="L601" i="2"/>
  <c r="L602" i="2"/>
  <c r="L603" i="2"/>
  <c r="L600" i="2"/>
  <c r="G599" i="2"/>
  <c r="H599" i="2"/>
  <c r="I599" i="2"/>
  <c r="J599" i="2"/>
  <c r="F599" i="2"/>
  <c r="L606" i="2"/>
  <c r="L607" i="2"/>
  <c r="L608" i="2"/>
  <c r="L605" i="2"/>
  <c r="G604" i="2"/>
  <c r="H604" i="2"/>
  <c r="I604" i="2"/>
  <c r="J604" i="2"/>
  <c r="F604" i="2"/>
  <c r="L611" i="2"/>
  <c r="L612" i="2"/>
  <c r="L613" i="2"/>
  <c r="L610" i="2"/>
  <c r="G609" i="2"/>
  <c r="H609" i="2"/>
  <c r="I609" i="2"/>
  <c r="J609" i="2"/>
  <c r="F609" i="2"/>
  <c r="L616" i="2"/>
  <c r="L617" i="2"/>
  <c r="L618" i="2"/>
  <c r="L615" i="2"/>
  <c r="G614" i="2"/>
  <c r="H614" i="2"/>
  <c r="I614" i="2"/>
  <c r="J614" i="2"/>
  <c r="F614" i="2"/>
  <c r="L621" i="2"/>
  <c r="L622" i="2"/>
  <c r="L623" i="2"/>
  <c r="L620" i="2"/>
  <c r="G619" i="2"/>
  <c r="H619" i="2"/>
  <c r="I619" i="2"/>
  <c r="J619" i="2"/>
  <c r="F619" i="2"/>
  <c r="G711" i="2"/>
  <c r="F711" i="2"/>
  <c r="L717" i="2"/>
  <c r="L718" i="2"/>
  <c r="L719" i="2"/>
  <c r="G715" i="2"/>
  <c r="H715" i="2"/>
  <c r="I715" i="2"/>
  <c r="J715" i="2"/>
  <c r="F715" i="2"/>
  <c r="L722" i="2"/>
  <c r="L723" i="2"/>
  <c r="L724" i="2"/>
  <c r="G720" i="2"/>
  <c r="H720" i="2"/>
  <c r="I720" i="2"/>
  <c r="J720" i="2"/>
  <c r="F720" i="2"/>
  <c r="L729" i="2"/>
  <c r="L728" i="2"/>
  <c r="L727" i="2"/>
  <c r="L726" i="2"/>
  <c r="G725" i="2"/>
  <c r="H725" i="2"/>
  <c r="I725" i="2"/>
  <c r="J725" i="2"/>
  <c r="F725" i="2"/>
  <c r="L732" i="2"/>
  <c r="L733" i="2"/>
  <c r="L734" i="2"/>
  <c r="G730" i="2"/>
  <c r="H730" i="2"/>
  <c r="I730" i="2"/>
  <c r="J730" i="2"/>
  <c r="F730" i="2"/>
  <c r="L737" i="2"/>
  <c r="L738" i="2"/>
  <c r="L739" i="2"/>
  <c r="L736" i="2"/>
  <c r="G735" i="2"/>
  <c r="H735" i="2"/>
  <c r="I735" i="2"/>
  <c r="J735" i="2"/>
  <c r="F735" i="2"/>
  <c r="L742" i="2"/>
  <c r="L743" i="2"/>
  <c r="L744" i="2"/>
  <c r="L741" i="2"/>
  <c r="G740" i="2"/>
  <c r="H740" i="2"/>
  <c r="I740" i="2"/>
  <c r="J740" i="2"/>
  <c r="F740" i="2"/>
  <c r="L747" i="2"/>
  <c r="L748" i="2"/>
  <c r="L749" i="2"/>
  <c r="L746" i="2"/>
  <c r="G745" i="2"/>
  <c r="H745" i="2"/>
  <c r="I745" i="2"/>
  <c r="J745" i="2"/>
  <c r="F745" i="2"/>
  <c r="L752" i="2"/>
  <c r="L753" i="2"/>
  <c r="L754" i="2"/>
  <c r="L751" i="2"/>
  <c r="G750" i="2"/>
  <c r="H750" i="2"/>
  <c r="I750" i="2"/>
  <c r="J750" i="2"/>
  <c r="F750" i="2"/>
  <c r="L757" i="2"/>
  <c r="L758" i="2"/>
  <c r="L759" i="2"/>
  <c r="L756" i="2"/>
  <c r="G755" i="2"/>
  <c r="H755" i="2"/>
  <c r="I755" i="2"/>
  <c r="J755" i="2"/>
  <c r="F755" i="2"/>
  <c r="L762" i="2"/>
  <c r="L763" i="2"/>
  <c r="L764" i="2"/>
  <c r="L761" i="2"/>
  <c r="G760" i="2"/>
  <c r="H760" i="2"/>
  <c r="I760" i="2"/>
  <c r="J760" i="2"/>
  <c r="F760" i="2"/>
  <c r="L767" i="2"/>
  <c r="L768" i="2"/>
  <c r="L769" i="2"/>
  <c r="L766" i="2"/>
  <c r="G765" i="2"/>
  <c r="H765" i="2"/>
  <c r="I765" i="2"/>
  <c r="J765" i="2"/>
  <c r="F765" i="2"/>
  <c r="L772" i="2"/>
  <c r="L773" i="2"/>
  <c r="L774" i="2"/>
  <c r="L771" i="2"/>
  <c r="G770" i="2"/>
  <c r="H770" i="2"/>
  <c r="I770" i="2"/>
  <c r="J770" i="2"/>
  <c r="F770" i="2"/>
  <c r="L777" i="2"/>
  <c r="L778" i="2"/>
  <c r="L779" i="2"/>
  <c r="L776" i="2"/>
  <c r="G775" i="2"/>
  <c r="H775" i="2"/>
  <c r="I775" i="2"/>
  <c r="J775" i="2"/>
  <c r="F775" i="2"/>
  <c r="L782" i="2"/>
  <c r="L783" i="2"/>
  <c r="L784" i="2"/>
  <c r="L781" i="2"/>
  <c r="G780" i="2"/>
  <c r="H780" i="2"/>
  <c r="I780" i="2"/>
  <c r="J780" i="2"/>
  <c r="F780" i="2"/>
  <c r="L787" i="2"/>
  <c r="L788" i="2"/>
  <c r="L789" i="2"/>
  <c r="L786" i="2"/>
  <c r="G785" i="2"/>
  <c r="H785" i="2"/>
  <c r="I785" i="2"/>
  <c r="J785" i="2"/>
  <c r="F785" i="2"/>
  <c r="L792" i="2"/>
  <c r="L793" i="2"/>
  <c r="L794" i="2"/>
  <c r="L791" i="2"/>
  <c r="G790" i="2"/>
  <c r="H790" i="2"/>
  <c r="I790" i="2"/>
  <c r="J790" i="2"/>
  <c r="F790" i="2"/>
  <c r="L797" i="2"/>
  <c r="L798" i="2"/>
  <c r="L799" i="2"/>
  <c r="L796" i="2"/>
  <c r="G795" i="2"/>
  <c r="H795" i="2"/>
  <c r="I795" i="2"/>
  <c r="J795" i="2"/>
  <c r="F795" i="2"/>
  <c r="L802" i="2"/>
  <c r="L803" i="2"/>
  <c r="L804" i="2"/>
  <c r="L801" i="2"/>
  <c r="G800" i="2"/>
  <c r="H800" i="2"/>
  <c r="I800" i="2"/>
  <c r="J800" i="2"/>
  <c r="F800" i="2"/>
  <c r="L807" i="2"/>
  <c r="L808" i="2"/>
  <c r="L809" i="2"/>
  <c r="L806" i="2"/>
  <c r="G805" i="2"/>
  <c r="H805" i="2"/>
  <c r="I805" i="2"/>
  <c r="J805" i="2"/>
  <c r="F805" i="2"/>
  <c r="L480" i="2"/>
  <c r="L481" i="2"/>
  <c r="L482" i="2"/>
  <c r="L479" i="2"/>
  <c r="L459" i="2" s="1"/>
  <c r="L458" i="2" s="1"/>
  <c r="G478" i="2"/>
  <c r="H478" i="2"/>
  <c r="I478" i="2"/>
  <c r="J478" i="2"/>
  <c r="F478" i="2"/>
  <c r="G468" i="2"/>
  <c r="H468" i="2"/>
  <c r="J468" i="2"/>
  <c r="L465" i="2"/>
  <c r="L466" i="2"/>
  <c r="L467" i="2"/>
  <c r="G463" i="2"/>
  <c r="H463" i="2"/>
  <c r="I463" i="2"/>
  <c r="J463" i="2"/>
  <c r="L360" i="2"/>
  <c r="L361" i="2"/>
  <c r="L362" i="2"/>
  <c r="L359" i="2"/>
  <c r="G358" i="2"/>
  <c r="H358" i="2"/>
  <c r="I358" i="2"/>
  <c r="J358" i="2"/>
  <c r="F358" i="2"/>
  <c r="G353" i="2"/>
  <c r="H353" i="2"/>
  <c r="I353" i="2"/>
  <c r="J353" i="2"/>
  <c r="F353" i="2"/>
  <c r="L355" i="2"/>
  <c r="L356" i="2"/>
  <c r="L357" i="2"/>
  <c r="L354" i="2"/>
  <c r="L314" i="2" l="1"/>
  <c r="I313" i="2"/>
  <c r="I128" i="2"/>
  <c r="I33" i="2"/>
  <c r="L29" i="2"/>
  <c r="I203" i="2"/>
  <c r="L535" i="2"/>
  <c r="I534" i="2"/>
  <c r="G313" i="2"/>
  <c r="J313" i="2"/>
  <c r="H313" i="2"/>
  <c r="F313" i="2"/>
  <c r="J203" i="2"/>
  <c r="G564" i="2"/>
  <c r="H128" i="2"/>
  <c r="J564" i="2"/>
  <c r="G505" i="2"/>
  <c r="H505" i="2"/>
  <c r="H564" i="2"/>
  <c r="F564" i="2"/>
  <c r="H710" i="2"/>
  <c r="L711" i="2"/>
  <c r="J710" i="2"/>
  <c r="I710" i="2"/>
  <c r="J534" i="2"/>
  <c r="G203" i="2"/>
  <c r="L338" i="2"/>
  <c r="F203" i="2"/>
  <c r="L333" i="2"/>
  <c r="L205" i="2"/>
  <c r="H203" i="2"/>
  <c r="L253" i="2"/>
  <c r="L263" i="2"/>
  <c r="L208" i="2"/>
  <c r="L218" i="2"/>
  <c r="L213" i="2"/>
  <c r="F128" i="2"/>
  <c r="G128" i="2"/>
  <c r="J128" i="2"/>
  <c r="L138" i="2"/>
  <c r="L207" i="2"/>
  <c r="L206" i="2"/>
  <c r="J33" i="2"/>
  <c r="H33" i="2"/>
  <c r="L35" i="2"/>
  <c r="L30" i="2" s="1"/>
  <c r="L38" i="2"/>
  <c r="F33" i="2"/>
  <c r="G509" i="2"/>
  <c r="G33" i="2"/>
  <c r="L323" i="2"/>
  <c r="L228" i="2"/>
  <c r="F24" i="2"/>
  <c r="F28" i="2"/>
  <c r="H24" i="2"/>
  <c r="G28" i="2"/>
  <c r="G24" i="2"/>
  <c r="F534" i="2"/>
  <c r="L519" i="2"/>
  <c r="F505" i="2"/>
  <c r="G710" i="2"/>
  <c r="H534" i="2"/>
  <c r="G534" i="2"/>
  <c r="F509" i="2"/>
  <c r="L223" i="2"/>
  <c r="F710" i="2"/>
  <c r="L238" i="2"/>
  <c r="I509" i="2"/>
  <c r="H509" i="2"/>
  <c r="J509" i="2"/>
  <c r="L48" i="2"/>
  <c r="L53" i="2"/>
  <c r="L123" i="2"/>
  <c r="L619" i="2"/>
  <c r="L343" i="2"/>
  <c r="L539" i="2"/>
  <c r="L133" i="2"/>
  <c r="L143" i="2"/>
  <c r="L148" i="2"/>
  <c r="L158" i="2"/>
  <c r="L163" i="2"/>
  <c r="L168" i="2"/>
  <c r="L173" i="2"/>
  <c r="L233" i="2"/>
  <c r="L243" i="2"/>
  <c r="L248" i="2"/>
  <c r="L258" i="2"/>
  <c r="L318" i="2"/>
  <c r="L328" i="2"/>
  <c r="L348" i="2"/>
  <c r="L514" i="2"/>
  <c r="L524" i="2"/>
  <c r="L529" i="2"/>
  <c r="L544" i="2"/>
  <c r="L549" i="2"/>
  <c r="L559" i="2"/>
  <c r="L569" i="2"/>
  <c r="L574" i="2"/>
  <c r="L579" i="2"/>
  <c r="L589" i="2"/>
  <c r="L594" i="2"/>
  <c r="L599" i="2"/>
  <c r="L604" i="2"/>
  <c r="L609" i="2"/>
  <c r="L614" i="2"/>
  <c r="L715" i="2"/>
  <c r="L720" i="2"/>
  <c r="L725" i="2"/>
  <c r="L730" i="2"/>
  <c r="L735" i="2"/>
  <c r="L740" i="2"/>
  <c r="L745" i="2"/>
  <c r="L750" i="2"/>
  <c r="L755" i="2"/>
  <c r="L760" i="2"/>
  <c r="L765" i="2"/>
  <c r="L770" i="2"/>
  <c r="L775" i="2"/>
  <c r="L780" i="2"/>
  <c r="L785" i="2"/>
  <c r="L790" i="2"/>
  <c r="L795" i="2"/>
  <c r="L800" i="2"/>
  <c r="L805" i="2"/>
  <c r="L478" i="2"/>
  <c r="L463" i="2"/>
  <c r="L358" i="2"/>
  <c r="L353" i="2"/>
  <c r="L313" i="2" l="1"/>
  <c r="L24" i="2"/>
  <c r="L128" i="2"/>
  <c r="L33" i="2"/>
  <c r="L203" i="2"/>
  <c r="L534" i="2"/>
  <c r="H18" i="2"/>
  <c r="G504" i="2"/>
  <c r="L710" i="2"/>
  <c r="L505" i="2"/>
  <c r="J504" i="2"/>
  <c r="L28" i="2"/>
  <c r="H23" i="2"/>
  <c r="G18" i="2"/>
  <c r="F504" i="2"/>
  <c r="G23" i="2"/>
  <c r="F23" i="2"/>
  <c r="H504" i="2"/>
  <c r="I504" i="2"/>
  <c r="J18" i="2"/>
  <c r="F18" i="2"/>
  <c r="L509" i="2"/>
  <c r="F17" i="2" l="1"/>
  <c r="H17" i="2"/>
  <c r="G17" i="2"/>
  <c r="L18" i="2"/>
  <c r="J17" i="2"/>
  <c r="L504" i="2"/>
  <c r="I25" i="2" l="1"/>
  <c r="I23" i="2" s="1"/>
  <c r="L88" i="2"/>
  <c r="I88" i="2"/>
  <c r="I108" i="2"/>
  <c r="L108" i="2" s="1"/>
  <c r="L110" i="2"/>
  <c r="I19" i="2" l="1"/>
  <c r="L25" i="2"/>
  <c r="L19" i="2" l="1"/>
  <c r="L23" i="2"/>
  <c r="L17" i="2" s="1"/>
</calcChain>
</file>

<file path=xl/sharedStrings.xml><?xml version="1.0" encoding="utf-8"?>
<sst xmlns="http://schemas.openxmlformats.org/spreadsheetml/2006/main" count="2102" uniqueCount="573">
  <si>
    <t>Приложение №1 к постановлению</t>
  </si>
  <si>
    <t>Приложение № 1</t>
  </si>
  <si>
    <t>к муниципальной программе</t>
  </si>
  <si>
    <t xml:space="preserve"> «Благоустройство территории», </t>
  </si>
  <si>
    <t>утвержденной постановлением</t>
  </si>
  <si>
    <t xml:space="preserve"> администрации МО</t>
  </si>
  <si>
    <t xml:space="preserve"> «Светлогорский городской округ» </t>
  </si>
  <si>
    <t>N п/п</t>
  </si>
  <si>
    <t>Наименование цели, задачи, основного (отдельного) мероприятия</t>
  </si>
  <si>
    <t>Наименование показателя (индикатора)</t>
  </si>
  <si>
    <t>Единица измерения</t>
  </si>
  <si>
    <t xml:space="preserve">Значения показателей (индикаторов) </t>
  </si>
  <si>
    <t>Ответственный исполнитель, соисполнители участники МП</t>
  </si>
  <si>
    <t>Отчетный год</t>
  </si>
  <si>
    <t>Текущий год</t>
  </si>
  <si>
    <t>Плановый период</t>
  </si>
  <si>
    <t>Доля благоустроенной территории округа</t>
  </si>
  <si>
    <t>%</t>
  </si>
  <si>
    <t>Задача № 1:</t>
  </si>
  <si>
    <t xml:space="preserve">Увеличение площади благоустроенных территорий Светлогорского городского округа (тротуары, дороги, дворы, общественные места, электроснабжение улиц). </t>
  </si>
  <si>
    <t>площадь благоустроенной территории округа</t>
  </si>
  <si>
    <t>кв.м.</t>
  </si>
  <si>
    <t>Мероприятия:</t>
  </si>
  <si>
    <t>Реализация сезонных мероприятий по благоустройству рекреационных территорий Светлогорского городского округа</t>
  </si>
  <si>
    <t>Площадь  территории</t>
  </si>
  <si>
    <t>Комплекс сезонных мероприятий по благоустройству рекреационных территорий Светлогорского городского округа</t>
  </si>
  <si>
    <t>Транспортные услуги по доставке на пляж/с пляжа пляжного оборудования для отдыха на территории Светлогорского городского округа</t>
  </si>
  <si>
    <t xml:space="preserve">Количество перевозок </t>
  </si>
  <si>
    <t>шт</t>
  </si>
  <si>
    <t>Водоснабжение душевых стоек на пляже Светлогорского городского округа</t>
  </si>
  <si>
    <t xml:space="preserve">Объем ресурса  </t>
  </si>
  <si>
    <t>куб.м.</t>
  </si>
  <si>
    <t>Содержание городского пляжа территории Светлогорского городского округа</t>
  </si>
  <si>
    <t>Ремонт спуска на городской пляж в п. Приморье Светлогорского городского округа</t>
  </si>
  <si>
    <t xml:space="preserve">Количество единиц </t>
  </si>
  <si>
    <t>шт.</t>
  </si>
  <si>
    <t>-</t>
  </si>
  <si>
    <t>Водоснабжение/отведение фонтана на центральной площади Светлогорского городского округа</t>
  </si>
  <si>
    <t>Содержание и текущий ремонт фонтана на центральной площади Светлогорского городского округа</t>
  </si>
  <si>
    <t xml:space="preserve">Количество фонтанов </t>
  </si>
  <si>
    <t>1.2.</t>
  </si>
  <si>
    <t xml:space="preserve"> Мероприятия по очистке сточных вод в рамках Хельсинской Конвенции по защите морской среды района Балтийского моря          </t>
  </si>
  <si>
    <t xml:space="preserve"> Очистка сточных вод системой механической и биологической очистки АО "ОКОС" с территории Светлогорского городского округа </t>
  </si>
  <si>
    <t xml:space="preserve">Объем ресурса (сточных вод)  </t>
  </si>
  <si>
    <t>1.3.</t>
  </si>
  <si>
    <t>Субсидия на обеспечение мероприятий по организации теплоснабжений предприятий на территории Светлогорского городского округа</t>
  </si>
  <si>
    <t xml:space="preserve">Объем тепловой энергии </t>
  </si>
  <si>
    <t>тыс.Гкал</t>
  </si>
  <si>
    <t>1.4.</t>
  </si>
  <si>
    <t>Предоставление МКП «Водоканал Донское» на приобретение угля на отопительный сезон 2019-2020 г.г.  для отопления жилых домов п. Филино</t>
  </si>
  <si>
    <t xml:space="preserve">Объем ресурса </t>
  </si>
  <si>
    <t>тонн</t>
  </si>
  <si>
    <t>1.5.</t>
  </si>
  <si>
    <t xml:space="preserve">Реализация комплекса мер, направленных на развитие и содержание зеленых зон, природных и озелененных территорий Светлогорского городского округа </t>
  </si>
  <si>
    <t>Благоустройство и содержание зеленых насаждений на улицах и в парках Светлогорского городского округа</t>
  </si>
  <si>
    <t xml:space="preserve">Площадь территории   </t>
  </si>
  <si>
    <t>Содержание городских объектов зеленых насаждений, устройство клумб на территории Светлогорского городского округа</t>
  </si>
  <si>
    <t xml:space="preserve"> Выпиловка деревьев на территории Светлогорского городского округа</t>
  </si>
  <si>
    <t xml:space="preserve">Количество деревьев, зеленых насаждений </t>
  </si>
  <si>
    <t>Проведение лесопатологических обследований деревьев на территории Светлогорского городского округа</t>
  </si>
  <si>
    <t xml:space="preserve">Количество обследований  деревьев, зеленых насаждений </t>
  </si>
  <si>
    <t>Монтаж/демонтаж новогодних елей на территории Светлогорского городского округа</t>
  </si>
  <si>
    <t xml:space="preserve">Количество объектов </t>
  </si>
  <si>
    <t>Уборка несанкционированных свалок на территории Светлогорского городского округа</t>
  </si>
  <si>
    <t>Объем мусора</t>
  </si>
  <si>
    <t>Акарицидная обработка парков и скверов на территории Светлогорского городского округа</t>
  </si>
  <si>
    <t>Утилизация погибших животных на территории Светлогорского городского округа</t>
  </si>
  <si>
    <t>Количество животных</t>
  </si>
  <si>
    <t xml:space="preserve"> Разработка схемы очистки территории от мусора единым оператором на территории Светлогорского городского округа</t>
  </si>
  <si>
    <t>Комплект документов</t>
  </si>
  <si>
    <t>Компенсационная высадка деревьев на территории Светлогорского городского округа</t>
  </si>
  <si>
    <t>Проведение конкурса по благоустройству территории Светлогорского городского округа</t>
  </si>
  <si>
    <t xml:space="preserve">Количество заявок </t>
  </si>
  <si>
    <t>1.6.</t>
  </si>
  <si>
    <t>Реализация мероприятий по содержанию и благоустройству улично-дорожной сети Светлогорского городского округа</t>
  </si>
  <si>
    <t>Протяженность  улично-дорожной сети</t>
  </si>
  <si>
    <t>Понижение бортовых камней тротуара на пересечении пешеходных путей с проезжей частью улиц и дорог на территории Светлогорского городского округа</t>
  </si>
  <si>
    <t>п.м.</t>
  </si>
  <si>
    <t>Комплект документации</t>
  </si>
  <si>
    <t>Аренда мусорных контейнеров для размещения на территории Светлогорского городского округа</t>
  </si>
  <si>
    <t>Количество арендуемых контейнеров</t>
  </si>
  <si>
    <t>Приобретение мусорных контейнеров для размещения на территории Светлогорского городского округа</t>
  </si>
  <si>
    <t>Количество приобретаемых контейнеров</t>
  </si>
  <si>
    <t>Возмещение стоимости утраченных мусорных контейнеров</t>
  </si>
  <si>
    <t>Количество контейнеров</t>
  </si>
  <si>
    <t>Обеспечение полномочий в части содержания ливнеприемников на территории Светлогорского городского округа</t>
  </si>
  <si>
    <t>Количество ливнеприемников и колодцев</t>
  </si>
  <si>
    <t>Обеспечение полномочий в части механизированной уборки улично-дорожной сети на территории Светлогорского городского округа</t>
  </si>
  <si>
    <t>Площадь</t>
  </si>
  <si>
    <t>кв.м</t>
  </si>
  <si>
    <t>Обеспечение полномочий в части санитарной (ручной) уборки улично-дорожной сети на территории Светлогорского городского округа</t>
  </si>
  <si>
    <t>Обеспечение полномочий в части уборки мусора из урн на территории Светлогорского городского округа</t>
  </si>
  <si>
    <t xml:space="preserve">Объем мусора </t>
  </si>
  <si>
    <t>Уборка и содержание контейнерных площадок для ТКО</t>
  </si>
  <si>
    <t>Количество контейнерных площадок</t>
  </si>
  <si>
    <t>Приобретение дополнительного оборудования для универсальной машины «Sweeper»</t>
  </si>
  <si>
    <t>Количество единиц дополнительного оборудования</t>
  </si>
  <si>
    <t>Устройство контейнерных площадок</t>
  </si>
  <si>
    <t>Протяженность</t>
  </si>
  <si>
    <t>1.7.</t>
  </si>
  <si>
    <t xml:space="preserve">Реализация мероприятий по размещению малых архитектурных форм и элементов благоустройства на территории Светлогорского городского округа            </t>
  </si>
  <si>
    <t>Ремонт и установка малых архитектурных форм и элементов благоустройства на территории Светлогорского городского округа</t>
  </si>
  <si>
    <t xml:space="preserve">Количество архитектурных элементов </t>
  </si>
  <si>
    <t>Покраска малых архитектурных форм, расположенных на территории Светлогорского городского округа</t>
  </si>
  <si>
    <t>Обслуживание детских площадок на территории Светлогорского городского округа</t>
  </si>
  <si>
    <t xml:space="preserve">Количество площадок </t>
  </si>
  <si>
    <t>Установка и обслуживание биотуалетов на территории Светлогорского городского округа</t>
  </si>
  <si>
    <t xml:space="preserve">Количество биотуалетов </t>
  </si>
  <si>
    <t>Приобретение уличных урн для размещения на территории Светлогорского городского округа</t>
  </si>
  <si>
    <t>Количество элементов благоустройства</t>
  </si>
  <si>
    <t>Приобретение скамеек для размещения на территории Светлогорского городского округа</t>
  </si>
  <si>
    <t>Устройство железобетонных вазонов в г. Светлогорске</t>
  </si>
  <si>
    <t>Объем бетона</t>
  </si>
  <si>
    <t>Площадь смотровых площадок</t>
  </si>
  <si>
    <t>Приобретение и установка информационных стендов</t>
  </si>
  <si>
    <t>Количество</t>
  </si>
  <si>
    <t>ед</t>
  </si>
  <si>
    <t>Приобретение и установка детской площадки на территории Светлогорского городского округа</t>
  </si>
  <si>
    <t>Содержание и благоустройство городских захоронений Светлогорского городского округа Проведение комплекса работ по уходу за местами захоронений Светлогорского городского округа</t>
  </si>
  <si>
    <t>Количество обслуживаемой площади</t>
  </si>
  <si>
    <t>Содержание кладбища на территории Светлогорского городского округа</t>
  </si>
  <si>
    <t>Содержание кладбища на территории Светлогорского городского округа (п. Горбатовка)</t>
  </si>
  <si>
    <t>Благоустройство мест захоронения граждан с «Сосновой усадьбы»</t>
  </si>
  <si>
    <t>Количество мест захоронения</t>
  </si>
  <si>
    <t>Муниципальная  подпрограмма «Развитие сетей уличного освещения Светлогорского городского округа»</t>
  </si>
  <si>
    <t>Доля  сетей уличного освещения  приведенных  по нормам освещенности в соответствие  с  СНиП 23-05-95, ПУЭ  в общей протяженности  сетей уличного  освещения на территории Светлогорского городского округа за год</t>
  </si>
  <si>
    <t xml:space="preserve">Протяженность сетей </t>
  </si>
  <si>
    <t>км</t>
  </si>
  <si>
    <t xml:space="preserve">Мероприятия </t>
  </si>
  <si>
    <t>Оплата электрической энергии наружного уличного освещения на территории в рамках энергосервисного контракта</t>
  </si>
  <si>
    <t>тыс.кВт</t>
  </si>
  <si>
    <t>Оплата электрической энергии наружного освещения</t>
  </si>
  <si>
    <t>Содержание электроустановок наружного освещения на территории Светлогорского городского округа</t>
  </si>
  <si>
    <t xml:space="preserve">Количество электроустановок  </t>
  </si>
  <si>
    <t>2.2. Разработка проектно-сметной документации</t>
  </si>
  <si>
    <t>Разработка  проектно-сметной документации на  строительство  линии уличного освещения пос. Приморье ул. Кленовая,  Березовая, лесная, Счастливая.</t>
  </si>
  <si>
    <t>Разработка  проектно-сметной документации  объектов электроснабжения п. Южный</t>
  </si>
  <si>
    <t>Проведение технической инвентаризации сетей энергоснабжения</t>
  </si>
  <si>
    <t>Ремонт  линии уличного освещения  ул. Нахимова</t>
  </si>
  <si>
    <t xml:space="preserve"> Протяженность  отремонтированной линии </t>
  </si>
  <si>
    <t>Ремонт линии уличного освещения  ул. Первомайская, Станционная, Тельмана, Фрунзе.</t>
  </si>
  <si>
    <t>Протяженность  отремонтированной линии</t>
  </si>
  <si>
    <t xml:space="preserve">Строительство линии уличного освещения  ул. Славянской п. Заречный </t>
  </si>
  <si>
    <t>протяженность  освещенных  улиц</t>
  </si>
  <si>
    <t xml:space="preserve"> Строительство линии уличного освещения  п. Приморье ул. Кленовая, Березовая,  Лесная, Счастливая.</t>
  </si>
  <si>
    <t>Строительство линии уличного освещения  в п. Бобровка</t>
  </si>
  <si>
    <t>Устройство уличного освещения по ул. Советской</t>
  </si>
  <si>
    <t>Устройство линии уличного освещения по переулку Спортивному</t>
  </si>
  <si>
    <t>Устройство линии наружного электроосвещения по л. Хрустальной, пер. Звездному, пер. Золотому в г. Светлогорске</t>
  </si>
  <si>
    <t xml:space="preserve">Техническое обслуживание трансформаторных подстанций  на территории Светлогорского городского округа </t>
  </si>
  <si>
    <t>Количество подстанций</t>
  </si>
  <si>
    <t xml:space="preserve">  Ремонт  трансформаторных подстанций </t>
  </si>
  <si>
    <t>Замена кабельной линии  электроснабжения к жилому дому п. Донское, ул. Янтарная, 2, ТП 270-1.</t>
  </si>
  <si>
    <t>Замена кабельной линии  электроснабжения  к жилому дому г. Светлогорск, ул. Ленинградская, 5, ТП 39-13</t>
  </si>
  <si>
    <t xml:space="preserve">Замена кабельной линии  электроснабжения к жилому дому г. Светлогорск, ул. Новая, 1, ТП  39-13 </t>
  </si>
  <si>
    <t xml:space="preserve"> Испытания кабельных линий  электроснабжения жилых домов ул. Добрая, Ясных зорь, Луговой,  пер. Мирный.</t>
  </si>
  <si>
    <t>Протяженность  линии</t>
  </si>
  <si>
    <t>Капитальный ремонт  линий электроснабжения  многоквартирных жилых домов  п. Южный</t>
  </si>
  <si>
    <t>Капитальный ремонт  линии уличного освещения  ул. Фруктовая</t>
  </si>
  <si>
    <t xml:space="preserve">протяженность  освещенных  улиц </t>
  </si>
  <si>
    <t>Ремонт линии уличного освещения ул. Островского</t>
  </si>
  <si>
    <t>Капитальный ремонт линий электроснабжения канализационных насосных станций № 3,7 п. Приморье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</si>
  <si>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</t>
  </si>
  <si>
    <t>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</si>
  <si>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</si>
  <si>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</si>
  <si>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</si>
  <si>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</si>
  <si>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</si>
  <si>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</si>
  <si>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</si>
  <si>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</si>
  <si>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 xml:space="preserve">Ответственный исполнитель:
МКУ «Отдел жилищно-коммунального хозяйства Светлогорского городского округа»
Участники:
МБУ «Спецремтранс» (субсидия на выполнение муниципального задания)
</t>
  </si>
  <si>
    <t>Ответственный исполнитель:
МКУ «Отдел жилищно-коммунального хозяйства Светлогорского городского округа»
Участники:
теплоснабжающие организации</t>
  </si>
  <si>
    <t>1.5.1.</t>
  </si>
  <si>
    <t>1.5.2.</t>
  </si>
  <si>
    <t>1.5.3.</t>
  </si>
  <si>
    <t>1.5.4.</t>
  </si>
  <si>
    <t>1.5.5.</t>
  </si>
  <si>
    <t>1.5.6.</t>
  </si>
  <si>
    <t>1.5.7.</t>
  </si>
  <si>
    <t>1.5.8.</t>
  </si>
  <si>
    <t>1.5.9.</t>
  </si>
  <si>
    <t>1.5.10.</t>
  </si>
  <si>
    <t>1.6.1.</t>
  </si>
  <si>
    <t>1.6.2.</t>
  </si>
  <si>
    <t>1.6.3.</t>
  </si>
  <si>
    <t>1.6.4.</t>
  </si>
  <si>
    <t>1.6.5.</t>
  </si>
  <si>
    <t>1.6.6.</t>
  </si>
  <si>
    <t>1.6.7.</t>
  </si>
  <si>
    <t>1.6.8.</t>
  </si>
  <si>
    <t>1.6.9.</t>
  </si>
  <si>
    <t>1.6.10.</t>
  </si>
  <si>
    <t>1.6.11.</t>
  </si>
  <si>
    <t>1.6.12.</t>
  </si>
  <si>
    <t>1.6.13.</t>
  </si>
  <si>
    <t>1.7.1.</t>
  </si>
  <si>
    <t>1.7.2.</t>
  </si>
  <si>
    <t>1.7.3.</t>
  </si>
  <si>
    <t>1.7.4.</t>
  </si>
  <si>
    <t>1.7.5.</t>
  </si>
  <si>
    <t>1.7.6.</t>
  </si>
  <si>
    <t>1.7.7.</t>
  </si>
  <si>
    <t>1.7.8.</t>
  </si>
  <si>
    <t>1.7.9.</t>
  </si>
  <si>
    <t>1.8.</t>
  </si>
  <si>
    <t>1.8.1.</t>
  </si>
  <si>
    <t>1.8.2.</t>
  </si>
  <si>
    <t>1.8.3.</t>
  </si>
  <si>
    <t xml:space="preserve"> Цель подпрограммы: Увеличение  доли освещенных улиц  дворовых территорий, парков и.т.д.  соответствующих  нормативному уровню освещенности в соответствии со СНиП 23-05 095 «Естественное  и искусственное освещение» и другим нормативным  документам РФ</t>
  </si>
  <si>
    <t>Задача подпрограммы - Развитие сетей уличного освещения муниципального округа «Светлогорский городской округ» в соответствие  с  СНиП 23-05-95, ПУЭ  в общей протяженности  сетей уличного  освещения на территории Светлогорского городского округа</t>
  </si>
  <si>
    <t>2.1.1.</t>
  </si>
  <si>
    <t>2.1.2.</t>
  </si>
  <si>
    <t>2.1.3.</t>
  </si>
  <si>
    <t>2.2.1.</t>
  </si>
  <si>
    <t>2.2.2.</t>
  </si>
  <si>
    <t>2.2.3.</t>
  </si>
  <si>
    <t xml:space="preserve">Ответственный исполнитель:
МКУ «Отдел муниципального  имущества и земельных ресурсов Светлогорского городского округа»
Участники:
сторонние организации по результату закупок товаров, работ и услуг.
</t>
  </si>
  <si>
    <t>2.3.</t>
  </si>
  <si>
    <t>2.4.1.</t>
  </si>
  <si>
    <t>2.4.2.</t>
  </si>
  <si>
    <t>2.4.3.</t>
  </si>
  <si>
    <t>2.4.4.</t>
  </si>
  <si>
    <t>2.4.5.</t>
  </si>
  <si>
    <t>2.4.6.</t>
  </si>
  <si>
    <t>2.4.7.</t>
  </si>
  <si>
    <t>2.4.8.</t>
  </si>
  <si>
    <t>2.4.9.</t>
  </si>
  <si>
    <t>2.4.11.</t>
  </si>
  <si>
    <t>2.5.1.</t>
  </si>
  <si>
    <t>2.5.2.</t>
  </si>
  <si>
    <t>Замена кабельной линии  электроснабжения к жилому дому г. Светлогорск. Новая,5 (от ТП 39-13)</t>
  </si>
  <si>
    <t>Замена кабельной линии  электроснабжения к жилому дому г. Светлогорск ул. Гоголя,8 (корпус 1)  ТП 39-14</t>
  </si>
  <si>
    <t>Замена кабельной линии  электроснабжения к жилому дому г. Светлогорск. Гоголя, 8, (корпус 2) ТП 39-14</t>
  </si>
  <si>
    <t>Замена кабельной линии  электроснабжения к жилому дому г. Светлогорск, ул. Пионерская, 26а ТП 39-16</t>
  </si>
  <si>
    <t>Замена кабельной линии  электроснабжения к жилому дому г. Светлогорск, ул Пионерская, 26 ТП 39-3</t>
  </si>
  <si>
    <t>Замена кабельной линии  электроснабжения к жилому дому г. Светлогорск. ул. Мичурина, 1  ТП 39-4</t>
  </si>
  <si>
    <t>Замена кабельной линии  электроснабжения к жилому дому г. Светлогорск, ул. Весенняя, 2, ТП 131-3</t>
  </si>
  <si>
    <t>Замена кабельной линии  электроснабжения к жилому дому г. Светлогорск,  ул. Пионерская, 28а, ТП 130-5</t>
  </si>
  <si>
    <t>Замена кабельной линии  электроснабжения к жилому дому г. Светлогорск, Калининградский пр-кт, 88, ТП ,-39-17</t>
  </si>
  <si>
    <t>Замена кабельной линии  электроснабжения к жилому дому  п. Донское, ул. Янтарная, 4 ТП  270-2</t>
  </si>
  <si>
    <t>Замена кабельной линии  электроснабжения к жилому дому п. Донское,  ул. Янтарная, 8 ТП 270-2</t>
  </si>
  <si>
    <t>Замена кабельной линии  электроснабжения  к жилому дому г. Светлогорск, ул. Ленинградская, 5, ТП 39-14</t>
  </si>
  <si>
    <t>Замена кабельной линии  электроснабжения к жилому дому г. Светлогорск, ул. Новая, 1, ТП  39-14</t>
  </si>
  <si>
    <t>Замена кабельной линии  электроснабжения к жилому дому г. Светлогорск, ул. Подгорная, 16 от ТП 124-5</t>
  </si>
  <si>
    <t>2.6.1.</t>
  </si>
  <si>
    <t>2.6.2.</t>
  </si>
  <si>
    <t>2.6.3.</t>
  </si>
  <si>
    <t>2.6.4.</t>
  </si>
  <si>
    <t>2.6.5.</t>
  </si>
  <si>
    <t>2.6.6.</t>
  </si>
  <si>
    <t>2.6.7.</t>
  </si>
  <si>
    <t>2.6.8.</t>
  </si>
  <si>
    <t>2.6.9.</t>
  </si>
  <si>
    <t>2.6.10.</t>
  </si>
  <si>
    <t>2.6.11.</t>
  </si>
  <si>
    <t>2.6.12.</t>
  </si>
  <si>
    <t>2.6.13.</t>
  </si>
  <si>
    <t>2.6.14.</t>
  </si>
  <si>
    <t>2.6.15.</t>
  </si>
  <si>
    <t>2.7.1.</t>
  </si>
  <si>
    <t>2.8.1.</t>
  </si>
  <si>
    <t>2.8.2.</t>
  </si>
  <si>
    <t>2.8.3.</t>
  </si>
  <si>
    <t>2.8.4.</t>
  </si>
  <si>
    <t>2.8.5.</t>
  </si>
  <si>
    <t>2.8.6.</t>
  </si>
  <si>
    <t>Ответственный исполнитель: МКУ «Отдел жилищно-коммунального хозяйства Светлогорского городского округа»   Участники: МУП "РОН" (субсидия)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</si>
  <si>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услуг, с 2020 включено в муниципальное задание МБУ "Спецремтранс"</t>
  </si>
  <si>
    <t xml:space="preserve">Ответственный исполнитель:
МКУ «Отдел жилищно-коммунального хозяйства Светлогорского городского округа»
Участники:
МБУ «Спецремтранс» (субсидия на иные цели)
</t>
  </si>
  <si>
    <t xml:space="preserve">Ответственный исполнитель:
МКУ «Отдел жилищно-коммунального хозяйства Светлогорского городского округа», МБУ «Спецремтранс»
Участники:
сторонние организации по результату закупок товаров, работ и услуг
</t>
  </si>
  <si>
    <t xml:space="preserve"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
</t>
  </si>
  <si>
    <t xml:space="preserve">Ответственный исполнитель:
МКУ «Отдел жилищно-коммунального хозяйства Светлогорского городского округа»
Участники: МБУ «Спецремтранс» (субсидия на иные цели)
</t>
  </si>
  <si>
    <t>Приложение № 2 к постановлению</t>
  </si>
  <si>
    <t>Приложение № 2</t>
  </si>
  <si>
    <t xml:space="preserve">«Благоустройство территории», </t>
  </si>
  <si>
    <t>№ п/п</t>
  </si>
  <si>
    <t>Наименование структурного элемента муниципальной программы</t>
  </si>
  <si>
    <t>Источник ресурсного обеспечения</t>
  </si>
  <si>
    <t>Оценка планируемых расходов, тыс. руб.</t>
  </si>
  <si>
    <t>Ответственный исполнитель, соисполнители, участники МП</t>
  </si>
  <si>
    <t>Всего за период реализации</t>
  </si>
  <si>
    <t>Общий объем потребности в финансовых ресурсах на муниципальную программу Светлогорского городского округа «Благоустройство муниципального образования»</t>
  </si>
  <si>
    <t>средства местных бюджетов</t>
  </si>
  <si>
    <t>средства областного бюджета</t>
  </si>
  <si>
    <t>средства федерального бюджета</t>
  </si>
  <si>
    <t>внебюджетные источники</t>
  </si>
  <si>
    <t xml:space="preserve">Благоустройство </t>
  </si>
  <si>
    <t>Всего, в том числе:</t>
  </si>
  <si>
    <t>внебюджетные источник</t>
  </si>
  <si>
    <t xml:space="preserve"> Очистка сточных вод системой механической и биологической очистки АО "ОКОС" с территории Светлогорского городского округа</t>
  </si>
  <si>
    <t>Субсидия на обеспечение мероприятий по организации теплоснабжения предприятий на территории Светлогорского городского округа</t>
  </si>
  <si>
    <t>Предоставление МКП «Водоканал Донское» на приобретение угля на отопительный сезон 2019-2020 г.г. для отопления жилых домов п. Филино</t>
  </si>
  <si>
    <t xml:space="preserve">Ремонт и установка малых архитектурных форм и элементов благоустройства на территории Светлогорского городского округа </t>
  </si>
  <si>
    <t>Приобретение скамеек для  размещения на территории Светлогорского городского округа</t>
  </si>
  <si>
    <t xml:space="preserve">Приобретение и установка информационных стендов </t>
  </si>
  <si>
    <t>Общий объем потребности в финансовых ресурсах на муниципальную подпрограмму Светлогорского городского округа «Электроснабжение муниципального  образования Светлогорский городской округ»</t>
  </si>
  <si>
    <t>Эксплуатация наружного уличного освещения объектов Светлогорского городского округа</t>
  </si>
  <si>
    <t>Оплата электрической энергии наружного уличного освещения на территории в рамках энергосервисного контракта от 31.08.2018 года №Ф.2018.417250</t>
  </si>
  <si>
    <t>Оплата электрической энергии наружного уличного освещения на территории в рамках энергосервисного контракта п. Донское, Приморье, Лесное</t>
  </si>
  <si>
    <t xml:space="preserve">Оплата электрической энергии наружного уличного освещения </t>
  </si>
  <si>
    <t xml:space="preserve">Разработка ПСД на строительство объектов электроснабжения жилых домов п. Южный </t>
  </si>
  <si>
    <t xml:space="preserve">Проведение технической инвентаризации сетей энергоснабжения </t>
  </si>
  <si>
    <t>2.4.</t>
  </si>
  <si>
    <t>Реализация мероприятий по капитальному ремонту линий электроснабжения на территории Светлогорского городского округа</t>
  </si>
  <si>
    <t>Капитальный ремонт линии электроснабжения на канализационные станции п. Приморье</t>
  </si>
  <si>
    <t>Капитальный ремонт линии уличного освещения  ул. Фруктовая</t>
  </si>
  <si>
    <t>Строительство линии уличного освещения  п. Приморье ул. Кленовая, Березовая,  Лесная, Счастливая.</t>
  </si>
  <si>
    <t>Ремонт  трансформаторных подстанций</t>
  </si>
  <si>
    <t>Развитие и модернизация электроснабжения Светлогорского городского округа</t>
  </si>
  <si>
    <t>Обеспечение технического обслуживания сетей электроснабжения объектов Светлогорского городского округа</t>
  </si>
  <si>
    <t>Техническое обслуживание трансформаторных подстанций  г. Светлогорска</t>
  </si>
  <si>
    <t>Техническое обслуживание трансформаторных подстанций п. Донское</t>
  </si>
  <si>
    <t>Испытание кабельной линии ул. Добрая, ул. Ясных Зорь, ул. Луговой, пер. Мирный</t>
  </si>
  <si>
    <t xml:space="preserve">Замена кабельной линии электроснабжения к жилому дому по адресу: г. Светлогорск, ул. Подгорная, 16 от ТП 124-4 </t>
  </si>
  <si>
    <t>Аварийно восстановительные работы на воздушных линиях электроснабжения  общеобразовательной школы и уличного освещения п. Приморье</t>
  </si>
  <si>
    <t>2019 год</t>
  </si>
  <si>
    <t>2020 год</t>
  </si>
  <si>
    <t>2021 год</t>
  </si>
  <si>
    <t>2022 год</t>
  </si>
  <si>
    <t>2023 год</t>
  </si>
  <si>
    <t>1.1.</t>
  </si>
  <si>
    <t>1.1.1.</t>
  </si>
  <si>
    <t>1.1.2.</t>
  </si>
  <si>
    <t>1.1.3.</t>
  </si>
  <si>
    <t>1.1.4.</t>
  </si>
  <si>
    <t>1.1.5.</t>
  </si>
  <si>
    <t>1.1.6.</t>
  </si>
  <si>
    <t>Ответственный исполнитель: МКУ «Отдел жилищно-коммунального хозяйства Светлогорского городского округа», Участники: сторонние организации по результату закупок товаров, работ и услуг. Субсидия МБУ «Спецремтранс» в 2020 году</t>
  </si>
  <si>
    <t>2.1.</t>
  </si>
  <si>
    <t>2.2.</t>
  </si>
  <si>
    <t>2.1.4.</t>
  </si>
  <si>
    <t>Разработка проектно-сметной документации</t>
  </si>
  <si>
    <t>Ответственный исполнитель: МКУ «Отдел жилищно-коммунального хозяйства Светлогорского городского округа», Участники: сторонние организации по результату закупок товаров, работ и услуг.</t>
  </si>
  <si>
    <t>2.5.</t>
  </si>
  <si>
    <t>2.5.3.</t>
  </si>
  <si>
    <t>2.5.19.</t>
  </si>
  <si>
    <t>2.5.18.</t>
  </si>
  <si>
    <t>2.5.17.</t>
  </si>
  <si>
    <t>2.5.16.</t>
  </si>
  <si>
    <t>Замена кабельной линии  электроснабжения  к жилому дому п. Донское, ул. Янтарная, 2, ТП 270-1.</t>
  </si>
  <si>
    <t>2.5.15.</t>
  </si>
  <si>
    <t>Замена кабельной линии  электроснабжения  к жилому дому  п. Донское,  ул. Янтарная,8 ТП 270-1</t>
  </si>
  <si>
    <t>2.5.14.</t>
  </si>
  <si>
    <t>Замена кабельной линии  электроснабжения  к жилому дому  п. Донское, ул. Янтарная, 4 ТП  270-1</t>
  </si>
  <si>
    <t>2.5.13.</t>
  </si>
  <si>
    <t>Замена кабельной линии  электроснабжения  к жилому дому г. Светлогорск, Калининградский пр-кт, 88, ТП ,-39-16</t>
  </si>
  <si>
    <t>2.5.12.</t>
  </si>
  <si>
    <t>Замена кабельной линии  электроснабжения  к жилому дому г. Светлогорск,  ул. Пионерская, 28а, ТП 130-4</t>
  </si>
  <si>
    <t>2.5.11.</t>
  </si>
  <si>
    <t>Замена кабельной линии  электроснабжения  к жилому дому г. Светлогорск, ул. Весенняя, 2, ТП 131-2</t>
  </si>
  <si>
    <t>2.5.10.</t>
  </si>
  <si>
    <t>Замена кабельной линии  электроснабжения  к жилому дому г. Светлогорск. ул. Мичурина, 1  ТП 39-3</t>
  </si>
  <si>
    <t>2.5.9.</t>
  </si>
  <si>
    <t>Замена кабельной линии  электроснабжения  к жилому дому г. Светлогорск, ул Пионерская, 26 ТП 39-2</t>
  </si>
  <si>
    <t>2.5.8.</t>
  </si>
  <si>
    <t>Замена кабельной линии  электроснабжения  к жилому дому г. Светлогорск, ул. Пионерская, 26а ТП 39-15</t>
  </si>
  <si>
    <t>2.5.7.</t>
  </si>
  <si>
    <t>Замена кабельной линии  электроснабжения  к жилому дому г. Светлогорск. Гоголя,8 (корпус2) ТП 39-13</t>
  </si>
  <si>
    <t>2.5.6.</t>
  </si>
  <si>
    <t>Замена кабельной линии  электроснабжения  к жилому дому г. Светлогорск ул. Гоголя, 8 (корпус1)  ТП 39-13</t>
  </si>
  <si>
    <t>2.5.5.</t>
  </si>
  <si>
    <t>Замена кабельной линии  электроснабжения  к жилому дому г. Светлогорск. Новая,5 (от ТП 39-13)</t>
  </si>
  <si>
    <t>2.5.4.</t>
  </si>
  <si>
    <t xml:space="preserve"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услуг.
</t>
  </si>
  <si>
    <t>Ответственный исполнитель: МКУ «Отдел ЖКХ Светлогорского городского округа», МКУ «ОКС Светлогорского городского округа» в 2019 году.Участники: сторонние организации по результату закупок товаров, работ и услуг.</t>
  </si>
  <si>
    <t>Ответственный исполнитель: МКУ «Отдел жилищно-коммунального хозяйства Светлогорского городского округа» Участники: МБУ «Спецремтранс» (субсидия на иные цели)</t>
  </si>
  <si>
    <t>Ответственный исполнитель: МКУ «Отдел жилищно-коммунального хозяйства Светлогорского городского округа» Участники: сторонние организации по результату закупок товаров, работ и услуг, с 2020 года МБУ «Спецремтранс» (субсидия на выполнение муниципального задания)</t>
  </si>
  <si>
    <t>1.6.14.</t>
  </si>
  <si>
    <t>Устройство площадок для выгула собак</t>
  </si>
  <si>
    <t>1.7.10.</t>
  </si>
  <si>
    <t>Приобретение крышек  для песочниц на муниципальных детских площадках</t>
  </si>
  <si>
    <t>1.8.4.</t>
  </si>
  <si>
    <t xml:space="preserve">Проведение инвентаризации действующих и неблагоустроенных (брошенных) мест захоронения </t>
  </si>
  <si>
    <t>1.7.11.</t>
  </si>
  <si>
    <t>Устройство ливневой канализации</t>
  </si>
  <si>
    <t>Электромонтажные работы по устройству линии уличного освещения по ул. Хуторской от ТП 125-2 в. г. Светлогорск</t>
  </si>
  <si>
    <t>Электромонтажные работы по устройству линии уличного освещения по переулку Гагарина в г. Светлогорск</t>
  </si>
  <si>
    <t>Ремонт искусственных элементов рельефа</t>
  </si>
  <si>
    <t>Объем ресурса (сточных вод, воды)  по счетчику</t>
  </si>
  <si>
    <t>1.6.15.</t>
  </si>
  <si>
    <t>Устройство ливневой канализации по ул. Спортивной вблизи МАУ ФОК "Светлогорский" вдоль границы Светлогорского городского округа</t>
  </si>
  <si>
    <t>Устройство ливневой канализации с рассеивающим колодцем в районе д. 11 по ул. Яблоневой (в 2021 году - около спортивной площадки)</t>
  </si>
  <si>
    <t>Устройство ливневой канализации (в 2020 году - с рассеивающим колодцем в районе д. 11 по ул. Яблоневой, в 2021 году - около спортивной площадки)</t>
  </si>
  <si>
    <t>1.6.16.</t>
  </si>
  <si>
    <t>Количество комплектов документов</t>
  </si>
  <si>
    <t>Проверка сметной документации (ремонт теплотрассы, благоустройство парков)</t>
  </si>
  <si>
    <t>1.1.10</t>
  </si>
  <si>
    <t>Устройство мобильного полимерного покрытия для обустройства береговой линии г. Светлогорска</t>
  </si>
  <si>
    <t>1.1.7.</t>
  </si>
  <si>
    <t>Ответственный исполнитель: МКУ «Отдел жилищно-коммунального хозяйства Светлогорского городского округа» Участники: МБУ «Спецремтранс», МУП "Светлогорские парки" (субсидия на иные цели)</t>
  </si>
  <si>
    <t>1.6.17.</t>
  </si>
  <si>
    <t>Субсидия на приобретение уборочной техники</t>
  </si>
  <si>
    <t>Количество единиц техники</t>
  </si>
  <si>
    <t>Технологическое присоединение к электрическим сетям (в 2020 году - в парке творчества «Муза»)</t>
  </si>
  <si>
    <t>1.5.11.</t>
  </si>
  <si>
    <t>1.7.12.</t>
  </si>
  <si>
    <t>Монтаж резинового покрытия детской площадки по ул. Мичурина, 2- ул. Новая, 5 в г. Светлогорске</t>
  </si>
  <si>
    <t>1.7.13.</t>
  </si>
  <si>
    <t>Установка ограждения на лестничном спуске на ул. Горького в г. Светлогорске</t>
  </si>
  <si>
    <t>Площадь покрытия</t>
  </si>
  <si>
    <t>м</t>
  </si>
  <si>
    <t>1.7.14.</t>
  </si>
  <si>
    <t xml:space="preserve">Ответственный исполнитель:
МБУ «Отдел капитального строительства Светлогорского городского округа»
Участники:
сторонние организации по результату закупок товаров, работ и услуг
</t>
  </si>
  <si>
    <t>Ремонт подпорной стены по ул. Гагарина в г. Светлогорске</t>
  </si>
  <si>
    <t>1.7.15.</t>
  </si>
  <si>
    <t>2.4.10.</t>
  </si>
  <si>
    <t>2.4.12.</t>
  </si>
  <si>
    <t>2.4.13.</t>
  </si>
  <si>
    <t>2.5.20.</t>
  </si>
  <si>
    <t xml:space="preserve">Ремонт кабельной линии 0,4 кВ от ТП 275-1 до жилого дома №5, от жилого дома №3 по ул. Садовая в п. Донское с определением места повреждения кабельных линий </t>
  </si>
  <si>
    <t>2.6.16.</t>
  </si>
  <si>
    <t>Устройство щита учета и ввода ВЛ по адресу: п. Донское ул. Комсомольская,7 кв.2  (увеличение электрической мощности муниципальной квартиры)</t>
  </si>
  <si>
    <t>2024 год</t>
  </si>
  <si>
    <t>1.1.8.</t>
  </si>
  <si>
    <t>Устройство спуска к морю в п. Донское Светлогорского городского округа</t>
  </si>
  <si>
    <t>1.7.16.</t>
  </si>
  <si>
    <t>Устройство лестницы на ул. Горького в г. Светлогорске</t>
  </si>
  <si>
    <t>1.6.18.</t>
  </si>
  <si>
    <t>1.3.1.</t>
  </si>
  <si>
    <t>Разработка проектной и рабочей документации по объекту «РТС «Светлогорская», расположенной в г. Светлогорск, Калининградской области, и котельной, расположенной в п. Зори, проведение государственной экспертизы проектной документации и результатов инженерных изысканий (софинансирование из местного бюджета)</t>
  </si>
  <si>
    <t>1.7.17.</t>
  </si>
  <si>
    <t>1.7.18.</t>
  </si>
  <si>
    <t>Обустройство детской площадки по ул. Динамо в г. Светлогорске (с резиновым покрытием)</t>
  </si>
  <si>
    <t>2.2.4.</t>
  </si>
  <si>
    <t xml:space="preserve">Проектирование сети уличного освещения </t>
  </si>
  <si>
    <t>2.4.14.</t>
  </si>
  <si>
    <t>2.4.15.</t>
  </si>
  <si>
    <t>2.4.16.</t>
  </si>
  <si>
    <t>2.4.17.</t>
  </si>
  <si>
    <t>2.4.18.</t>
  </si>
  <si>
    <t>Реконструкция сети уличного освещения от ПП39-17 в р-не домов №№1,3 по ул. Яблоневой и дома №28А по ул. Пионерской</t>
  </si>
  <si>
    <t>Реконструкция сети уличного освещения от ПП39-17 в р-не домов №№5,7 по ул. Яблоневой</t>
  </si>
  <si>
    <t>Развитие сети уличного освещения от ПП125-2 на ул. Тюменской в г. Светлогорске</t>
  </si>
  <si>
    <t>Реконструкция сети уличного освещения от ПП40-13 по ул. Железнодорожная в п. Донское</t>
  </si>
  <si>
    <t>Строительство сети уличного освещения п. Филино</t>
  </si>
  <si>
    <t>Реконструкция сети уличного освещения от ПП39-17 от д.№17 по ул. Тихой до д.№12 по Калининградскому пр-ту</t>
  </si>
  <si>
    <t>Реконструкция сети уличного освещения от ПП39-17 от д.№17 по ул. Тихой до д.№12 по Калининградскому проспекту</t>
  </si>
  <si>
    <t>Ответственный исполнитель: МКУ «Отдел жилищно-коммунального хозяйства Светлогорского городского округа» Участники: МБУ «Спецремтранс», (субсидия на иные цели)</t>
  </si>
  <si>
    <t>Финансовое обеспечение реализации муниципальной программы Светлогорского городского округа «Благоустройство территории» на 2019-2024 годы</t>
  </si>
  <si>
    <t>Сведения о показателях (индикаторах) достижения цели муниципальной программы, перечне основных мероприятий муниципальной программы Светлогорского городского округа «Благоустройство территории» на 2019-2024 годы</t>
  </si>
  <si>
    <t>Количество пакетов документов</t>
  </si>
  <si>
    <t>1.1.11</t>
  </si>
  <si>
    <t>Обустройство детской площадки в п. Лесное Светлогорского городского округа (без резинового покрытия)</t>
  </si>
  <si>
    <t>Ответственный исполнитель: МБУ «Отдел капитального строительства Светлогорского городского округа»</t>
  </si>
  <si>
    <t>Ответственный исполнитель:
МБУ «Отдел капитального строительства Светлогорского городского округа»
Участники:
сторонние организации по результату закупок товаров, работ и услуг</t>
  </si>
  <si>
    <t>МБУ «Отдел капитального строительства Светлогорского городского округа»
Участники:
сторонние организации по результату закупок товаров, работ и услуг</t>
  </si>
  <si>
    <t xml:space="preserve">Ответственный исполнитель:
МКУ «Отдел жилищно-коммунального хозяйства Светлогорского городского округа», МБУ «Отдел капитального строительства Светлогорского городского округа»
Участники:
сторонние организации по результату закупок товаров, работ и услуг
</t>
  </si>
  <si>
    <t>Ответственный исполнитель:
МБУ «Отдел капитального строительства Светлогорского городского округа», в 2021 году - Администрация муниципального образования "Светлогорский городской округ"
Участники:
сторонние организации по результату закупок товаров, работ и услуг</t>
  </si>
  <si>
    <t xml:space="preserve">Ответственный исполнитель:
МБУ «Отдел капитального строительства Светлогорского городского округа», в 2021 году - Администрация муниципального образования "Светлогорский городской округ"
Участники:
сторонние организации по результату закупок товаров, работ и услуг
</t>
  </si>
  <si>
    <t xml:space="preserve"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
</t>
  </si>
  <si>
    <t>Ответственный исполнитель: МБУ «ОКС Светлогорского городского округа»   Участники: сторонние организации по результату закупок товаров, работ и услуг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</si>
  <si>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 (в 2021-2022 МБУ "Спецремтранс" субчсидия на иные цели)</t>
  </si>
  <si>
    <t>Ремонт участка кабельной линии от ТП 38-1 до ул. Ясных Зорь в г. Светлогорске</t>
  </si>
  <si>
    <t>2.8.7.</t>
  </si>
  <si>
    <t>Проведение кадастровых работ с целью постановки на учет системы ливневой канализации</t>
  </si>
  <si>
    <t>1.6.19.</t>
  </si>
  <si>
    <t>Проведение кадастровых работ с целью постановки на учет системы централизованной канализации</t>
  </si>
  <si>
    <t xml:space="preserve">Приобретение и посадка деревьев и кустов </t>
  </si>
  <si>
    <t xml:space="preserve">Разработка концепции оформления города при подготовки к мероприятиям </t>
  </si>
  <si>
    <t>1.5.12.</t>
  </si>
  <si>
    <t>1.7.19.</t>
  </si>
  <si>
    <t>Бронзовая скульптура Балтия</t>
  </si>
  <si>
    <t>1.7.21.</t>
  </si>
  <si>
    <t>1.7.20.</t>
  </si>
  <si>
    <t>1.5.13.</t>
  </si>
  <si>
    <t>Приобретение гербицида для обрызгивания борщевика</t>
  </si>
  <si>
    <t xml:space="preserve">Информационные таблички </t>
  </si>
  <si>
    <t>1.5.14.</t>
  </si>
  <si>
    <t>Подсветка статуи "Рыбак Раушена"</t>
  </si>
  <si>
    <t>2.4.19.</t>
  </si>
  <si>
    <t>2.4.20.</t>
  </si>
  <si>
    <t>2.4.21.</t>
  </si>
  <si>
    <t>2.4.22.</t>
  </si>
  <si>
    <t>Переустройство питательного пункта (ПП) УНО</t>
  </si>
  <si>
    <t>Замена светитльников на опорах</t>
  </si>
  <si>
    <t>Устройство питательного пункта (ПП) УНО</t>
  </si>
  <si>
    <t>1.6.20.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</si>
  <si>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 (в 2022 МБУ "Спецремтранс" субсидия на иные цели)</t>
  </si>
  <si>
    <t>Приобретение оборудования и транспорта</t>
  </si>
  <si>
    <t>1.8.5.</t>
  </si>
  <si>
    <t>1.8.5.1.</t>
  </si>
  <si>
    <t>1.8.5.2.</t>
  </si>
  <si>
    <t>Приобретение специализированного транспортного средства и его обслуживание</t>
  </si>
  <si>
    <t>Количество объектов</t>
  </si>
  <si>
    <t>Устройство площадок для выгула собак в г. Светлогорск</t>
  </si>
  <si>
    <t>количество</t>
  </si>
  <si>
    <t>Подсветка статуи  "Рыбак Раушена"</t>
  </si>
  <si>
    <t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</t>
  </si>
  <si>
    <t>Ответственный исполнитель:
МКУ «Отдел жилищно-коммунального хозяйства Светлогорского городского округа»
Участники:
МБУ «Спецремтранс» (субсидия на иные цели)</t>
  </si>
  <si>
    <t>Демонтаж опоры в г. Светлогорске, Калининградской области</t>
  </si>
  <si>
    <t>Замена светильников на опорах</t>
  </si>
  <si>
    <t>Приобретение оборудования и обеспечение рабочих мест мебелью, оргтехникой и инвентарем</t>
  </si>
  <si>
    <t>Ответственный исполнитель: МКУ «Отдел жилищно-коммунального хозяйства Светлогорского городского округа»   Участники: МУП "РОН" (субсидия, МЗ)</t>
  </si>
  <si>
    <t>от "__"_______      2022 №___</t>
  </si>
  <si>
    <r>
      <t xml:space="preserve">Муниципальная программа </t>
    </r>
    <r>
      <rPr>
        <b/>
        <sz val="10"/>
        <color theme="1" tint="4.9989318521683403E-2"/>
        <rFont val="Times New Roman"/>
        <family val="1"/>
        <charset val="204"/>
      </rPr>
      <t xml:space="preserve">«Благоустройство территории» </t>
    </r>
  </si>
  <si>
    <r>
      <t xml:space="preserve">Цель муниципальной  программы </t>
    </r>
    <r>
      <rPr>
        <sz val="10"/>
        <color theme="1" tint="4.9989318521683403E-2"/>
        <rFont val="Times New Roman"/>
        <family val="1"/>
        <charset val="204"/>
      </rPr>
      <t xml:space="preserve"> - увеличение доли благоустроенных территорий  соответствующих санитарным нормативам по содержанию территорий муниципального образования «Светлогорский городской округ»;</t>
    </r>
  </si>
  <si>
    <r>
      <t>2.1.</t>
    </r>
    <r>
      <rPr>
        <b/>
        <sz val="7"/>
        <color theme="1" tint="4.9989318521683403E-2"/>
        <rFont val="Times New Roman"/>
        <family val="1"/>
        <charset val="204"/>
      </rPr>
      <t xml:space="preserve">  </t>
    </r>
    <r>
      <rPr>
        <b/>
        <sz val="10"/>
        <color theme="1" tint="4.9989318521683403E-2"/>
        <rFont val="Times New Roman"/>
        <family val="1"/>
        <charset val="204"/>
      </rPr>
      <t>Эксплуатация наружного уличного освещения:</t>
    </r>
  </si>
  <si>
    <r>
      <t>2.4.</t>
    </r>
    <r>
      <rPr>
        <b/>
        <sz val="7"/>
        <color theme="1" tint="4.9989318521683403E-2"/>
        <rFont val="Times New Roman"/>
        <family val="1"/>
        <charset val="204"/>
      </rPr>
      <t xml:space="preserve">  </t>
    </r>
    <r>
      <rPr>
        <b/>
        <sz val="10"/>
        <color theme="1" tint="4.9989318521683403E-2"/>
        <rFont val="Times New Roman"/>
        <family val="1"/>
        <charset val="204"/>
      </rPr>
      <t xml:space="preserve"> Реализация мероприятий по капитальному ремонту линий электроснабжения  </t>
    </r>
  </si>
  <si>
    <r>
      <t>2.5.</t>
    </r>
    <r>
      <rPr>
        <b/>
        <sz val="7"/>
        <color theme="1" tint="4.9989318521683403E-2"/>
        <rFont val="Times New Roman"/>
        <family val="1"/>
        <charset val="204"/>
      </rPr>
      <t xml:space="preserve">  </t>
    </r>
    <r>
      <rPr>
        <b/>
        <sz val="10"/>
        <color theme="1" tint="4.9989318521683403E-2"/>
        <rFont val="Times New Roman"/>
        <family val="1"/>
        <charset val="204"/>
      </rPr>
      <t xml:space="preserve">Техническое обслуживание и ремонт  подстанций </t>
    </r>
  </si>
  <si>
    <r>
      <t>2.6.</t>
    </r>
    <r>
      <rPr>
        <b/>
        <sz val="7"/>
        <color theme="1" tint="4.9989318521683403E-2"/>
        <rFont val="Times New Roman"/>
        <family val="1"/>
        <charset val="204"/>
      </rPr>
      <t xml:space="preserve">  </t>
    </r>
    <r>
      <rPr>
        <b/>
        <sz val="10"/>
        <color theme="1" tint="4.9989318521683403E-2"/>
        <rFont val="Times New Roman"/>
        <family val="1"/>
        <charset val="204"/>
      </rPr>
      <t xml:space="preserve">Замена кабельной линии </t>
    </r>
  </si>
  <si>
    <r>
      <t>2.7.</t>
    </r>
    <r>
      <rPr>
        <b/>
        <sz val="7"/>
        <color theme="1" tint="4.9989318521683403E-2"/>
        <rFont val="Times New Roman"/>
        <family val="1"/>
        <charset val="204"/>
      </rPr>
      <t xml:space="preserve">  </t>
    </r>
    <r>
      <rPr>
        <b/>
        <sz val="10"/>
        <color theme="1" tint="4.9989318521683403E-2"/>
        <rFont val="Times New Roman"/>
        <family val="1"/>
        <charset val="204"/>
      </rPr>
      <t xml:space="preserve">Испытания кабельных линий  </t>
    </r>
  </si>
  <si>
    <r>
      <t>2.8.</t>
    </r>
    <r>
      <rPr>
        <b/>
        <sz val="7"/>
        <color theme="1" tint="4.9989318521683403E-2"/>
        <rFont val="Times New Roman"/>
        <family val="1"/>
        <charset val="204"/>
      </rPr>
      <t xml:space="preserve">  </t>
    </r>
    <r>
      <rPr>
        <b/>
        <sz val="10"/>
        <color theme="1" tint="4.9989318521683403E-2"/>
        <rFont val="Times New Roman"/>
        <family val="1"/>
        <charset val="204"/>
      </rPr>
      <t>Капитальный ремонт линий</t>
    </r>
  </si>
  <si>
    <r>
      <t xml:space="preserve">Мероприятия подпрограммы </t>
    </r>
    <r>
      <rPr>
        <sz val="12"/>
        <color theme="1" tint="4.9989318521683403E-2"/>
        <rFont val="Times New Roman"/>
        <family val="1"/>
        <charset val="204"/>
      </rPr>
      <t xml:space="preserve">«Развитие сетей уличного освещения»  </t>
    </r>
  </si>
  <si>
    <t>1.3.2.</t>
  </si>
  <si>
    <t>1.3.3.</t>
  </si>
  <si>
    <t>Ответственный исполнитель:
МКУ «Отдел жилищно-коммунального хозяйства Светлогорского городского округа»
Участники:  МКП "Водоканал Донское"</t>
  </si>
  <si>
    <t>1.7.22.</t>
  </si>
  <si>
    <t xml:space="preserve">Ответственный исполнитель:
МКУ «Отдел жилищно-коммунального хозяйства Светлогорского городского округа»
</t>
  </si>
  <si>
    <t>Ремонт подпорной стенки Динамо</t>
  </si>
  <si>
    <t>1.7.23.</t>
  </si>
  <si>
    <t>1.7.24.</t>
  </si>
  <si>
    <t>2.4.23.</t>
  </si>
  <si>
    <t>2.4.24.</t>
  </si>
  <si>
    <t>Ремонт участка КЛ 0,4кВ от ТП 38-1 до ул. Ясных Зорь в г. Светлогорске Калининградской области</t>
  </si>
  <si>
    <t>1.3.4.</t>
  </si>
  <si>
    <t>1.3.5.</t>
  </si>
  <si>
    <t>1.3.6.</t>
  </si>
  <si>
    <t xml:space="preserve"> Субсидия на предоставление мероприятий по организации теплоснабжения предприятий на территории Светлогорского городского округа</t>
  </si>
  <si>
    <t>Выполнение работ по разработке рабочей документации пожарно-охранной сигнализации котельной пос.Зори вг. Светлогорск, Калининградской области</t>
  </si>
  <si>
    <t>Выполнение работ по обследованию с целью оценки технического состояния объекта «РТС «Светлогорская», расположенной в г. Светлогорск, Калининградской области</t>
  </si>
  <si>
    <t>Ответственный исполнитель:</t>
  </si>
  <si>
    <t>МБУ «Отдел капитального строительства Светлогорского городского округа»</t>
  </si>
  <si>
    <t>Работы по реконструкции сетей улично-наружного освещения по адресам: ул. Сосновая, Коммунальная, Рябиновая, Земляничная, Кленовая, Радужная, Ореховая, пер. Кедровый и пер. Еловый</t>
  </si>
  <si>
    <t>Восстановительные работы объектов благоустройства в г. Светлогорске, Калининградской области</t>
  </si>
  <si>
    <t>Восстановительные работы объектов благоустройства в г. Светлогорске,  калининградской области</t>
  </si>
  <si>
    <t>Установка детской площадки ул. Яблоневая 1, г. Светлогорск</t>
  </si>
  <si>
    <t>Капитальный ремонт двух малых архитектурных форм «Крытые лавки» сквера «Куранова»</t>
  </si>
  <si>
    <t>1.6.21.</t>
  </si>
  <si>
    <t>Приобретение мотопомпы</t>
  </si>
  <si>
    <t>Ремонт сетей улично-наружного освещения по адресам: ул. Сосновая, Коммунальная, Рябиновая, Земляничная, Кленовая, Радужная, Ореховая, пер. Кедровый и пер. Еловый</t>
  </si>
  <si>
    <t xml:space="preserve">от   03.06. 2019 г. № 488   </t>
  </si>
  <si>
    <t>1.1.9.</t>
  </si>
  <si>
    <t>Комплексное инженерное обследование гидротехнических сооружений</t>
  </si>
  <si>
    <t>1.1.12</t>
  </si>
  <si>
    <t>Детская площадка ул. Яблоневая 1, г. Светлогорск, площадь 180 кв.м.</t>
  </si>
  <si>
    <t xml:space="preserve"> Ремонт помещений в здании МБУ "Спецремтранс" по адресу: ул. Новая. д.2, г.Светлогорск, Калининградская область</t>
  </si>
  <si>
    <t xml:space="preserve"> Субсидия на погашение задолженности за ТЭР перед ООО "Газпроммежрегионгаз Санкт-Петербург" </t>
  </si>
  <si>
    <t xml:space="preserve">Субсидия на погашение задолженности за ТЭР перед ООО "Газпроммежрегионгаз Санкт-Петербург" </t>
  </si>
  <si>
    <t>Ответственный исполнитель:
МКУ «Отдел жилищно-коммунального хозяйства Светлогорского городского округа»
Участники:      МУП "Теплосети"</t>
  </si>
  <si>
    <t xml:space="preserve">Устройство ливневой канализации </t>
  </si>
  <si>
    <t xml:space="preserve">Ответственный исполнитель:
МБУ «Отдел капитального строительства Светлогорского городского округа»
Участники:
сторонние организации по результату закупок товаров, работ и услуг, в 2022 году МБУ «Спецремтранс», (субсидия на иные цели)
</t>
  </si>
  <si>
    <t>Ответственный исполнитель: МБУ "ОКС"
Участники: сторонние организации по результату закупок товаров, работ и услуг</t>
  </si>
  <si>
    <t>Приобретение и установка приствольных решеток и ограждений для защиты пристволовой зоны деревьев на территории Светлогорского горосдкого округа</t>
  </si>
  <si>
    <t>1.7.25.</t>
  </si>
  <si>
    <t>Ответственный исполнитель:
 МБУ «Отдел капитального строительства Светлогорского городского округа»
Участники:
сторонние организации по результату закупок товаров, работ и услуг</t>
  </si>
  <si>
    <t xml:space="preserve">Обустройство детской площадки в п. Лесное Светлогорского городского округа </t>
  </si>
  <si>
    <t xml:space="preserve">Обустройство детской площадки в п. Приморье Светлогорского городского округа 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</si>
  <si>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</t>
  </si>
  <si>
    <t>1.7.26.</t>
  </si>
  <si>
    <t>Электроснабжение часов на опоре (Гагарина-октябрьская) от ПП124-3/1</t>
  </si>
  <si>
    <t>Ответственный исполнитель: МКУ «Отдел жилищно-коммунального хозяйства Светлогорского городского округа»   Участники: МУП "РОН" (МЗ)</t>
  </si>
  <si>
    <t>Подготовка основания для размещения спортивного оборудования и модульного туалета на территории парка в г. Светлогорске</t>
  </si>
  <si>
    <t>Ответственный исполнитель:
МКУ «Отдел жилищно-коммунального хозяйства Светлогорского городского округа»
Участники:
МУП "Светлогорские парки" (субсидия)</t>
  </si>
  <si>
    <t>Ответственный исполнитель: МКУ «Отдел жилищно-коммунального хозяйства Светлогорского городского округа»   Участники: (субсидия ), МУП "Светлогорские парки"</t>
  </si>
  <si>
    <t>1.7.27.</t>
  </si>
  <si>
    <t>1.8.6.</t>
  </si>
  <si>
    <t>Ответственный исполнитель: МКУ «Отдел жилищно-коммунального хозяйства Светлогорского городского округа»   Участники: МУП "РОН" (иная субсидия)</t>
  </si>
  <si>
    <t xml:space="preserve">Координирование границ  кладбищ в г. Светлогорск </t>
  </si>
  <si>
    <t>Ответственный исполнитель:
МКУ «Отдел жилищно-коммунального хозяйства Светлогорского городского округа»
Участники:
МУП "Светлогорские парки" (субсидия на иные цели), МБУ «Спецремтранс» (субсидия на иные цели)</t>
  </si>
  <si>
    <t>Ответственный исполнитель: МКУ «Отдел жилищно-коммунального хозяйства Светлогорского городского округа»   Участники: МУП "Светлогорские парки"(субсидия ), МБУ «Спецремтранс» (субсидия на иные цели)</t>
  </si>
  <si>
    <t>1.7.28.</t>
  </si>
  <si>
    <t>Выкорчевывание деревьев, пней</t>
  </si>
  <si>
    <t>Устройство лестницы на ул.Пригородная</t>
  </si>
  <si>
    <t>1.7.29.</t>
  </si>
  <si>
    <t>2.4.25.</t>
  </si>
  <si>
    <t>Устройство линии наружного электроосвещения по ул. Динамо</t>
  </si>
  <si>
    <t>2.4.26.</t>
  </si>
  <si>
    <t>Замена силового трансформатора и реконструкция ТП 88-5 (бывшая Бобровка)</t>
  </si>
  <si>
    <t>2.4.27.</t>
  </si>
  <si>
    <t>Замена и испытание разъединителя 15кВ ОП 39-2 ТП 131-2</t>
  </si>
  <si>
    <t>Установка поручня на лестницу, соединяющую ул. Балтийскую и ул. Штрауса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</si>
</sst>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 tint="4.9989318521683403E-2"/>
      <name val="Times New Roman"/>
      <family val="1"/>
      <charset val="204"/>
    </font>
    <font>
      <sz val="11"/>
      <color theme="1" tint="4.9989318521683403E-2"/>
      <name val="Calibri"/>
      <family val="2"/>
      <charset val="204"/>
      <scheme val="minor"/>
    </font>
    <font>
      <b/>
      <sz val="10"/>
      <color theme="1" tint="4.9989318521683403E-2"/>
      <name val="Times New Roman"/>
      <family val="1"/>
      <charset val="204"/>
    </font>
    <font>
      <sz val="9"/>
      <color theme="1" tint="4.9989318521683403E-2"/>
      <name val="Times New Roman"/>
      <family val="1"/>
      <charset val="204"/>
    </font>
    <font>
      <sz val="10"/>
      <color theme="1" tint="4.9989318521683403E-2"/>
      <name val="Calibri"/>
      <family val="2"/>
      <charset val="204"/>
      <scheme val="minor"/>
    </font>
    <font>
      <b/>
      <sz val="7"/>
      <color theme="1" tint="4.9989318521683403E-2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sz val="11"/>
      <color theme="9" tint="-0.249977111117893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theme="5" tint="-0.249977111117893"/>
      <name val="Times New Roman"/>
      <family val="1"/>
      <charset val="204"/>
    </font>
    <font>
      <b/>
      <sz val="10"/>
      <color theme="5" tint="-0.249977111117893"/>
      <name val="Times New Roman"/>
      <family val="1"/>
      <charset val="204"/>
    </font>
    <font>
      <sz val="11"/>
      <color theme="5" tint="-0.249977111117893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7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2" borderId="0" xfId="0" applyFont="1" applyFill="1"/>
    <xf numFmtId="0" fontId="0" fillId="0" borderId="0" xfId="0" applyFont="1" applyAlignment="1">
      <alignment horizontal="center"/>
    </xf>
    <xf numFmtId="0" fontId="0" fillId="2" borderId="0" xfId="0" applyFont="1" applyFill="1" applyAlignment="1">
      <alignment horizontal="center"/>
    </xf>
    <xf numFmtId="0" fontId="4" fillId="0" borderId="0" xfId="0" applyFont="1" applyAlignment="1">
      <alignment horizontal="right" vertical="center"/>
    </xf>
    <xf numFmtId="0" fontId="0" fillId="0" borderId="1" xfId="0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4" fontId="0" fillId="2" borderId="0" xfId="0" applyNumberFormat="1" applyFont="1" applyFill="1"/>
    <xf numFmtId="4" fontId="0" fillId="0" borderId="0" xfId="0" applyNumberFormat="1" applyFont="1"/>
    <xf numFmtId="0" fontId="0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1" xfId="0" applyFont="1" applyFill="1" applyBorder="1" applyAlignment="1">
      <alignment horizontal="center"/>
    </xf>
    <xf numFmtId="0" fontId="10" fillId="2" borderId="0" xfId="0" applyFont="1" applyFill="1"/>
    <xf numFmtId="0" fontId="10" fillId="0" borderId="0" xfId="0" applyFont="1" applyFill="1"/>
    <xf numFmtId="0" fontId="9" fillId="2" borderId="0" xfId="0" applyFont="1" applyFill="1" applyAlignment="1">
      <alignment horizontal="right" vertical="center"/>
    </xf>
    <xf numFmtId="0" fontId="9" fillId="2" borderId="6" xfId="0" applyFont="1" applyFill="1" applyBorder="1" applyAlignment="1">
      <alignment vertical="center" wrapText="1"/>
    </xf>
    <xf numFmtId="0" fontId="9" fillId="2" borderId="7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14" fontId="9" fillId="2" borderId="1" xfId="0" applyNumberFormat="1" applyFont="1" applyFill="1" applyBorder="1" applyAlignment="1">
      <alignment horizontal="center" vertical="center" wrapText="1"/>
    </xf>
    <xf numFmtId="14" fontId="11" fillId="2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0" fontId="10" fillId="0" borderId="0" xfId="0" applyFont="1"/>
    <xf numFmtId="2" fontId="7" fillId="0" borderId="1" xfId="0" applyNumberFormat="1" applyFont="1" applyFill="1" applyBorder="1" applyAlignment="1">
      <alignment horizontal="center" vertical="center" wrapText="1"/>
    </xf>
    <xf numFmtId="0" fontId="17" fillId="2" borderId="0" xfId="0" applyFont="1" applyFill="1"/>
    <xf numFmtId="0" fontId="17" fillId="0" borderId="0" xfId="0" applyFont="1" applyFill="1"/>
    <xf numFmtId="0" fontId="16" fillId="0" borderId="9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ont="1"/>
    <xf numFmtId="0" fontId="18" fillId="0" borderId="0" xfId="0" applyFont="1"/>
    <xf numFmtId="0" fontId="4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top" wrapText="1"/>
    </xf>
    <xf numFmtId="0" fontId="9" fillId="2" borderId="3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64" fontId="0" fillId="0" borderId="0" xfId="0" applyNumberFormat="1" applyFont="1"/>
    <xf numFmtId="4" fontId="11" fillId="2" borderId="9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9" fillId="0" borderId="9" xfId="0" applyNumberFormat="1" applyFont="1" applyFill="1" applyBorder="1" applyAlignment="1">
      <alignment horizontal="center" vertical="center" wrapText="1"/>
    </xf>
    <xf numFmtId="0" fontId="18" fillId="2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19" fillId="2" borderId="4" xfId="0" applyFont="1" applyFill="1" applyBorder="1" applyAlignment="1">
      <alignment horizontal="center" vertical="center" wrapText="1"/>
    </xf>
    <xf numFmtId="2" fontId="19" fillId="2" borderId="1" xfId="0" applyNumberFormat="1" applyFont="1" applyFill="1" applyBorder="1" applyAlignment="1">
      <alignment horizontal="center" vertical="center" wrapText="1"/>
    </xf>
    <xf numFmtId="2" fontId="19" fillId="0" borderId="1" xfId="0" applyNumberFormat="1" applyFont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2" fontId="20" fillId="0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1" fillId="2" borderId="0" xfId="0" applyFont="1" applyFill="1"/>
    <xf numFmtId="14" fontId="19" fillId="2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165" fontId="0" fillId="0" borderId="0" xfId="0" applyNumberFormat="1" applyFont="1"/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 indent="8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14" fontId="9" fillId="0" borderId="3" xfId="0" applyNumberFormat="1" applyFont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14" fontId="9" fillId="0" borderId="4" xfId="0" applyNumberFormat="1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  <color rgb="FFCC00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185"/>
  <sheetViews>
    <sheetView zoomScale="90" zoomScaleNormal="90" workbookViewId="0">
      <selection activeCell="I22" sqref="I22"/>
    </sheetView>
  </sheetViews>
  <sheetFormatPr defaultColWidth="9.140625" defaultRowHeight="60.6" customHeight="1" x14ac:dyDescent="0.25"/>
  <cols>
    <col min="1" max="1" width="4.28515625" style="1" customWidth="1"/>
    <col min="2" max="2" width="6.28515625" style="2" customWidth="1"/>
    <col min="3" max="3" width="39.85546875" style="1" customWidth="1"/>
    <col min="4" max="4" width="26" style="1" customWidth="1"/>
    <col min="5" max="5" width="6.28515625" style="2" customWidth="1"/>
    <col min="6" max="6" width="16.140625" style="2" customWidth="1"/>
    <col min="7" max="7" width="15.42578125" style="2" customWidth="1"/>
    <col min="8" max="8" width="12.85546875" style="2" customWidth="1"/>
    <col min="9" max="9" width="12" style="96" customWidth="1"/>
    <col min="10" max="11" width="10.7109375" style="2" customWidth="1"/>
    <col min="12" max="12" width="31.5703125" style="1" customWidth="1"/>
    <col min="13" max="16384" width="9.140625" style="1"/>
  </cols>
  <sheetData>
    <row r="1" spans="2:12" ht="15" x14ac:dyDescent="0.25">
      <c r="F1" s="1"/>
      <c r="G1" s="1"/>
      <c r="H1" s="1"/>
      <c r="I1" s="91"/>
      <c r="J1" s="1"/>
      <c r="K1" s="1"/>
    </row>
    <row r="2" spans="2:12" ht="15" x14ac:dyDescent="0.25">
      <c r="F2" s="1"/>
      <c r="G2" s="1"/>
      <c r="H2" s="1"/>
      <c r="I2" s="91"/>
      <c r="J2" s="1"/>
      <c r="K2" s="1"/>
      <c r="L2" s="5" t="s">
        <v>0</v>
      </c>
    </row>
    <row r="3" spans="2:12" ht="15" x14ac:dyDescent="0.25">
      <c r="F3" s="1"/>
      <c r="G3" s="1"/>
      <c r="H3" s="1"/>
      <c r="I3" s="91"/>
      <c r="J3" s="1"/>
      <c r="K3" s="1"/>
      <c r="L3" s="5" t="s">
        <v>495</v>
      </c>
    </row>
    <row r="4" spans="2:12" ht="15" x14ac:dyDescent="0.25">
      <c r="F4" s="1"/>
      <c r="G4" s="1"/>
      <c r="H4" s="1"/>
      <c r="I4" s="91"/>
      <c r="J4" s="1"/>
      <c r="K4" s="1"/>
    </row>
    <row r="5" spans="2:12" ht="15" x14ac:dyDescent="0.25">
      <c r="B5" s="31"/>
      <c r="C5" s="20"/>
      <c r="D5" s="20"/>
      <c r="E5" s="31"/>
      <c r="F5" s="20"/>
      <c r="G5" s="20"/>
      <c r="H5" s="20"/>
      <c r="I5" s="21"/>
      <c r="J5" s="20"/>
      <c r="K5" s="20"/>
      <c r="L5" s="22" t="s">
        <v>1</v>
      </c>
    </row>
    <row r="6" spans="2:12" ht="15" x14ac:dyDescent="0.25">
      <c r="B6" s="31"/>
      <c r="C6" s="20"/>
      <c r="D6" s="20"/>
      <c r="E6" s="31"/>
      <c r="F6" s="20"/>
      <c r="G6" s="20"/>
      <c r="H6" s="20"/>
      <c r="I6" s="21"/>
      <c r="J6" s="20"/>
      <c r="K6" s="20"/>
      <c r="L6" s="22" t="s">
        <v>2</v>
      </c>
    </row>
    <row r="7" spans="2:12" ht="15" x14ac:dyDescent="0.25">
      <c r="B7" s="31"/>
      <c r="C7" s="20"/>
      <c r="D7" s="20"/>
      <c r="E7" s="31"/>
      <c r="F7" s="20"/>
      <c r="G7" s="20"/>
      <c r="H7" s="20"/>
      <c r="I7" s="21"/>
      <c r="J7" s="20"/>
      <c r="K7" s="20"/>
      <c r="L7" s="22" t="s">
        <v>3</v>
      </c>
    </row>
    <row r="8" spans="2:12" ht="15" x14ac:dyDescent="0.25">
      <c r="B8" s="31"/>
      <c r="C8" s="20"/>
      <c r="D8" s="20"/>
      <c r="E8" s="31"/>
      <c r="F8" s="20"/>
      <c r="G8" s="20"/>
      <c r="H8" s="20"/>
      <c r="I8" s="21"/>
      <c r="J8" s="20"/>
      <c r="K8" s="20"/>
      <c r="L8" s="22" t="s">
        <v>4</v>
      </c>
    </row>
    <row r="9" spans="2:12" ht="15" x14ac:dyDescent="0.25">
      <c r="B9" s="31"/>
      <c r="C9" s="20"/>
      <c r="D9" s="20"/>
      <c r="E9" s="31"/>
      <c r="F9" s="20"/>
      <c r="G9" s="20"/>
      <c r="H9" s="20"/>
      <c r="I9" s="21"/>
      <c r="J9" s="20"/>
      <c r="K9" s="20"/>
      <c r="L9" s="22" t="s">
        <v>5</v>
      </c>
    </row>
    <row r="10" spans="2:12" ht="15" x14ac:dyDescent="0.25">
      <c r="B10" s="31"/>
      <c r="C10" s="20"/>
      <c r="D10" s="20"/>
      <c r="E10" s="31"/>
      <c r="F10" s="20"/>
      <c r="G10" s="20"/>
      <c r="H10" s="20"/>
      <c r="I10" s="21"/>
      <c r="J10" s="20"/>
      <c r="K10" s="20"/>
      <c r="L10" s="22" t="s">
        <v>6</v>
      </c>
    </row>
    <row r="11" spans="2:12" ht="15" x14ac:dyDescent="0.25">
      <c r="B11" s="31"/>
      <c r="C11" s="20"/>
      <c r="D11" s="20"/>
      <c r="E11" s="31"/>
      <c r="F11" s="20"/>
      <c r="G11" s="20"/>
      <c r="H11" s="20"/>
      <c r="I11" s="21"/>
      <c r="J11" s="20"/>
      <c r="K11" s="20"/>
      <c r="L11" s="22" t="s">
        <v>532</v>
      </c>
    </row>
    <row r="12" spans="2:12" ht="31.9" customHeight="1" x14ac:dyDescent="0.25">
      <c r="B12" s="131" t="s">
        <v>441</v>
      </c>
      <c r="C12" s="131"/>
      <c r="D12" s="131"/>
      <c r="E12" s="131"/>
      <c r="F12" s="131"/>
      <c r="G12" s="131"/>
      <c r="H12" s="131"/>
      <c r="I12" s="131"/>
      <c r="J12" s="131"/>
      <c r="K12" s="131"/>
      <c r="L12" s="131"/>
    </row>
    <row r="13" spans="2:12" ht="18.75" customHeight="1" x14ac:dyDescent="0.25">
      <c r="B13" s="118" t="s">
        <v>7</v>
      </c>
      <c r="C13" s="121" t="s">
        <v>8</v>
      </c>
      <c r="D13" s="121" t="s">
        <v>9</v>
      </c>
      <c r="E13" s="127" t="s">
        <v>10</v>
      </c>
      <c r="F13" s="129" t="s">
        <v>11</v>
      </c>
      <c r="G13" s="132"/>
      <c r="H13" s="132"/>
      <c r="I13" s="132"/>
      <c r="J13" s="132"/>
      <c r="K13" s="130"/>
      <c r="L13" s="121" t="s">
        <v>12</v>
      </c>
    </row>
    <row r="14" spans="2:12" ht="18" customHeight="1" x14ac:dyDescent="0.25">
      <c r="B14" s="119"/>
      <c r="C14" s="121"/>
      <c r="D14" s="121"/>
      <c r="E14" s="127"/>
      <c r="F14" s="23" t="s">
        <v>13</v>
      </c>
      <c r="G14" s="24"/>
      <c r="H14" s="55"/>
      <c r="I14" s="25" t="s">
        <v>14</v>
      </c>
      <c r="J14" s="129" t="s">
        <v>15</v>
      </c>
      <c r="K14" s="130"/>
      <c r="L14" s="121"/>
    </row>
    <row r="15" spans="2:12" ht="21.75" customHeight="1" x14ac:dyDescent="0.25">
      <c r="B15" s="120"/>
      <c r="C15" s="121"/>
      <c r="D15" s="121"/>
      <c r="E15" s="127"/>
      <c r="F15" s="55">
        <v>2019</v>
      </c>
      <c r="G15" s="55">
        <v>2020</v>
      </c>
      <c r="H15" s="55">
        <v>2021</v>
      </c>
      <c r="I15" s="90">
        <v>2022</v>
      </c>
      <c r="J15" s="55">
        <v>2023</v>
      </c>
      <c r="K15" s="55">
        <v>2024</v>
      </c>
      <c r="L15" s="121"/>
    </row>
    <row r="16" spans="2:12" ht="16.899999999999999" customHeight="1" x14ac:dyDescent="0.25">
      <c r="B16" s="55">
        <v>1</v>
      </c>
      <c r="C16" s="55">
        <v>2</v>
      </c>
      <c r="D16" s="55">
        <v>3</v>
      </c>
      <c r="E16" s="55">
        <v>4</v>
      </c>
      <c r="F16" s="55">
        <v>5</v>
      </c>
      <c r="G16" s="55">
        <v>6</v>
      </c>
      <c r="H16" s="55">
        <v>7</v>
      </c>
      <c r="I16" s="90">
        <v>8</v>
      </c>
      <c r="J16" s="55">
        <v>9</v>
      </c>
      <c r="K16" s="55">
        <v>10</v>
      </c>
      <c r="L16" s="26">
        <v>11</v>
      </c>
    </row>
    <row r="17" spans="2:12" ht="19.5" customHeight="1" x14ac:dyDescent="0.25">
      <c r="B17" s="128" t="s">
        <v>496</v>
      </c>
      <c r="C17" s="128"/>
      <c r="D17" s="128"/>
      <c r="E17" s="128"/>
      <c r="F17" s="128"/>
      <c r="G17" s="128"/>
      <c r="H17" s="128"/>
      <c r="I17" s="128"/>
      <c r="J17" s="128"/>
      <c r="K17" s="128"/>
      <c r="L17" s="128"/>
    </row>
    <row r="18" spans="2:12" ht="72" customHeight="1" x14ac:dyDescent="0.25">
      <c r="B18" s="55">
        <v>1</v>
      </c>
      <c r="C18" s="58" t="s">
        <v>497</v>
      </c>
      <c r="D18" s="56" t="s">
        <v>16</v>
      </c>
      <c r="E18" s="55" t="s">
        <v>17</v>
      </c>
      <c r="F18" s="55">
        <v>8</v>
      </c>
      <c r="G18" s="55">
        <v>16</v>
      </c>
      <c r="H18" s="55">
        <v>21</v>
      </c>
      <c r="I18" s="90">
        <v>40</v>
      </c>
      <c r="J18" s="55">
        <v>26</v>
      </c>
      <c r="K18" s="55">
        <v>28</v>
      </c>
      <c r="L18" s="56" t="s">
        <v>162</v>
      </c>
    </row>
    <row r="19" spans="2:12" ht="15" customHeight="1" x14ac:dyDescent="0.25">
      <c r="B19" s="27" t="s">
        <v>163</v>
      </c>
      <c r="C19" s="122" t="s">
        <v>18</v>
      </c>
      <c r="D19" s="122"/>
      <c r="E19" s="122"/>
      <c r="F19" s="122"/>
      <c r="G19" s="122"/>
      <c r="H19" s="122"/>
      <c r="I19" s="122"/>
      <c r="J19" s="122"/>
      <c r="K19" s="122"/>
      <c r="L19" s="122"/>
    </row>
    <row r="20" spans="2:12" ht="49.5" customHeight="1" x14ac:dyDescent="0.25">
      <c r="B20" s="27"/>
      <c r="C20" s="56" t="s">
        <v>19</v>
      </c>
      <c r="D20" s="56" t="s">
        <v>20</v>
      </c>
      <c r="E20" s="55" t="s">
        <v>21</v>
      </c>
      <c r="F20" s="55">
        <v>65990340</v>
      </c>
      <c r="G20" s="55">
        <v>68239286</v>
      </c>
      <c r="H20" s="55">
        <v>70177513</v>
      </c>
      <c r="I20" s="90">
        <f>71861495+180+500</f>
        <v>71862175</v>
      </c>
      <c r="J20" s="55">
        <v>7186495</v>
      </c>
      <c r="K20" s="55">
        <v>7330224.9000000004</v>
      </c>
      <c r="L20" s="28"/>
    </row>
    <row r="21" spans="2:12" ht="17.25" customHeight="1" x14ac:dyDescent="0.25">
      <c r="B21" s="133" t="s">
        <v>22</v>
      </c>
      <c r="C21" s="134"/>
      <c r="D21" s="134"/>
      <c r="E21" s="134"/>
      <c r="F21" s="134"/>
      <c r="G21" s="134"/>
      <c r="H21" s="134"/>
      <c r="I21" s="134"/>
      <c r="J21" s="134"/>
      <c r="K21" s="134"/>
      <c r="L21" s="135"/>
    </row>
    <row r="22" spans="2:12" ht="38.25" customHeight="1" x14ac:dyDescent="0.25">
      <c r="B22" s="27" t="s">
        <v>164</v>
      </c>
      <c r="C22" s="56" t="s">
        <v>23</v>
      </c>
      <c r="D22" s="56" t="s">
        <v>24</v>
      </c>
      <c r="E22" s="55" t="s">
        <v>21</v>
      </c>
      <c r="F22" s="55">
        <v>25300</v>
      </c>
      <c r="G22" s="55">
        <v>25300</v>
      </c>
      <c r="H22" s="55">
        <v>25300</v>
      </c>
      <c r="I22" s="90">
        <v>25300</v>
      </c>
      <c r="J22" s="55">
        <v>25300</v>
      </c>
      <c r="K22" s="55">
        <v>25300</v>
      </c>
      <c r="L22" s="118" t="s">
        <v>162</v>
      </c>
    </row>
    <row r="23" spans="2:12" ht="39.75" customHeight="1" x14ac:dyDescent="0.25">
      <c r="B23" s="27" t="s">
        <v>165</v>
      </c>
      <c r="C23" s="56" t="s">
        <v>25</v>
      </c>
      <c r="D23" s="56" t="s">
        <v>24</v>
      </c>
      <c r="E23" s="55" t="s">
        <v>21</v>
      </c>
      <c r="F23" s="55">
        <v>25300</v>
      </c>
      <c r="G23" s="55">
        <v>25300</v>
      </c>
      <c r="H23" s="55">
        <v>25300</v>
      </c>
      <c r="I23" s="90">
        <v>25300</v>
      </c>
      <c r="J23" s="55">
        <v>25300</v>
      </c>
      <c r="K23" s="55">
        <v>25300</v>
      </c>
      <c r="L23" s="119"/>
    </row>
    <row r="24" spans="2:12" ht="43.5" customHeight="1" x14ac:dyDescent="0.25">
      <c r="B24" s="27" t="s">
        <v>166</v>
      </c>
      <c r="C24" s="56" t="s">
        <v>26</v>
      </c>
      <c r="D24" s="56" t="s">
        <v>27</v>
      </c>
      <c r="E24" s="55" t="s">
        <v>28</v>
      </c>
      <c r="F24" s="55">
        <v>1</v>
      </c>
      <c r="G24" s="55">
        <v>1</v>
      </c>
      <c r="H24" s="55">
        <v>1</v>
      </c>
      <c r="I24" s="90">
        <v>1</v>
      </c>
      <c r="J24" s="55">
        <v>1</v>
      </c>
      <c r="K24" s="55">
        <v>1</v>
      </c>
      <c r="L24" s="119"/>
    </row>
    <row r="25" spans="2:12" ht="31.5" customHeight="1" x14ac:dyDescent="0.25">
      <c r="B25" s="27" t="s">
        <v>167</v>
      </c>
      <c r="C25" s="56" t="s">
        <v>29</v>
      </c>
      <c r="D25" s="56" t="s">
        <v>30</v>
      </c>
      <c r="E25" s="55" t="s">
        <v>31</v>
      </c>
      <c r="F25" s="55">
        <v>1259.8</v>
      </c>
      <c r="G25" s="55">
        <v>1259.8</v>
      </c>
      <c r="H25" s="55">
        <v>1259.8</v>
      </c>
      <c r="I25" s="90">
        <v>1259.8</v>
      </c>
      <c r="J25" s="55">
        <v>1259.8</v>
      </c>
      <c r="K25" s="55">
        <v>1259.8</v>
      </c>
      <c r="L25" s="119"/>
    </row>
    <row r="26" spans="2:12" ht="28.5" customHeight="1" x14ac:dyDescent="0.25">
      <c r="B26" s="27" t="s">
        <v>168</v>
      </c>
      <c r="C26" s="56" t="s">
        <v>32</v>
      </c>
      <c r="D26" s="56" t="s">
        <v>24</v>
      </c>
      <c r="E26" s="55" t="s">
        <v>21</v>
      </c>
      <c r="F26" s="55">
        <v>25300</v>
      </c>
      <c r="G26" s="55">
        <v>25300</v>
      </c>
      <c r="H26" s="55">
        <v>53000</v>
      </c>
      <c r="I26" s="90">
        <v>53000</v>
      </c>
      <c r="J26" s="55">
        <v>53000</v>
      </c>
      <c r="K26" s="55">
        <v>53000</v>
      </c>
      <c r="L26" s="119"/>
    </row>
    <row r="27" spans="2:12" ht="39.75" customHeight="1" x14ac:dyDescent="0.25">
      <c r="B27" s="27" t="s">
        <v>169</v>
      </c>
      <c r="C27" s="56" t="s">
        <v>33</v>
      </c>
      <c r="D27" s="55" t="s">
        <v>34</v>
      </c>
      <c r="E27" s="55" t="s">
        <v>35</v>
      </c>
      <c r="F27" s="55">
        <v>1</v>
      </c>
      <c r="G27" s="55">
        <v>1</v>
      </c>
      <c r="H27" s="55" t="s">
        <v>36</v>
      </c>
      <c r="I27" s="90" t="s">
        <v>36</v>
      </c>
      <c r="J27" s="55" t="s">
        <v>36</v>
      </c>
      <c r="K27" s="55" t="s">
        <v>36</v>
      </c>
      <c r="L27" s="55" t="s">
        <v>445</v>
      </c>
    </row>
    <row r="28" spans="2:12" ht="30.75" customHeight="1" x14ac:dyDescent="0.25">
      <c r="B28" s="27" t="s">
        <v>170</v>
      </c>
      <c r="C28" s="56" t="s">
        <v>37</v>
      </c>
      <c r="D28" s="56" t="s">
        <v>380</v>
      </c>
      <c r="E28" s="55" t="s">
        <v>31</v>
      </c>
      <c r="F28" s="55">
        <v>400.4</v>
      </c>
      <c r="G28" s="55">
        <v>400.4</v>
      </c>
      <c r="H28" s="55">
        <v>30</v>
      </c>
      <c r="I28" s="90">
        <v>120</v>
      </c>
      <c r="J28" s="55">
        <v>30</v>
      </c>
      <c r="K28" s="55">
        <v>30</v>
      </c>
      <c r="L28" s="118" t="s">
        <v>162</v>
      </c>
    </row>
    <row r="29" spans="2:12" ht="39.75" customHeight="1" x14ac:dyDescent="0.25">
      <c r="B29" s="27" t="s">
        <v>171</v>
      </c>
      <c r="C29" s="56" t="s">
        <v>38</v>
      </c>
      <c r="D29" s="56" t="s">
        <v>39</v>
      </c>
      <c r="E29" s="55" t="s">
        <v>28</v>
      </c>
      <c r="F29" s="55">
        <v>1</v>
      </c>
      <c r="G29" s="55">
        <v>1</v>
      </c>
      <c r="H29" s="55">
        <v>1</v>
      </c>
      <c r="I29" s="90">
        <v>1</v>
      </c>
      <c r="J29" s="55">
        <v>1</v>
      </c>
      <c r="K29" s="55">
        <v>1</v>
      </c>
      <c r="L29" s="120"/>
    </row>
    <row r="30" spans="2:12" ht="38.25" customHeight="1" x14ac:dyDescent="0.25">
      <c r="B30" s="27" t="s">
        <v>388</v>
      </c>
      <c r="C30" s="56" t="s">
        <v>389</v>
      </c>
      <c r="D30" s="55" t="s">
        <v>34</v>
      </c>
      <c r="E30" s="55" t="s">
        <v>35</v>
      </c>
      <c r="F30" s="55" t="s">
        <v>36</v>
      </c>
      <c r="G30" s="55" t="s">
        <v>36</v>
      </c>
      <c r="H30" s="55">
        <v>30</v>
      </c>
      <c r="I30" s="90" t="s">
        <v>36</v>
      </c>
      <c r="J30" s="55" t="s">
        <v>36</v>
      </c>
      <c r="K30" s="55" t="s">
        <v>36</v>
      </c>
      <c r="L30" s="118" t="s">
        <v>162</v>
      </c>
    </row>
    <row r="31" spans="2:12" ht="30" customHeight="1" x14ac:dyDescent="0.25">
      <c r="B31" s="27" t="s">
        <v>443</v>
      </c>
      <c r="C31" s="56" t="s">
        <v>416</v>
      </c>
      <c r="D31" s="55" t="s">
        <v>34</v>
      </c>
      <c r="E31" s="55" t="s">
        <v>35</v>
      </c>
      <c r="F31" s="55"/>
      <c r="G31" s="55"/>
      <c r="H31" s="55"/>
      <c r="I31" s="90">
        <v>1</v>
      </c>
      <c r="J31" s="55"/>
      <c r="K31" s="55"/>
      <c r="L31" s="119"/>
    </row>
    <row r="32" spans="2:12" ht="30.75" customHeight="1" x14ac:dyDescent="0.25">
      <c r="B32" s="27" t="s">
        <v>535</v>
      </c>
      <c r="C32" s="56" t="s">
        <v>534</v>
      </c>
      <c r="D32" s="55" t="s">
        <v>34</v>
      </c>
      <c r="E32" s="55" t="s">
        <v>35</v>
      </c>
      <c r="F32" s="55"/>
      <c r="G32" s="55"/>
      <c r="H32" s="55"/>
      <c r="I32" s="90">
        <v>2</v>
      </c>
      <c r="J32" s="55"/>
      <c r="K32" s="55"/>
      <c r="L32" s="119"/>
    </row>
    <row r="33" spans="2:12" ht="43.5" customHeight="1" x14ac:dyDescent="0.25">
      <c r="B33" s="121" t="s">
        <v>40</v>
      </c>
      <c r="C33" s="56" t="s">
        <v>41</v>
      </c>
      <c r="D33" s="126" t="s">
        <v>43</v>
      </c>
      <c r="E33" s="121" t="s">
        <v>31</v>
      </c>
      <c r="F33" s="121">
        <v>235031</v>
      </c>
      <c r="G33" s="121">
        <v>323000</v>
      </c>
      <c r="H33" s="121">
        <v>319166</v>
      </c>
      <c r="I33" s="125">
        <v>278000</v>
      </c>
      <c r="J33" s="121">
        <v>278001</v>
      </c>
      <c r="K33" s="121">
        <v>278002</v>
      </c>
      <c r="L33" s="119"/>
    </row>
    <row r="34" spans="2:12" ht="42" customHeight="1" x14ac:dyDescent="0.25">
      <c r="B34" s="121"/>
      <c r="C34" s="56" t="s">
        <v>42</v>
      </c>
      <c r="D34" s="126"/>
      <c r="E34" s="121"/>
      <c r="F34" s="121"/>
      <c r="G34" s="121"/>
      <c r="H34" s="121"/>
      <c r="I34" s="125"/>
      <c r="J34" s="121"/>
      <c r="K34" s="121"/>
      <c r="L34" s="120"/>
    </row>
    <row r="35" spans="2:12" ht="45" customHeight="1" x14ac:dyDescent="0.25">
      <c r="B35" s="55" t="s">
        <v>44</v>
      </c>
      <c r="C35" s="56" t="s">
        <v>45</v>
      </c>
      <c r="D35" s="56" t="s">
        <v>46</v>
      </c>
      <c r="E35" s="55" t="s">
        <v>47</v>
      </c>
      <c r="F35" s="55">
        <v>120</v>
      </c>
      <c r="G35" s="55">
        <v>150</v>
      </c>
      <c r="H35" s="55">
        <v>150</v>
      </c>
      <c r="I35" s="90">
        <v>150</v>
      </c>
      <c r="J35" s="55">
        <v>150</v>
      </c>
      <c r="K35" s="55">
        <v>150</v>
      </c>
      <c r="L35" s="56" t="s">
        <v>522</v>
      </c>
    </row>
    <row r="36" spans="2:12" ht="114.75" x14ac:dyDescent="0.25">
      <c r="B36" s="55" t="s">
        <v>420</v>
      </c>
      <c r="C36" s="56" t="s">
        <v>421</v>
      </c>
      <c r="D36" s="56" t="s">
        <v>442</v>
      </c>
      <c r="E36" s="55" t="s">
        <v>116</v>
      </c>
      <c r="F36" s="55" t="s">
        <v>36</v>
      </c>
      <c r="G36" s="57" t="s">
        <v>36</v>
      </c>
      <c r="H36" s="55" t="s">
        <v>36</v>
      </c>
      <c r="I36" s="90">
        <v>2</v>
      </c>
      <c r="J36" s="57" t="s">
        <v>36</v>
      </c>
      <c r="K36" s="55" t="s">
        <v>36</v>
      </c>
      <c r="L36" s="56" t="s">
        <v>523</v>
      </c>
    </row>
    <row r="37" spans="2:12" ht="72.75" customHeight="1" x14ac:dyDescent="0.25">
      <c r="B37" s="55" t="s">
        <v>505</v>
      </c>
      <c r="C37" s="56" t="s">
        <v>539</v>
      </c>
      <c r="D37" s="56" t="s">
        <v>46</v>
      </c>
      <c r="E37" s="55" t="s">
        <v>47</v>
      </c>
      <c r="F37" s="55" t="s">
        <v>36</v>
      </c>
      <c r="G37" s="57" t="s">
        <v>36</v>
      </c>
      <c r="H37" s="55" t="s">
        <v>36</v>
      </c>
      <c r="I37" s="90">
        <v>24.2</v>
      </c>
      <c r="J37" s="57" t="s">
        <v>36</v>
      </c>
      <c r="K37" s="55" t="s">
        <v>36</v>
      </c>
      <c r="L37" s="56" t="s">
        <v>540</v>
      </c>
    </row>
    <row r="38" spans="2:12" ht="53.25" customHeight="1" x14ac:dyDescent="0.25">
      <c r="B38" s="55" t="s">
        <v>506</v>
      </c>
      <c r="C38" s="56" t="s">
        <v>538</v>
      </c>
      <c r="D38" s="56" t="s">
        <v>46</v>
      </c>
      <c r="E38" s="55" t="s">
        <v>47</v>
      </c>
      <c r="F38" s="55" t="s">
        <v>36</v>
      </c>
      <c r="G38" s="57" t="s">
        <v>36</v>
      </c>
      <c r="H38" s="55" t="s">
        <v>36</v>
      </c>
      <c r="I38" s="90">
        <v>18.3</v>
      </c>
      <c r="J38" s="57" t="s">
        <v>36</v>
      </c>
      <c r="K38" s="55" t="s">
        <v>36</v>
      </c>
      <c r="L38" s="56" t="s">
        <v>507</v>
      </c>
    </row>
    <row r="39" spans="2:12" ht="86.25" customHeight="1" x14ac:dyDescent="0.25">
      <c r="B39" s="55" t="s">
        <v>516</v>
      </c>
      <c r="C39" s="56" t="s">
        <v>519</v>
      </c>
      <c r="D39" s="56" t="s">
        <v>46</v>
      </c>
      <c r="E39" s="55" t="s">
        <v>47</v>
      </c>
      <c r="F39" s="55" t="s">
        <v>36</v>
      </c>
      <c r="G39" s="57" t="s">
        <v>36</v>
      </c>
      <c r="H39" s="55" t="s">
        <v>36</v>
      </c>
      <c r="I39" s="90">
        <v>150</v>
      </c>
      <c r="J39" s="57" t="s">
        <v>36</v>
      </c>
      <c r="K39" s="55" t="s">
        <v>36</v>
      </c>
      <c r="L39" s="56" t="s">
        <v>446</v>
      </c>
    </row>
    <row r="40" spans="2:12" ht="88.5" customHeight="1" x14ac:dyDescent="0.25">
      <c r="B40" s="55" t="s">
        <v>517</v>
      </c>
      <c r="C40" s="56" t="s">
        <v>520</v>
      </c>
      <c r="D40" s="56" t="s">
        <v>442</v>
      </c>
      <c r="E40" s="55" t="s">
        <v>116</v>
      </c>
      <c r="F40" s="55" t="s">
        <v>36</v>
      </c>
      <c r="G40" s="57" t="s">
        <v>36</v>
      </c>
      <c r="H40" s="55" t="s">
        <v>36</v>
      </c>
      <c r="I40" s="90">
        <v>1</v>
      </c>
      <c r="J40" s="57" t="s">
        <v>36</v>
      </c>
      <c r="K40" s="55" t="s">
        <v>36</v>
      </c>
      <c r="L40" s="56" t="s">
        <v>446</v>
      </c>
    </row>
    <row r="41" spans="2:12" ht="86.25" customHeight="1" x14ac:dyDescent="0.25">
      <c r="B41" s="55" t="s">
        <v>518</v>
      </c>
      <c r="C41" s="56" t="s">
        <v>521</v>
      </c>
      <c r="D41" s="56" t="s">
        <v>442</v>
      </c>
      <c r="E41" s="55" t="s">
        <v>116</v>
      </c>
      <c r="F41" s="55" t="s">
        <v>36</v>
      </c>
      <c r="G41" s="57" t="s">
        <v>36</v>
      </c>
      <c r="H41" s="55" t="s">
        <v>36</v>
      </c>
      <c r="I41" s="90">
        <v>1</v>
      </c>
      <c r="J41" s="57" t="s">
        <v>36</v>
      </c>
      <c r="K41" s="55" t="s">
        <v>36</v>
      </c>
      <c r="L41" s="56" t="s">
        <v>446</v>
      </c>
    </row>
    <row r="42" spans="2:12" ht="46.5" customHeight="1" x14ac:dyDescent="0.25">
      <c r="B42" s="55" t="s">
        <v>48</v>
      </c>
      <c r="C42" s="56" t="s">
        <v>49</v>
      </c>
      <c r="D42" s="56" t="s">
        <v>50</v>
      </c>
      <c r="E42" s="55" t="s">
        <v>51</v>
      </c>
      <c r="F42" s="55">
        <v>75</v>
      </c>
      <c r="G42" s="55">
        <v>0</v>
      </c>
      <c r="H42" s="55">
        <v>0</v>
      </c>
      <c r="I42" s="90">
        <v>0</v>
      </c>
      <c r="J42" s="55">
        <v>0</v>
      </c>
      <c r="K42" s="55">
        <v>0</v>
      </c>
      <c r="L42" s="56"/>
    </row>
    <row r="43" spans="2:12" ht="46.5" customHeight="1" x14ac:dyDescent="0.25">
      <c r="B43" s="121" t="s">
        <v>52</v>
      </c>
      <c r="C43" s="56" t="s">
        <v>53</v>
      </c>
      <c r="D43" s="126" t="s">
        <v>55</v>
      </c>
      <c r="E43" s="121" t="s">
        <v>21</v>
      </c>
      <c r="F43" s="121">
        <v>83920</v>
      </c>
      <c r="G43" s="121">
        <v>83013</v>
      </c>
      <c r="H43" s="121">
        <v>83013</v>
      </c>
      <c r="I43" s="125">
        <v>83013</v>
      </c>
      <c r="J43" s="121">
        <v>83013</v>
      </c>
      <c r="K43" s="118">
        <v>83013</v>
      </c>
      <c r="L43" s="121" t="s">
        <v>172</v>
      </c>
    </row>
    <row r="44" spans="2:12" ht="36.75" customHeight="1" x14ac:dyDescent="0.25">
      <c r="B44" s="121"/>
      <c r="C44" s="56" t="s">
        <v>54</v>
      </c>
      <c r="D44" s="126"/>
      <c r="E44" s="121"/>
      <c r="F44" s="121"/>
      <c r="G44" s="121"/>
      <c r="H44" s="121"/>
      <c r="I44" s="125"/>
      <c r="J44" s="121"/>
      <c r="K44" s="120"/>
      <c r="L44" s="121"/>
    </row>
    <row r="45" spans="2:12" ht="36.75" customHeight="1" x14ac:dyDescent="0.25">
      <c r="B45" s="55" t="s">
        <v>174</v>
      </c>
      <c r="C45" s="56" t="s">
        <v>56</v>
      </c>
      <c r="D45" s="56" t="s">
        <v>24</v>
      </c>
      <c r="E45" s="55" t="s">
        <v>21</v>
      </c>
      <c r="F45" s="55">
        <v>1345</v>
      </c>
      <c r="G45" s="55">
        <v>1345</v>
      </c>
      <c r="H45" s="55">
        <v>1345</v>
      </c>
      <c r="I45" s="90">
        <v>1345</v>
      </c>
      <c r="J45" s="55">
        <v>1345</v>
      </c>
      <c r="K45" s="55">
        <v>1345</v>
      </c>
      <c r="L45" s="121"/>
    </row>
    <row r="46" spans="2:12" ht="27.75" customHeight="1" x14ac:dyDescent="0.25">
      <c r="B46" s="55" t="s">
        <v>175</v>
      </c>
      <c r="C46" s="56" t="s">
        <v>57</v>
      </c>
      <c r="D46" s="56" t="s">
        <v>58</v>
      </c>
      <c r="E46" s="55" t="s">
        <v>28</v>
      </c>
      <c r="F46" s="55">
        <v>79</v>
      </c>
      <c r="G46" s="55">
        <v>79</v>
      </c>
      <c r="H46" s="55">
        <v>220</v>
      </c>
      <c r="I46" s="90">
        <v>220</v>
      </c>
      <c r="J46" s="55">
        <v>220</v>
      </c>
      <c r="K46" s="55">
        <v>220</v>
      </c>
      <c r="L46" s="121"/>
    </row>
    <row r="47" spans="2:12" ht="36.75" customHeight="1" x14ac:dyDescent="0.25">
      <c r="B47" s="55" t="s">
        <v>176</v>
      </c>
      <c r="C47" s="56" t="s">
        <v>59</v>
      </c>
      <c r="D47" s="56" t="s">
        <v>60</v>
      </c>
      <c r="E47" s="55" t="s">
        <v>28</v>
      </c>
      <c r="F47" s="55">
        <v>1</v>
      </c>
      <c r="G47" s="55">
        <v>1</v>
      </c>
      <c r="H47" s="55">
        <v>6</v>
      </c>
      <c r="I47" s="90">
        <v>6</v>
      </c>
      <c r="J47" s="55">
        <v>6</v>
      </c>
      <c r="K47" s="55">
        <v>6</v>
      </c>
      <c r="L47" s="121" t="s">
        <v>272</v>
      </c>
    </row>
    <row r="48" spans="2:12" ht="27" customHeight="1" x14ac:dyDescent="0.25">
      <c r="B48" s="55" t="s">
        <v>177</v>
      </c>
      <c r="C48" s="56" t="s">
        <v>61</v>
      </c>
      <c r="D48" s="56" t="s">
        <v>62</v>
      </c>
      <c r="E48" s="55" t="s">
        <v>28</v>
      </c>
      <c r="F48" s="55">
        <v>1</v>
      </c>
      <c r="G48" s="55">
        <v>1</v>
      </c>
      <c r="H48" s="55">
        <v>3</v>
      </c>
      <c r="I48" s="90">
        <v>3</v>
      </c>
      <c r="J48" s="55">
        <v>3</v>
      </c>
      <c r="K48" s="55">
        <v>3</v>
      </c>
      <c r="L48" s="121"/>
    </row>
    <row r="49" spans="2:12" ht="27.75" customHeight="1" x14ac:dyDescent="0.25">
      <c r="B49" s="55" t="s">
        <v>178</v>
      </c>
      <c r="C49" s="56" t="s">
        <v>63</v>
      </c>
      <c r="D49" s="56" t="s">
        <v>64</v>
      </c>
      <c r="E49" s="55" t="s">
        <v>31</v>
      </c>
      <c r="F49" s="55">
        <v>700</v>
      </c>
      <c r="G49" s="55">
        <v>700</v>
      </c>
      <c r="H49" s="55">
        <v>700</v>
      </c>
      <c r="I49" s="90">
        <v>700</v>
      </c>
      <c r="J49" s="55">
        <v>700</v>
      </c>
      <c r="K49" s="55">
        <v>700</v>
      </c>
      <c r="L49" s="121"/>
    </row>
    <row r="50" spans="2:12" ht="33" customHeight="1" x14ac:dyDescent="0.25">
      <c r="B50" s="55" t="s">
        <v>179</v>
      </c>
      <c r="C50" s="56" t="s">
        <v>65</v>
      </c>
      <c r="D50" s="56" t="s">
        <v>24</v>
      </c>
      <c r="E50" s="55" t="s">
        <v>21</v>
      </c>
      <c r="F50" s="55">
        <v>202518</v>
      </c>
      <c r="G50" s="55">
        <v>202518</v>
      </c>
      <c r="H50" s="55">
        <v>202518</v>
      </c>
      <c r="I50" s="90">
        <v>202518</v>
      </c>
      <c r="J50" s="55">
        <v>202518</v>
      </c>
      <c r="K50" s="55">
        <v>202518</v>
      </c>
      <c r="L50" s="121"/>
    </row>
    <row r="51" spans="2:12" ht="31.5" customHeight="1" x14ac:dyDescent="0.25">
      <c r="B51" s="55" t="s">
        <v>180</v>
      </c>
      <c r="C51" s="56" t="s">
        <v>66</v>
      </c>
      <c r="D51" s="56" t="s">
        <v>67</v>
      </c>
      <c r="E51" s="55" t="s">
        <v>35</v>
      </c>
      <c r="F51" s="55">
        <v>3</v>
      </c>
      <c r="G51" s="55">
        <v>1</v>
      </c>
      <c r="H51" s="55">
        <v>3</v>
      </c>
      <c r="I51" s="90">
        <v>3</v>
      </c>
      <c r="J51" s="55">
        <v>3</v>
      </c>
      <c r="K51" s="55">
        <v>3</v>
      </c>
      <c r="L51" s="121"/>
    </row>
    <row r="52" spans="2:12" ht="45.75" customHeight="1" x14ac:dyDescent="0.25">
      <c r="B52" s="55" t="s">
        <v>181</v>
      </c>
      <c r="C52" s="56" t="s">
        <v>68</v>
      </c>
      <c r="D52" s="56" t="s">
        <v>69</v>
      </c>
      <c r="E52" s="55" t="s">
        <v>35</v>
      </c>
      <c r="F52" s="55">
        <v>1</v>
      </c>
      <c r="G52" s="55">
        <v>0</v>
      </c>
      <c r="H52" s="55">
        <v>0</v>
      </c>
      <c r="I52" s="90">
        <v>0</v>
      </c>
      <c r="J52" s="55">
        <v>0</v>
      </c>
      <c r="K52" s="55">
        <v>0</v>
      </c>
      <c r="L52" s="121"/>
    </row>
    <row r="53" spans="2:12" ht="96.75" customHeight="1" x14ac:dyDescent="0.25">
      <c r="B53" s="55" t="s">
        <v>182</v>
      </c>
      <c r="C53" s="56" t="s">
        <v>70</v>
      </c>
      <c r="D53" s="56" t="s">
        <v>58</v>
      </c>
      <c r="E53" s="55" t="s">
        <v>35</v>
      </c>
      <c r="F53" s="55">
        <v>197</v>
      </c>
      <c r="G53" s="55">
        <f>197+629</f>
        <v>826</v>
      </c>
      <c r="H53" s="55">
        <v>20</v>
      </c>
      <c r="I53" s="90">
        <v>20</v>
      </c>
      <c r="J53" s="55">
        <v>0</v>
      </c>
      <c r="K53" s="55">
        <v>0</v>
      </c>
      <c r="L53" s="55" t="s">
        <v>270</v>
      </c>
    </row>
    <row r="54" spans="2:12" ht="83.25" customHeight="1" x14ac:dyDescent="0.25">
      <c r="B54" s="55" t="s">
        <v>183</v>
      </c>
      <c r="C54" s="56" t="s">
        <v>71</v>
      </c>
      <c r="D54" s="56" t="s">
        <v>72</v>
      </c>
      <c r="E54" s="55" t="s">
        <v>35</v>
      </c>
      <c r="F54" s="55">
        <v>3</v>
      </c>
      <c r="G54" s="55">
        <v>0</v>
      </c>
      <c r="H54" s="55">
        <v>0</v>
      </c>
      <c r="I54" s="90">
        <v>0</v>
      </c>
      <c r="J54" s="55">
        <v>0</v>
      </c>
      <c r="K54" s="55">
        <v>0</v>
      </c>
      <c r="L54" s="56" t="s">
        <v>272</v>
      </c>
    </row>
    <row r="55" spans="2:12" s="43" customFormat="1" ht="87.75" customHeight="1" x14ac:dyDescent="0.25">
      <c r="B55" s="55" t="s">
        <v>396</v>
      </c>
      <c r="C55" s="56" t="s">
        <v>459</v>
      </c>
      <c r="D55" s="56" t="s">
        <v>115</v>
      </c>
      <c r="E55" s="55" t="s">
        <v>35</v>
      </c>
      <c r="F55" s="55">
        <v>0</v>
      </c>
      <c r="G55" s="55">
        <v>0</v>
      </c>
      <c r="H55" s="55">
        <v>0</v>
      </c>
      <c r="I55" s="92">
        <f>1304+1304+30+101+42</f>
        <v>2781</v>
      </c>
      <c r="J55" s="55">
        <v>0</v>
      </c>
      <c r="K55" s="55">
        <v>0</v>
      </c>
      <c r="L55" s="56" t="s">
        <v>560</v>
      </c>
    </row>
    <row r="56" spans="2:12" ht="78" customHeight="1" x14ac:dyDescent="0.25">
      <c r="B56" s="55" t="s">
        <v>461</v>
      </c>
      <c r="C56" s="56" t="s">
        <v>544</v>
      </c>
      <c r="D56" s="56" t="s">
        <v>115</v>
      </c>
      <c r="E56" s="55" t="s">
        <v>35</v>
      </c>
      <c r="F56" s="55">
        <v>0</v>
      </c>
      <c r="G56" s="55">
        <v>0</v>
      </c>
      <c r="H56" s="55">
        <v>85</v>
      </c>
      <c r="I56" s="90">
        <v>85</v>
      </c>
      <c r="J56" s="55">
        <v>0</v>
      </c>
      <c r="K56" s="55">
        <v>0</v>
      </c>
      <c r="L56" s="56" t="s">
        <v>489</v>
      </c>
    </row>
    <row r="57" spans="2:12" ht="82.5" customHeight="1" x14ac:dyDescent="0.25">
      <c r="B57" s="55" t="s">
        <v>466</v>
      </c>
      <c r="C57" s="56" t="s">
        <v>467</v>
      </c>
      <c r="D57" s="56" t="s">
        <v>115</v>
      </c>
      <c r="E57" s="55" t="s">
        <v>35</v>
      </c>
      <c r="F57" s="55">
        <v>0</v>
      </c>
      <c r="G57" s="55">
        <v>0</v>
      </c>
      <c r="H57" s="55">
        <v>0</v>
      </c>
      <c r="I57" s="90">
        <v>1</v>
      </c>
      <c r="J57" s="55">
        <v>0</v>
      </c>
      <c r="K57" s="55">
        <v>0</v>
      </c>
      <c r="L57" s="56" t="s">
        <v>490</v>
      </c>
    </row>
    <row r="58" spans="2:12" ht="82.5" customHeight="1" x14ac:dyDescent="0.25">
      <c r="B58" s="55" t="s">
        <v>469</v>
      </c>
      <c r="C58" s="56" t="s">
        <v>563</v>
      </c>
      <c r="D58" s="56" t="s">
        <v>115</v>
      </c>
      <c r="E58" s="55" t="s">
        <v>35</v>
      </c>
      <c r="F58" s="55">
        <v>0</v>
      </c>
      <c r="G58" s="55">
        <v>0</v>
      </c>
      <c r="H58" s="55">
        <v>0</v>
      </c>
      <c r="I58" s="92">
        <f>22+25</f>
        <v>47</v>
      </c>
      <c r="J58" s="55">
        <v>0</v>
      </c>
      <c r="K58" s="55">
        <v>0</v>
      </c>
      <c r="L58" s="56" t="s">
        <v>554</v>
      </c>
    </row>
    <row r="59" spans="2:12" ht="76.5" customHeight="1" x14ac:dyDescent="0.25">
      <c r="B59" s="55" t="s">
        <v>73</v>
      </c>
      <c r="C59" s="56" t="s">
        <v>74</v>
      </c>
      <c r="D59" s="56" t="s">
        <v>75</v>
      </c>
      <c r="E59" s="55" t="s">
        <v>21</v>
      </c>
      <c r="F59" s="55">
        <v>545</v>
      </c>
      <c r="G59" s="55">
        <v>540</v>
      </c>
      <c r="H59" s="55">
        <v>540</v>
      </c>
      <c r="I59" s="90">
        <v>540</v>
      </c>
      <c r="J59" s="55">
        <v>540</v>
      </c>
      <c r="K59" s="55">
        <v>540</v>
      </c>
      <c r="L59" s="56" t="s">
        <v>489</v>
      </c>
    </row>
    <row r="60" spans="2:12" ht="86.25" customHeight="1" x14ac:dyDescent="0.25">
      <c r="B60" s="29" t="s">
        <v>184</v>
      </c>
      <c r="C60" s="56" t="s">
        <v>76</v>
      </c>
      <c r="D60" s="56" t="s">
        <v>75</v>
      </c>
      <c r="E60" s="55" t="s">
        <v>77</v>
      </c>
      <c r="F60" s="55">
        <v>208.4</v>
      </c>
      <c r="G60" s="55">
        <v>235</v>
      </c>
      <c r="H60" s="55">
        <v>0</v>
      </c>
      <c r="I60" s="90">
        <v>0</v>
      </c>
      <c r="J60" s="55">
        <v>0</v>
      </c>
      <c r="K60" s="55">
        <v>0</v>
      </c>
      <c r="L60" s="55" t="s">
        <v>446</v>
      </c>
    </row>
    <row r="61" spans="2:12" ht="44.25" customHeight="1" x14ac:dyDescent="0.25">
      <c r="B61" s="29" t="s">
        <v>185</v>
      </c>
      <c r="C61" s="56" t="s">
        <v>79</v>
      </c>
      <c r="D61" s="56" t="s">
        <v>80</v>
      </c>
      <c r="E61" s="55" t="s">
        <v>35</v>
      </c>
      <c r="F61" s="55">
        <v>197</v>
      </c>
      <c r="G61" s="55">
        <v>0</v>
      </c>
      <c r="H61" s="55">
        <v>0</v>
      </c>
      <c r="I61" s="90">
        <v>0</v>
      </c>
      <c r="J61" s="55">
        <v>0</v>
      </c>
      <c r="K61" s="55">
        <v>0</v>
      </c>
      <c r="L61" s="121" t="s">
        <v>271</v>
      </c>
    </row>
    <row r="62" spans="2:12" ht="48" customHeight="1" x14ac:dyDescent="0.25">
      <c r="B62" s="29" t="s">
        <v>186</v>
      </c>
      <c r="C62" s="56" t="s">
        <v>81</v>
      </c>
      <c r="D62" s="56" t="s">
        <v>82</v>
      </c>
      <c r="E62" s="55" t="s">
        <v>35</v>
      </c>
      <c r="F62" s="55">
        <v>256</v>
      </c>
      <c r="G62" s="55">
        <v>51</v>
      </c>
      <c r="H62" s="55">
        <f>1+6</f>
        <v>7</v>
      </c>
      <c r="I62" s="93">
        <v>5</v>
      </c>
      <c r="J62" s="55">
        <v>1</v>
      </c>
      <c r="K62" s="55">
        <v>0</v>
      </c>
      <c r="L62" s="121"/>
    </row>
    <row r="63" spans="2:12" ht="41.25" customHeight="1" x14ac:dyDescent="0.25">
      <c r="B63" s="29" t="s">
        <v>187</v>
      </c>
      <c r="C63" s="56" t="s">
        <v>83</v>
      </c>
      <c r="D63" s="56" t="s">
        <v>84</v>
      </c>
      <c r="E63" s="55" t="s">
        <v>35</v>
      </c>
      <c r="F63" s="55">
        <v>6</v>
      </c>
      <c r="G63" s="55" t="s">
        <v>36</v>
      </c>
      <c r="H63" s="55" t="s">
        <v>36</v>
      </c>
      <c r="I63" s="90" t="s">
        <v>36</v>
      </c>
      <c r="J63" s="55" t="s">
        <v>36</v>
      </c>
      <c r="K63" s="55" t="s">
        <v>36</v>
      </c>
      <c r="L63" s="121"/>
    </row>
    <row r="64" spans="2:12" ht="45.75" customHeight="1" x14ac:dyDescent="0.25">
      <c r="B64" s="29" t="s">
        <v>188</v>
      </c>
      <c r="C64" s="56" t="s">
        <v>85</v>
      </c>
      <c r="D64" s="56" t="s">
        <v>86</v>
      </c>
      <c r="E64" s="55" t="s">
        <v>35</v>
      </c>
      <c r="F64" s="55">
        <v>570</v>
      </c>
      <c r="G64" s="55">
        <v>570</v>
      </c>
      <c r="H64" s="55">
        <v>570</v>
      </c>
      <c r="I64" s="90">
        <v>570</v>
      </c>
      <c r="J64" s="55">
        <v>570</v>
      </c>
      <c r="K64" s="55">
        <v>570</v>
      </c>
      <c r="L64" s="121" t="s">
        <v>172</v>
      </c>
    </row>
    <row r="65" spans="2:12" ht="48.75" customHeight="1" x14ac:dyDescent="0.25">
      <c r="B65" s="29" t="s">
        <v>189</v>
      </c>
      <c r="C65" s="56" t="s">
        <v>87</v>
      </c>
      <c r="D65" s="56" t="s">
        <v>88</v>
      </c>
      <c r="E65" s="55" t="s">
        <v>89</v>
      </c>
      <c r="F65" s="55">
        <v>367579.48</v>
      </c>
      <c r="G65" s="55">
        <v>367579.48</v>
      </c>
      <c r="H65" s="55">
        <v>367579.48</v>
      </c>
      <c r="I65" s="90">
        <v>367579.48</v>
      </c>
      <c r="J65" s="55">
        <v>367579.48</v>
      </c>
      <c r="K65" s="55">
        <v>367579.48</v>
      </c>
      <c r="L65" s="121"/>
    </row>
    <row r="66" spans="2:12" ht="45.75" customHeight="1" x14ac:dyDescent="0.25">
      <c r="B66" s="29" t="s">
        <v>190</v>
      </c>
      <c r="C66" s="56" t="s">
        <v>90</v>
      </c>
      <c r="D66" s="56" t="s">
        <v>88</v>
      </c>
      <c r="E66" s="55" t="s">
        <v>89</v>
      </c>
      <c r="F66" s="55">
        <v>232230.1</v>
      </c>
      <c r="G66" s="55">
        <v>232230.1</v>
      </c>
      <c r="H66" s="55">
        <v>232230.1</v>
      </c>
      <c r="I66" s="90">
        <v>232230.1</v>
      </c>
      <c r="J66" s="55">
        <v>232230.1</v>
      </c>
      <c r="K66" s="55">
        <v>232230.1</v>
      </c>
      <c r="L66" s="121"/>
    </row>
    <row r="67" spans="2:12" ht="44.25" customHeight="1" x14ac:dyDescent="0.25">
      <c r="B67" s="29" t="s">
        <v>191</v>
      </c>
      <c r="C67" s="56" t="s">
        <v>91</v>
      </c>
      <c r="D67" s="56" t="s">
        <v>92</v>
      </c>
      <c r="E67" s="55" t="s">
        <v>31</v>
      </c>
      <c r="F67" s="55">
        <v>867.66</v>
      </c>
      <c r="G67" s="55">
        <v>867.66</v>
      </c>
      <c r="H67" s="55">
        <v>2513.1999999999998</v>
      </c>
      <c r="I67" s="90">
        <v>2513.1999999999998</v>
      </c>
      <c r="J67" s="55">
        <v>2513.1999999999998</v>
      </c>
      <c r="K67" s="55">
        <v>2513.1999999999998</v>
      </c>
      <c r="L67" s="121"/>
    </row>
    <row r="68" spans="2:12" ht="31.5" customHeight="1" x14ac:dyDescent="0.25">
      <c r="B68" s="29" t="s">
        <v>192</v>
      </c>
      <c r="C68" s="56" t="s">
        <v>93</v>
      </c>
      <c r="D68" s="56" t="s">
        <v>94</v>
      </c>
      <c r="E68" s="55" t="s">
        <v>35</v>
      </c>
      <c r="F68" s="55" t="s">
        <v>36</v>
      </c>
      <c r="G68" s="55">
        <v>110</v>
      </c>
      <c r="H68" s="55">
        <v>110</v>
      </c>
      <c r="I68" s="90">
        <v>110</v>
      </c>
      <c r="J68" s="55">
        <v>110</v>
      </c>
      <c r="K68" s="55">
        <v>110</v>
      </c>
      <c r="L68" s="121"/>
    </row>
    <row r="69" spans="2:12" ht="78" customHeight="1" x14ac:dyDescent="0.25">
      <c r="B69" s="29" t="s">
        <v>193</v>
      </c>
      <c r="C69" s="56" t="s">
        <v>95</v>
      </c>
      <c r="D69" s="56" t="s">
        <v>96</v>
      </c>
      <c r="E69" s="55" t="s">
        <v>35</v>
      </c>
      <c r="F69" s="55">
        <v>2</v>
      </c>
      <c r="G69" s="55" t="s">
        <v>36</v>
      </c>
      <c r="H69" s="55" t="s">
        <v>36</v>
      </c>
      <c r="I69" s="90" t="s">
        <v>36</v>
      </c>
      <c r="J69" s="55" t="s">
        <v>36</v>
      </c>
      <c r="K69" s="55" t="s">
        <v>36</v>
      </c>
      <c r="L69" s="118" t="s">
        <v>273</v>
      </c>
    </row>
    <row r="70" spans="2:12" ht="77.25" customHeight="1" x14ac:dyDescent="0.25">
      <c r="B70" s="29" t="s">
        <v>194</v>
      </c>
      <c r="C70" s="56" t="s">
        <v>97</v>
      </c>
      <c r="D70" s="56" t="s">
        <v>94</v>
      </c>
      <c r="E70" s="55" t="s">
        <v>35</v>
      </c>
      <c r="F70" s="55" t="s">
        <v>36</v>
      </c>
      <c r="G70" s="55">
        <v>26</v>
      </c>
      <c r="H70" s="55">
        <f>6+1</f>
        <v>7</v>
      </c>
      <c r="I70" s="90">
        <f t="shared" ref="I70:K70" si="0">6+1</f>
        <v>7</v>
      </c>
      <c r="J70" s="55">
        <f t="shared" si="0"/>
        <v>7</v>
      </c>
      <c r="K70" s="55">
        <f t="shared" si="0"/>
        <v>7</v>
      </c>
      <c r="L70" s="120"/>
    </row>
    <row r="71" spans="2:12" ht="75.75" customHeight="1" x14ac:dyDescent="0.25">
      <c r="B71" s="29" t="s">
        <v>195</v>
      </c>
      <c r="C71" s="56" t="s">
        <v>384</v>
      </c>
      <c r="D71" s="56" t="s">
        <v>98</v>
      </c>
      <c r="E71" s="55" t="s">
        <v>77</v>
      </c>
      <c r="F71" s="55" t="s">
        <v>36</v>
      </c>
      <c r="G71" s="55">
        <v>10</v>
      </c>
      <c r="H71" s="55">
        <f>10+974</f>
        <v>984</v>
      </c>
      <c r="I71" s="90" t="s">
        <v>36</v>
      </c>
      <c r="J71" s="55" t="s">
        <v>36</v>
      </c>
      <c r="K71" s="55" t="s">
        <v>36</v>
      </c>
      <c r="L71" s="55" t="s">
        <v>447</v>
      </c>
    </row>
    <row r="72" spans="2:12" ht="21.75" customHeight="1" x14ac:dyDescent="0.25">
      <c r="B72" s="29" t="s">
        <v>196</v>
      </c>
      <c r="C72" s="56" t="s">
        <v>370</v>
      </c>
      <c r="D72" s="56" t="s">
        <v>105</v>
      </c>
      <c r="E72" s="55" t="s">
        <v>35</v>
      </c>
      <c r="F72" s="55"/>
      <c r="G72" s="55"/>
      <c r="H72" s="55">
        <v>1</v>
      </c>
      <c r="I72" s="90">
        <v>1</v>
      </c>
      <c r="J72" s="55">
        <v>1</v>
      </c>
      <c r="K72" s="55">
        <v>1</v>
      </c>
      <c r="L72" s="118" t="s">
        <v>439</v>
      </c>
    </row>
    <row r="73" spans="2:12" ht="48" customHeight="1" x14ac:dyDescent="0.25">
      <c r="B73" s="29" t="s">
        <v>369</v>
      </c>
      <c r="C73" s="56" t="s">
        <v>541</v>
      </c>
      <c r="D73" s="56" t="s">
        <v>98</v>
      </c>
      <c r="E73" s="55" t="s">
        <v>77</v>
      </c>
      <c r="F73" s="55" t="s">
        <v>36</v>
      </c>
      <c r="G73" s="55" t="s">
        <v>36</v>
      </c>
      <c r="H73" s="55">
        <v>511.5</v>
      </c>
      <c r="I73" s="90">
        <v>0.1</v>
      </c>
      <c r="J73" s="55" t="s">
        <v>36</v>
      </c>
      <c r="K73" s="55" t="s">
        <v>36</v>
      </c>
      <c r="L73" s="119"/>
    </row>
    <row r="74" spans="2:12" ht="34.5" customHeight="1" x14ac:dyDescent="0.25">
      <c r="B74" s="29" t="s">
        <v>381</v>
      </c>
      <c r="C74" s="56" t="s">
        <v>387</v>
      </c>
      <c r="D74" s="56" t="s">
        <v>386</v>
      </c>
      <c r="E74" s="55" t="s">
        <v>35</v>
      </c>
      <c r="F74" s="55" t="s">
        <v>36</v>
      </c>
      <c r="G74" s="55" t="s">
        <v>36</v>
      </c>
      <c r="H74" s="55">
        <v>4</v>
      </c>
      <c r="I74" s="90" t="s">
        <v>36</v>
      </c>
      <c r="J74" s="55" t="s">
        <v>36</v>
      </c>
      <c r="K74" s="55" t="s">
        <v>36</v>
      </c>
      <c r="L74" s="119"/>
    </row>
    <row r="75" spans="2:12" ht="78.75" customHeight="1" x14ac:dyDescent="0.25">
      <c r="B75" s="29" t="s">
        <v>385</v>
      </c>
      <c r="C75" s="56" t="s">
        <v>393</v>
      </c>
      <c r="D75" s="56" t="s">
        <v>394</v>
      </c>
      <c r="E75" s="55" t="s">
        <v>35</v>
      </c>
      <c r="F75" s="55" t="s">
        <v>36</v>
      </c>
      <c r="G75" s="55" t="s">
        <v>36</v>
      </c>
      <c r="H75" s="55">
        <f>11+1</f>
        <v>12</v>
      </c>
      <c r="I75" s="90" t="s">
        <v>36</v>
      </c>
      <c r="J75" s="55" t="s">
        <v>36</v>
      </c>
      <c r="K75" s="55" t="s">
        <v>36</v>
      </c>
      <c r="L75" s="119"/>
    </row>
    <row r="76" spans="2:12" ht="78.75" customHeight="1" x14ac:dyDescent="0.25">
      <c r="B76" s="29" t="s">
        <v>392</v>
      </c>
      <c r="C76" s="56" t="s">
        <v>456</v>
      </c>
      <c r="D76" s="56" t="s">
        <v>69</v>
      </c>
      <c r="E76" s="55" t="s">
        <v>35</v>
      </c>
      <c r="F76" s="55"/>
      <c r="G76" s="55"/>
      <c r="H76" s="55"/>
      <c r="I76" s="90">
        <v>1</v>
      </c>
      <c r="J76" s="55"/>
      <c r="K76" s="55"/>
      <c r="L76" s="120"/>
    </row>
    <row r="77" spans="2:12" ht="78.75" customHeight="1" x14ac:dyDescent="0.25">
      <c r="B77" s="29" t="s">
        <v>419</v>
      </c>
      <c r="C77" s="56" t="s">
        <v>458</v>
      </c>
      <c r="D77" s="56" t="s">
        <v>69</v>
      </c>
      <c r="E77" s="55" t="s">
        <v>35</v>
      </c>
      <c r="F77" s="55"/>
      <c r="G77" s="55"/>
      <c r="H77" s="55"/>
      <c r="I77" s="90">
        <v>1</v>
      </c>
      <c r="J77" s="55"/>
      <c r="K77" s="55"/>
      <c r="L77" s="118" t="s">
        <v>162</v>
      </c>
    </row>
    <row r="78" spans="2:12" ht="78.75" customHeight="1" x14ac:dyDescent="0.25">
      <c r="B78" s="29" t="s">
        <v>457</v>
      </c>
      <c r="C78" s="56" t="s">
        <v>537</v>
      </c>
      <c r="D78" s="56" t="s">
        <v>485</v>
      </c>
      <c r="E78" s="55" t="s">
        <v>35</v>
      </c>
      <c r="F78" s="55"/>
      <c r="G78" s="55"/>
      <c r="H78" s="55"/>
      <c r="I78" s="90">
        <v>1</v>
      </c>
      <c r="J78" s="55"/>
      <c r="K78" s="55"/>
      <c r="L78" s="119"/>
    </row>
    <row r="79" spans="2:12" ht="78.75" customHeight="1" x14ac:dyDescent="0.25">
      <c r="B79" s="29" t="s">
        <v>478</v>
      </c>
      <c r="C79" s="56" t="s">
        <v>530</v>
      </c>
      <c r="D79" s="56" t="s">
        <v>485</v>
      </c>
      <c r="E79" s="55" t="s">
        <v>35</v>
      </c>
      <c r="F79" s="55"/>
      <c r="G79" s="55"/>
      <c r="H79" s="55"/>
      <c r="I79" s="90">
        <v>1</v>
      </c>
      <c r="J79" s="55"/>
      <c r="K79" s="55"/>
      <c r="L79" s="120"/>
    </row>
    <row r="80" spans="2:12" ht="51.75" customHeight="1" x14ac:dyDescent="0.25">
      <c r="B80" s="121" t="s">
        <v>99</v>
      </c>
      <c r="C80" s="56" t="s">
        <v>100</v>
      </c>
      <c r="D80" s="126" t="s">
        <v>102</v>
      </c>
      <c r="E80" s="121" t="s">
        <v>35</v>
      </c>
      <c r="F80" s="121">
        <v>12</v>
      </c>
      <c r="G80" s="121">
        <v>12</v>
      </c>
      <c r="H80" s="121">
        <v>12</v>
      </c>
      <c r="I80" s="125">
        <v>12</v>
      </c>
      <c r="J80" s="121">
        <v>12</v>
      </c>
      <c r="K80" s="121">
        <v>12</v>
      </c>
      <c r="L80" s="121" t="s">
        <v>269</v>
      </c>
    </row>
    <row r="81" spans="2:12" ht="45.75" customHeight="1" x14ac:dyDescent="0.25">
      <c r="B81" s="121"/>
      <c r="C81" s="56" t="s">
        <v>101</v>
      </c>
      <c r="D81" s="126"/>
      <c r="E81" s="121"/>
      <c r="F81" s="121"/>
      <c r="G81" s="121"/>
      <c r="H81" s="121"/>
      <c r="I81" s="125"/>
      <c r="J81" s="121"/>
      <c r="K81" s="121"/>
      <c r="L81" s="121"/>
    </row>
    <row r="82" spans="2:12" ht="45.75" customHeight="1" x14ac:dyDescent="0.25">
      <c r="B82" s="29" t="s">
        <v>197</v>
      </c>
      <c r="C82" s="56" t="s">
        <v>103</v>
      </c>
      <c r="D82" s="56" t="s">
        <v>102</v>
      </c>
      <c r="E82" s="55" t="s">
        <v>21</v>
      </c>
      <c r="F82" s="55">
        <v>200</v>
      </c>
      <c r="G82" s="55">
        <v>200</v>
      </c>
      <c r="H82" s="55">
        <v>200</v>
      </c>
      <c r="I82" s="90">
        <v>200</v>
      </c>
      <c r="J82" s="55">
        <v>200</v>
      </c>
      <c r="K82" s="55">
        <v>200</v>
      </c>
      <c r="L82" s="121"/>
    </row>
    <row r="83" spans="2:12" ht="34.5" customHeight="1" x14ac:dyDescent="0.25">
      <c r="B83" s="29" t="s">
        <v>198</v>
      </c>
      <c r="C83" s="56" t="s">
        <v>104</v>
      </c>
      <c r="D83" s="56" t="s">
        <v>105</v>
      </c>
      <c r="E83" s="55" t="s">
        <v>35</v>
      </c>
      <c r="F83" s="55">
        <v>36</v>
      </c>
      <c r="G83" s="55">
        <v>36</v>
      </c>
      <c r="H83" s="55">
        <v>36</v>
      </c>
      <c r="I83" s="90">
        <v>36</v>
      </c>
      <c r="J83" s="55">
        <v>36</v>
      </c>
      <c r="K83" s="55">
        <v>36</v>
      </c>
      <c r="L83" s="121"/>
    </row>
    <row r="84" spans="2:12" ht="75" customHeight="1" x14ac:dyDescent="0.25">
      <c r="B84" s="29" t="s">
        <v>199</v>
      </c>
      <c r="C84" s="56" t="s">
        <v>106</v>
      </c>
      <c r="D84" s="56" t="s">
        <v>107</v>
      </c>
      <c r="E84" s="55" t="s">
        <v>35</v>
      </c>
      <c r="F84" s="55">
        <v>17</v>
      </c>
      <c r="G84" s="55">
        <v>17</v>
      </c>
      <c r="H84" s="55">
        <v>17</v>
      </c>
      <c r="I84" s="90">
        <v>17</v>
      </c>
      <c r="J84" s="55">
        <v>17</v>
      </c>
      <c r="K84" s="55">
        <v>17</v>
      </c>
      <c r="L84" s="118" t="s">
        <v>448</v>
      </c>
    </row>
    <row r="85" spans="2:12" ht="117" customHeight="1" x14ac:dyDescent="0.25">
      <c r="B85" s="29" t="s">
        <v>200</v>
      </c>
      <c r="C85" s="56" t="s">
        <v>108</v>
      </c>
      <c r="D85" s="56" t="s">
        <v>109</v>
      </c>
      <c r="E85" s="55" t="s">
        <v>35</v>
      </c>
      <c r="F85" s="55">
        <v>35</v>
      </c>
      <c r="G85" s="55">
        <v>17</v>
      </c>
      <c r="H85" s="55">
        <v>30</v>
      </c>
      <c r="I85" s="92">
        <f>30+40</f>
        <v>70</v>
      </c>
      <c r="J85" s="55">
        <v>0</v>
      </c>
      <c r="K85" s="55">
        <v>0</v>
      </c>
      <c r="L85" s="119"/>
    </row>
    <row r="86" spans="2:12" s="43" customFormat="1" ht="82.5" customHeight="1" x14ac:dyDescent="0.25">
      <c r="B86" s="29" t="s">
        <v>201</v>
      </c>
      <c r="C86" s="102" t="s">
        <v>110</v>
      </c>
      <c r="D86" s="102" t="s">
        <v>109</v>
      </c>
      <c r="E86" s="101" t="s">
        <v>35</v>
      </c>
      <c r="F86" s="101">
        <v>5</v>
      </c>
      <c r="G86" s="101">
        <v>0</v>
      </c>
      <c r="H86" s="101">
        <f>30</f>
        <v>30</v>
      </c>
      <c r="I86" s="94">
        <f>14+15+52</f>
        <v>81</v>
      </c>
      <c r="J86" s="101">
        <v>0</v>
      </c>
      <c r="K86" s="101">
        <v>0</v>
      </c>
      <c r="L86" s="120"/>
    </row>
    <row r="87" spans="2:12" ht="33" customHeight="1" x14ac:dyDescent="0.25">
      <c r="B87" s="29" t="s">
        <v>202</v>
      </c>
      <c r="C87" s="56" t="s">
        <v>111</v>
      </c>
      <c r="D87" s="56" t="s">
        <v>112</v>
      </c>
      <c r="E87" s="55" t="s">
        <v>31</v>
      </c>
      <c r="F87" s="55">
        <v>2.2949999999999999</v>
      </c>
      <c r="G87" s="55">
        <v>0</v>
      </c>
      <c r="H87" s="55">
        <v>0</v>
      </c>
      <c r="I87" s="90">
        <v>0</v>
      </c>
      <c r="J87" s="55">
        <v>0</v>
      </c>
      <c r="K87" s="55">
        <v>0</v>
      </c>
      <c r="L87" s="121" t="s">
        <v>404</v>
      </c>
    </row>
    <row r="88" spans="2:12" ht="65.25" customHeight="1" x14ac:dyDescent="0.25">
      <c r="B88" s="29" t="s">
        <v>203</v>
      </c>
      <c r="C88" s="56" t="s">
        <v>379</v>
      </c>
      <c r="D88" s="56" t="s">
        <v>113</v>
      </c>
      <c r="E88" s="55" t="s">
        <v>21</v>
      </c>
      <c r="F88" s="55">
        <v>0</v>
      </c>
      <c r="G88" s="55">
        <v>50</v>
      </c>
      <c r="H88" s="55">
        <v>0</v>
      </c>
      <c r="I88" s="90">
        <v>0</v>
      </c>
      <c r="J88" s="55">
        <v>0</v>
      </c>
      <c r="K88" s="55">
        <v>0</v>
      </c>
      <c r="L88" s="121"/>
    </row>
    <row r="89" spans="2:12" ht="92.25" customHeight="1" x14ac:dyDescent="0.25">
      <c r="B89" s="29" t="s">
        <v>204</v>
      </c>
      <c r="C89" s="56" t="s">
        <v>114</v>
      </c>
      <c r="D89" s="56" t="s">
        <v>115</v>
      </c>
      <c r="E89" s="55" t="s">
        <v>116</v>
      </c>
      <c r="F89" s="55" t="s">
        <v>36</v>
      </c>
      <c r="G89" s="55">
        <v>16</v>
      </c>
      <c r="H89" s="55" t="s">
        <v>36</v>
      </c>
      <c r="I89" s="90" t="s">
        <v>36</v>
      </c>
      <c r="J89" s="55" t="s">
        <v>36</v>
      </c>
      <c r="K89" s="55" t="s">
        <v>36</v>
      </c>
      <c r="L89" s="55" t="s">
        <v>162</v>
      </c>
    </row>
    <row r="90" spans="2:12" ht="97.5" customHeight="1" x14ac:dyDescent="0.25">
      <c r="B90" s="29" t="s">
        <v>205</v>
      </c>
      <c r="C90" s="56" t="s">
        <v>117</v>
      </c>
      <c r="D90" s="56" t="s">
        <v>115</v>
      </c>
      <c r="E90" s="55" t="s">
        <v>116</v>
      </c>
      <c r="F90" s="55" t="s">
        <v>36</v>
      </c>
      <c r="G90" s="55">
        <v>1</v>
      </c>
      <c r="H90" s="55" t="s">
        <v>36</v>
      </c>
      <c r="I90" s="90" t="s">
        <v>36</v>
      </c>
      <c r="J90" s="55" t="s">
        <v>36</v>
      </c>
      <c r="K90" s="55" t="s">
        <v>36</v>
      </c>
      <c r="L90" s="55" t="s">
        <v>404</v>
      </c>
    </row>
    <row r="91" spans="2:12" ht="46.5" customHeight="1" x14ac:dyDescent="0.25">
      <c r="B91" s="29" t="s">
        <v>371</v>
      </c>
      <c r="C91" s="56" t="s">
        <v>468</v>
      </c>
      <c r="D91" s="56" t="s">
        <v>115</v>
      </c>
      <c r="E91" s="55" t="s">
        <v>116</v>
      </c>
      <c r="F91" s="55" t="s">
        <v>36</v>
      </c>
      <c r="G91" s="55" t="s">
        <v>36</v>
      </c>
      <c r="H91" s="55">
        <v>25</v>
      </c>
      <c r="I91" s="90">
        <v>30</v>
      </c>
      <c r="J91" s="55" t="s">
        <v>36</v>
      </c>
      <c r="K91" s="55" t="s">
        <v>36</v>
      </c>
      <c r="L91" s="118" t="s">
        <v>162</v>
      </c>
    </row>
    <row r="92" spans="2:12" ht="37.5" customHeight="1" x14ac:dyDescent="0.25">
      <c r="B92" s="29" t="s">
        <v>375</v>
      </c>
      <c r="C92" s="56" t="s">
        <v>372</v>
      </c>
      <c r="D92" s="56" t="s">
        <v>115</v>
      </c>
      <c r="E92" s="55" t="s">
        <v>116</v>
      </c>
      <c r="F92" s="55" t="s">
        <v>36</v>
      </c>
      <c r="G92" s="55" t="s">
        <v>36</v>
      </c>
      <c r="H92" s="55">
        <v>2</v>
      </c>
      <c r="I92" s="90" t="s">
        <v>36</v>
      </c>
      <c r="J92" s="55" t="s">
        <v>36</v>
      </c>
      <c r="K92" s="55" t="s">
        <v>36</v>
      </c>
      <c r="L92" s="120"/>
    </row>
    <row r="93" spans="2:12" ht="97.5" customHeight="1" x14ac:dyDescent="0.25">
      <c r="B93" s="29" t="s">
        <v>397</v>
      </c>
      <c r="C93" s="56" t="s">
        <v>398</v>
      </c>
      <c r="D93" s="56" t="s">
        <v>401</v>
      </c>
      <c r="E93" s="55" t="s">
        <v>21</v>
      </c>
      <c r="F93" s="55" t="s">
        <v>36</v>
      </c>
      <c r="G93" s="55" t="s">
        <v>36</v>
      </c>
      <c r="H93" s="55">
        <v>271.3</v>
      </c>
      <c r="I93" s="90"/>
      <c r="J93" s="55" t="s">
        <v>36</v>
      </c>
      <c r="K93" s="55"/>
      <c r="L93" s="55" t="s">
        <v>404</v>
      </c>
    </row>
    <row r="94" spans="2:12" ht="84" customHeight="1" x14ac:dyDescent="0.25">
      <c r="B94" s="29" t="s">
        <v>399</v>
      </c>
      <c r="C94" s="56" t="s">
        <v>400</v>
      </c>
      <c r="D94" s="56" t="s">
        <v>98</v>
      </c>
      <c r="E94" s="55" t="s">
        <v>402</v>
      </c>
      <c r="F94" s="55" t="s">
        <v>36</v>
      </c>
      <c r="G94" s="55" t="s">
        <v>36</v>
      </c>
      <c r="H94" s="55">
        <v>65</v>
      </c>
      <c r="I94" s="90"/>
      <c r="J94" s="55" t="s">
        <v>36</v>
      </c>
      <c r="K94" s="54" t="s">
        <v>36</v>
      </c>
      <c r="L94" s="118" t="s">
        <v>162</v>
      </c>
    </row>
    <row r="95" spans="2:12" ht="84" customHeight="1" x14ac:dyDescent="0.25">
      <c r="B95" s="29" t="s">
        <v>403</v>
      </c>
      <c r="C95" s="56" t="s">
        <v>405</v>
      </c>
      <c r="D95" s="56" t="s">
        <v>98</v>
      </c>
      <c r="E95" s="55" t="s">
        <v>402</v>
      </c>
      <c r="F95" s="55" t="s">
        <v>36</v>
      </c>
      <c r="G95" s="55" t="s">
        <v>36</v>
      </c>
      <c r="H95" s="55">
        <v>3.6</v>
      </c>
      <c r="I95" s="90"/>
      <c r="J95" s="55" t="s">
        <v>36</v>
      </c>
      <c r="K95" s="54" t="s">
        <v>36</v>
      </c>
      <c r="L95" s="120"/>
    </row>
    <row r="96" spans="2:12" ht="96.75" customHeight="1" x14ac:dyDescent="0.25">
      <c r="B96" s="29" t="s">
        <v>406</v>
      </c>
      <c r="C96" s="56" t="s">
        <v>418</v>
      </c>
      <c r="D96" s="56" t="s">
        <v>62</v>
      </c>
      <c r="E96" s="55" t="s">
        <v>116</v>
      </c>
      <c r="F96" s="55" t="s">
        <v>36</v>
      </c>
      <c r="G96" s="55" t="s">
        <v>36</v>
      </c>
      <c r="H96" s="55" t="s">
        <v>36</v>
      </c>
      <c r="I96" s="90">
        <v>1</v>
      </c>
      <c r="J96" s="55" t="s">
        <v>36</v>
      </c>
      <c r="K96" s="54" t="s">
        <v>36</v>
      </c>
      <c r="L96" s="55" t="s">
        <v>404</v>
      </c>
    </row>
    <row r="97" spans="2:12" ht="84" customHeight="1" x14ac:dyDescent="0.25">
      <c r="B97" s="29" t="s">
        <v>417</v>
      </c>
      <c r="C97" s="56" t="s">
        <v>424</v>
      </c>
      <c r="D97" s="56" t="s">
        <v>62</v>
      </c>
      <c r="E97" s="55" t="s">
        <v>116</v>
      </c>
      <c r="F97" s="55" t="s">
        <v>36</v>
      </c>
      <c r="G97" s="55" t="s">
        <v>36</v>
      </c>
      <c r="H97" s="55" t="s">
        <v>36</v>
      </c>
      <c r="I97" s="90">
        <v>1</v>
      </c>
      <c r="J97" s="55" t="s">
        <v>36</v>
      </c>
      <c r="K97" s="54" t="s">
        <v>36</v>
      </c>
      <c r="L97" s="118" t="s">
        <v>162</v>
      </c>
    </row>
    <row r="98" spans="2:12" ht="84" customHeight="1" x14ac:dyDescent="0.25">
      <c r="B98" s="29" t="s">
        <v>422</v>
      </c>
      <c r="C98" s="56" t="s">
        <v>444</v>
      </c>
      <c r="D98" s="56" t="s">
        <v>62</v>
      </c>
      <c r="E98" s="55" t="s">
        <v>116</v>
      </c>
      <c r="F98" s="55" t="s">
        <v>36</v>
      </c>
      <c r="G98" s="55" t="s">
        <v>36</v>
      </c>
      <c r="H98" s="55" t="s">
        <v>36</v>
      </c>
      <c r="I98" s="90">
        <v>0</v>
      </c>
      <c r="J98" s="55" t="s">
        <v>36</v>
      </c>
      <c r="K98" s="54" t="s">
        <v>36</v>
      </c>
      <c r="L98" s="119"/>
    </row>
    <row r="99" spans="2:12" ht="84" customHeight="1" x14ac:dyDescent="0.25">
      <c r="B99" s="29" t="s">
        <v>462</v>
      </c>
      <c r="C99" s="56" t="s">
        <v>463</v>
      </c>
      <c r="D99" s="56" t="s">
        <v>62</v>
      </c>
      <c r="E99" s="55" t="s">
        <v>116</v>
      </c>
      <c r="F99" s="55" t="s">
        <v>36</v>
      </c>
      <c r="G99" s="55" t="s">
        <v>36</v>
      </c>
      <c r="H99" s="55" t="s">
        <v>36</v>
      </c>
      <c r="I99" s="90">
        <v>1</v>
      </c>
      <c r="J99" s="55" t="s">
        <v>36</v>
      </c>
      <c r="K99" s="54" t="s">
        <v>36</v>
      </c>
      <c r="L99" s="120"/>
    </row>
    <row r="100" spans="2:12" ht="84" customHeight="1" x14ac:dyDescent="0.25">
      <c r="B100" s="29" t="s">
        <v>465</v>
      </c>
      <c r="C100" s="56" t="s">
        <v>486</v>
      </c>
      <c r="D100" s="56" t="s">
        <v>62</v>
      </c>
      <c r="E100" s="55" t="s">
        <v>116</v>
      </c>
      <c r="F100" s="55" t="s">
        <v>36</v>
      </c>
      <c r="G100" s="55" t="s">
        <v>36</v>
      </c>
      <c r="H100" s="55" t="s">
        <v>36</v>
      </c>
      <c r="I100" s="90">
        <v>1</v>
      </c>
      <c r="J100" s="55" t="s">
        <v>36</v>
      </c>
      <c r="K100" s="54" t="s">
        <v>36</v>
      </c>
      <c r="L100" s="136" t="s">
        <v>162</v>
      </c>
    </row>
    <row r="101" spans="2:12" ht="31.5" customHeight="1" x14ac:dyDescent="0.25">
      <c r="B101" s="29" t="s">
        <v>464</v>
      </c>
      <c r="C101" s="56" t="s">
        <v>488</v>
      </c>
      <c r="D101" s="56" t="s">
        <v>62</v>
      </c>
      <c r="E101" s="55" t="s">
        <v>116</v>
      </c>
      <c r="F101" s="55" t="s">
        <v>36</v>
      </c>
      <c r="G101" s="55" t="s">
        <v>36</v>
      </c>
      <c r="H101" s="55" t="s">
        <v>36</v>
      </c>
      <c r="I101" s="90">
        <v>1</v>
      </c>
      <c r="J101" s="55" t="s">
        <v>36</v>
      </c>
      <c r="K101" s="54" t="s">
        <v>36</v>
      </c>
      <c r="L101" s="137"/>
    </row>
    <row r="102" spans="2:12" s="44" customFormat="1" ht="40.5" customHeight="1" x14ac:dyDescent="0.25">
      <c r="B102" s="67" t="s">
        <v>508</v>
      </c>
      <c r="C102" s="25" t="s">
        <v>525</v>
      </c>
      <c r="D102" s="25" t="s">
        <v>62</v>
      </c>
      <c r="E102" s="57" t="s">
        <v>116</v>
      </c>
      <c r="F102" s="57" t="s">
        <v>36</v>
      </c>
      <c r="G102" s="57" t="s">
        <v>36</v>
      </c>
      <c r="H102" s="57" t="s">
        <v>36</v>
      </c>
      <c r="I102" s="90">
        <v>4</v>
      </c>
      <c r="J102" s="57" t="s">
        <v>36</v>
      </c>
      <c r="K102" s="68" t="s">
        <v>36</v>
      </c>
      <c r="L102" s="138"/>
    </row>
    <row r="103" spans="2:12" s="43" customFormat="1" ht="49.5" customHeight="1" x14ac:dyDescent="0.25">
      <c r="B103" s="29" t="s">
        <v>511</v>
      </c>
      <c r="C103" s="83" t="s">
        <v>536</v>
      </c>
      <c r="D103" s="83" t="s">
        <v>62</v>
      </c>
      <c r="E103" s="82" t="s">
        <v>116</v>
      </c>
      <c r="F103" s="82" t="s">
        <v>36</v>
      </c>
      <c r="G103" s="82" t="s">
        <v>36</v>
      </c>
      <c r="H103" s="82" t="s">
        <v>36</v>
      </c>
      <c r="I103" s="90">
        <v>1</v>
      </c>
      <c r="J103" s="82" t="s">
        <v>36</v>
      </c>
      <c r="K103" s="81" t="s">
        <v>36</v>
      </c>
      <c r="L103" s="118" t="s">
        <v>162</v>
      </c>
    </row>
    <row r="104" spans="2:12" s="43" customFormat="1" ht="45.75" customHeight="1" x14ac:dyDescent="0.25">
      <c r="B104" s="29" t="s">
        <v>512</v>
      </c>
      <c r="C104" s="83" t="s">
        <v>528</v>
      </c>
      <c r="D104" s="83" t="s">
        <v>62</v>
      </c>
      <c r="E104" s="82" t="s">
        <v>116</v>
      </c>
      <c r="F104" s="82" t="s">
        <v>36</v>
      </c>
      <c r="G104" s="82" t="s">
        <v>36</v>
      </c>
      <c r="H104" s="82" t="s">
        <v>36</v>
      </c>
      <c r="I104" s="90">
        <v>2</v>
      </c>
      <c r="J104" s="82" t="s">
        <v>36</v>
      </c>
      <c r="K104" s="81" t="s">
        <v>36</v>
      </c>
      <c r="L104" s="119"/>
    </row>
    <row r="105" spans="2:12" s="43" customFormat="1" ht="99" customHeight="1" x14ac:dyDescent="0.25">
      <c r="B105" s="29" t="s">
        <v>545</v>
      </c>
      <c r="C105" s="83" t="s">
        <v>547</v>
      </c>
      <c r="D105" s="83" t="s">
        <v>62</v>
      </c>
      <c r="E105" s="82" t="s">
        <v>116</v>
      </c>
      <c r="F105" s="82" t="s">
        <v>36</v>
      </c>
      <c r="G105" s="82" t="s">
        <v>36</v>
      </c>
      <c r="H105" s="82" t="s">
        <v>36</v>
      </c>
      <c r="I105" s="90">
        <v>1</v>
      </c>
      <c r="J105" s="82" t="s">
        <v>36</v>
      </c>
      <c r="K105" s="81" t="s">
        <v>36</v>
      </c>
      <c r="L105" s="82" t="s">
        <v>546</v>
      </c>
    </row>
    <row r="106" spans="2:12" s="20" customFormat="1" ht="99" customHeight="1" x14ac:dyDescent="0.25">
      <c r="B106" s="29" t="s">
        <v>550</v>
      </c>
      <c r="C106" s="88" t="s">
        <v>553</v>
      </c>
      <c r="D106" s="88" t="s">
        <v>62</v>
      </c>
      <c r="E106" s="87" t="s">
        <v>116</v>
      </c>
      <c r="F106" s="87" t="s">
        <v>36</v>
      </c>
      <c r="G106" s="87" t="s">
        <v>36</v>
      </c>
      <c r="H106" s="87" t="s">
        <v>36</v>
      </c>
      <c r="I106" s="90">
        <v>1</v>
      </c>
      <c r="J106" s="87" t="s">
        <v>36</v>
      </c>
      <c r="K106" s="86" t="s">
        <v>36</v>
      </c>
      <c r="L106" s="86" t="s">
        <v>162</v>
      </c>
    </row>
    <row r="107" spans="2:12" s="43" customFormat="1" ht="99" customHeight="1" x14ac:dyDescent="0.25">
      <c r="B107" s="72" t="s">
        <v>556</v>
      </c>
      <c r="C107" s="71" t="s">
        <v>551</v>
      </c>
      <c r="D107" s="71" t="s">
        <v>487</v>
      </c>
      <c r="E107" s="60" t="s">
        <v>116</v>
      </c>
      <c r="F107" s="60"/>
      <c r="G107" s="60"/>
      <c r="H107" s="60"/>
      <c r="I107" s="92">
        <v>1</v>
      </c>
      <c r="J107" s="60"/>
      <c r="K107" s="89"/>
      <c r="L107" s="89" t="s">
        <v>162</v>
      </c>
    </row>
    <row r="108" spans="2:12" s="43" customFormat="1" ht="99" customHeight="1" x14ac:dyDescent="0.25">
      <c r="B108" s="72" t="s">
        <v>562</v>
      </c>
      <c r="C108" s="71" t="s">
        <v>572</v>
      </c>
      <c r="D108" s="71" t="s">
        <v>487</v>
      </c>
      <c r="E108" s="60" t="s">
        <v>116</v>
      </c>
      <c r="F108" s="60"/>
      <c r="G108" s="60"/>
      <c r="H108" s="60"/>
      <c r="I108" s="92">
        <v>1</v>
      </c>
      <c r="J108" s="60"/>
      <c r="K108" s="103"/>
      <c r="L108" s="103" t="s">
        <v>162</v>
      </c>
    </row>
    <row r="109" spans="2:12" s="43" customFormat="1" ht="99" customHeight="1" x14ac:dyDescent="0.25">
      <c r="B109" s="72" t="s">
        <v>565</v>
      </c>
      <c r="C109" s="71" t="s">
        <v>564</v>
      </c>
      <c r="D109" s="71" t="s">
        <v>487</v>
      </c>
      <c r="E109" s="60" t="s">
        <v>116</v>
      </c>
      <c r="F109" s="60"/>
      <c r="G109" s="60"/>
      <c r="H109" s="60"/>
      <c r="I109" s="92">
        <v>1</v>
      </c>
      <c r="J109" s="60"/>
      <c r="K109" s="103"/>
      <c r="L109" s="103" t="s">
        <v>162</v>
      </c>
    </row>
    <row r="110" spans="2:12" ht="70.5" customHeight="1" x14ac:dyDescent="0.25">
      <c r="B110" s="29" t="s">
        <v>206</v>
      </c>
      <c r="C110" s="56" t="s">
        <v>118</v>
      </c>
      <c r="D110" s="56" t="s">
        <v>119</v>
      </c>
      <c r="E110" s="55"/>
      <c r="F110" s="55">
        <v>22000</v>
      </c>
      <c r="G110" s="55">
        <v>22000</v>
      </c>
      <c r="H110" s="55">
        <v>22000</v>
      </c>
      <c r="I110" s="90">
        <v>22000</v>
      </c>
      <c r="J110" s="55">
        <v>22000</v>
      </c>
      <c r="K110" s="55">
        <v>22000</v>
      </c>
      <c r="L110" s="118" t="s">
        <v>552</v>
      </c>
    </row>
    <row r="111" spans="2:12" ht="33.75" customHeight="1" x14ac:dyDescent="0.25">
      <c r="B111" s="29" t="s">
        <v>207</v>
      </c>
      <c r="C111" s="56" t="s">
        <v>120</v>
      </c>
      <c r="D111" s="56" t="s">
        <v>119</v>
      </c>
      <c r="E111" s="55" t="s">
        <v>21</v>
      </c>
      <c r="F111" s="55">
        <v>11000</v>
      </c>
      <c r="G111" s="55">
        <v>11000</v>
      </c>
      <c r="H111" s="55">
        <v>11000</v>
      </c>
      <c r="I111" s="90">
        <v>11000</v>
      </c>
      <c r="J111" s="55">
        <v>11000</v>
      </c>
      <c r="K111" s="55">
        <v>11000</v>
      </c>
      <c r="L111" s="119"/>
    </row>
    <row r="112" spans="2:12" ht="33" customHeight="1" x14ac:dyDescent="0.25">
      <c r="B112" s="29" t="s">
        <v>208</v>
      </c>
      <c r="C112" s="56" t="s">
        <v>121</v>
      </c>
      <c r="D112" s="56" t="s">
        <v>119</v>
      </c>
      <c r="E112" s="55" t="s">
        <v>21</v>
      </c>
      <c r="F112" s="55">
        <v>11000</v>
      </c>
      <c r="G112" s="55">
        <v>11000</v>
      </c>
      <c r="H112" s="55">
        <v>11000</v>
      </c>
      <c r="I112" s="90">
        <v>11000</v>
      </c>
      <c r="J112" s="55">
        <v>11000</v>
      </c>
      <c r="K112" s="55">
        <v>11000</v>
      </c>
      <c r="L112" s="119"/>
    </row>
    <row r="113" spans="2:12" ht="33.75" customHeight="1" x14ac:dyDescent="0.25">
      <c r="B113" s="29" t="s">
        <v>209</v>
      </c>
      <c r="C113" s="56" t="s">
        <v>122</v>
      </c>
      <c r="D113" s="56" t="s">
        <v>123</v>
      </c>
      <c r="E113" s="55" t="s">
        <v>28</v>
      </c>
      <c r="F113" s="55">
        <v>0</v>
      </c>
      <c r="G113" s="55">
        <v>39</v>
      </c>
      <c r="H113" s="55">
        <v>0</v>
      </c>
      <c r="I113" s="90">
        <v>0</v>
      </c>
      <c r="J113" s="55">
        <v>0</v>
      </c>
      <c r="K113" s="55">
        <v>0</v>
      </c>
      <c r="L113" s="119"/>
    </row>
    <row r="114" spans="2:12" ht="44.25" customHeight="1" x14ac:dyDescent="0.25">
      <c r="B114" s="29" t="s">
        <v>373</v>
      </c>
      <c r="C114" s="56" t="s">
        <v>374</v>
      </c>
      <c r="D114" s="56" t="s">
        <v>69</v>
      </c>
      <c r="E114" s="55" t="s">
        <v>28</v>
      </c>
      <c r="F114" s="55" t="s">
        <v>36</v>
      </c>
      <c r="G114" s="55" t="s">
        <v>36</v>
      </c>
      <c r="H114" s="55">
        <v>1</v>
      </c>
      <c r="I114" s="90" t="s">
        <v>36</v>
      </c>
      <c r="J114" s="55" t="s">
        <v>36</v>
      </c>
      <c r="K114" s="55" t="s">
        <v>36</v>
      </c>
      <c r="L114" s="120"/>
    </row>
    <row r="115" spans="2:12" s="100" customFormat="1" ht="73.5" customHeight="1" x14ac:dyDescent="0.25">
      <c r="B115" s="72" t="s">
        <v>481</v>
      </c>
      <c r="C115" s="71" t="s">
        <v>559</v>
      </c>
      <c r="D115" s="71" t="s">
        <v>487</v>
      </c>
      <c r="E115" s="60" t="s">
        <v>28</v>
      </c>
      <c r="F115" s="60" t="s">
        <v>36</v>
      </c>
      <c r="G115" s="60" t="s">
        <v>36</v>
      </c>
      <c r="H115" s="60">
        <v>1</v>
      </c>
      <c r="I115" s="92" t="s">
        <v>36</v>
      </c>
      <c r="J115" s="60" t="s">
        <v>36</v>
      </c>
      <c r="K115" s="60" t="s">
        <v>36</v>
      </c>
      <c r="L115" s="97" t="s">
        <v>558</v>
      </c>
    </row>
    <row r="116" spans="2:12" ht="20.25" customHeight="1" x14ac:dyDescent="0.25">
      <c r="B116" s="122" t="s">
        <v>124</v>
      </c>
      <c r="C116" s="122"/>
      <c r="D116" s="122"/>
      <c r="E116" s="122"/>
      <c r="F116" s="122"/>
      <c r="G116" s="122"/>
      <c r="H116" s="122"/>
      <c r="I116" s="122"/>
      <c r="J116" s="122"/>
      <c r="K116" s="122"/>
      <c r="L116" s="122"/>
    </row>
    <row r="117" spans="2:12" ht="136.5" customHeight="1" x14ac:dyDescent="0.25">
      <c r="B117" s="55">
        <v>2</v>
      </c>
      <c r="C117" s="56" t="s">
        <v>210</v>
      </c>
      <c r="D117" s="56" t="s">
        <v>125</v>
      </c>
      <c r="E117" s="55" t="s">
        <v>17</v>
      </c>
      <c r="F117" s="55">
        <v>40</v>
      </c>
      <c r="G117" s="55">
        <v>45.05</v>
      </c>
      <c r="H117" s="55">
        <v>46.25</v>
      </c>
      <c r="I117" s="90">
        <v>51.2</v>
      </c>
      <c r="J117" s="55">
        <v>53</v>
      </c>
      <c r="K117" s="55">
        <v>55</v>
      </c>
      <c r="L117" s="121" t="s">
        <v>162</v>
      </c>
    </row>
    <row r="118" spans="2:12" ht="90.75" customHeight="1" x14ac:dyDescent="0.25">
      <c r="B118" s="50"/>
      <c r="C118" s="56" t="s">
        <v>211</v>
      </c>
      <c r="D118" s="56" t="s">
        <v>126</v>
      </c>
      <c r="E118" s="55" t="s">
        <v>127</v>
      </c>
      <c r="F118" s="55">
        <v>84.86</v>
      </c>
      <c r="G118" s="55">
        <v>86.588999999999999</v>
      </c>
      <c r="H118" s="55">
        <v>88.424000000000007</v>
      </c>
      <c r="I118" s="90">
        <v>95.554000000000002</v>
      </c>
      <c r="J118" s="55">
        <v>97</v>
      </c>
      <c r="K118" s="55">
        <v>103</v>
      </c>
      <c r="L118" s="121"/>
    </row>
    <row r="119" spans="2:12" ht="15.75" customHeight="1" x14ac:dyDescent="0.25">
      <c r="B119" s="123" t="s">
        <v>128</v>
      </c>
      <c r="C119" s="123"/>
      <c r="D119" s="123"/>
      <c r="E119" s="123"/>
      <c r="F119" s="123"/>
      <c r="G119" s="123"/>
      <c r="H119" s="123"/>
      <c r="I119" s="123"/>
      <c r="J119" s="123"/>
      <c r="K119" s="123"/>
      <c r="L119" s="123"/>
    </row>
    <row r="120" spans="2:12" ht="18" customHeight="1" x14ac:dyDescent="0.25">
      <c r="B120" s="124" t="s">
        <v>498</v>
      </c>
      <c r="C120" s="124"/>
      <c r="D120" s="124"/>
      <c r="E120" s="124"/>
      <c r="F120" s="124"/>
      <c r="G120" s="124"/>
      <c r="H120" s="124"/>
      <c r="I120" s="124"/>
      <c r="J120" s="124"/>
      <c r="K120" s="124"/>
      <c r="L120" s="124"/>
    </row>
    <row r="121" spans="2:12" ht="52.5" customHeight="1" x14ac:dyDescent="0.25">
      <c r="B121" s="29" t="s">
        <v>212</v>
      </c>
      <c r="C121" s="56" t="s">
        <v>129</v>
      </c>
      <c r="D121" s="56" t="s">
        <v>30</v>
      </c>
      <c r="E121" s="55" t="s">
        <v>130</v>
      </c>
      <c r="F121" s="55">
        <v>1576.5719999999999</v>
      </c>
      <c r="G121" s="55">
        <f>1576.572+200</f>
        <v>1776.5719999999999</v>
      </c>
      <c r="H121" s="55">
        <v>1576.5719999999999</v>
      </c>
      <c r="I121" s="90">
        <v>1576.5719999999999</v>
      </c>
      <c r="J121" s="55">
        <v>1576.5719999999999</v>
      </c>
      <c r="K121" s="55">
        <v>1576.5719999999999</v>
      </c>
      <c r="L121" s="121" t="s">
        <v>162</v>
      </c>
    </row>
    <row r="122" spans="2:12" ht="35.25" customHeight="1" x14ac:dyDescent="0.25">
      <c r="B122" s="29" t="s">
        <v>213</v>
      </c>
      <c r="C122" s="56" t="s">
        <v>131</v>
      </c>
      <c r="D122" s="56" t="s">
        <v>30</v>
      </c>
      <c r="E122" s="55" t="s">
        <v>130</v>
      </c>
      <c r="F122" s="55">
        <v>2600</v>
      </c>
      <c r="G122" s="55">
        <f>3203.7+250</f>
        <v>3453.7</v>
      </c>
      <c r="H122" s="55">
        <v>2600</v>
      </c>
      <c r="I122" s="90">
        <v>2800</v>
      </c>
      <c r="J122" s="55">
        <v>3000</v>
      </c>
      <c r="K122" s="55">
        <v>3200</v>
      </c>
      <c r="L122" s="121"/>
    </row>
    <row r="123" spans="2:12" ht="41.25" customHeight="1" x14ac:dyDescent="0.25">
      <c r="B123" s="29" t="s">
        <v>214</v>
      </c>
      <c r="C123" s="56" t="s">
        <v>132</v>
      </c>
      <c r="D123" s="56" t="s">
        <v>133</v>
      </c>
      <c r="E123" s="55" t="s">
        <v>116</v>
      </c>
      <c r="F123" s="55">
        <v>2316</v>
      </c>
      <c r="G123" s="55">
        <v>2316</v>
      </c>
      <c r="H123" s="55">
        <v>2316</v>
      </c>
      <c r="I123" s="90">
        <v>2316</v>
      </c>
      <c r="J123" s="55">
        <v>2316</v>
      </c>
      <c r="K123" s="55">
        <v>2316</v>
      </c>
      <c r="L123" s="121"/>
    </row>
    <row r="124" spans="2:12" ht="18.75" customHeight="1" x14ac:dyDescent="0.25">
      <c r="B124" s="122" t="s">
        <v>134</v>
      </c>
      <c r="C124" s="122"/>
      <c r="D124" s="122"/>
      <c r="E124" s="122"/>
      <c r="F124" s="122"/>
      <c r="G124" s="122"/>
      <c r="H124" s="122"/>
      <c r="I124" s="122"/>
      <c r="J124" s="122"/>
      <c r="K124" s="122"/>
      <c r="L124" s="122"/>
    </row>
    <row r="125" spans="2:12" ht="60.6" customHeight="1" x14ac:dyDescent="0.25">
      <c r="B125" s="29" t="s">
        <v>215</v>
      </c>
      <c r="C125" s="56" t="s">
        <v>135</v>
      </c>
      <c r="D125" s="56" t="s">
        <v>78</v>
      </c>
      <c r="E125" s="55" t="s">
        <v>116</v>
      </c>
      <c r="F125" s="55">
        <v>1</v>
      </c>
      <c r="G125" s="55"/>
      <c r="H125" s="55"/>
      <c r="I125" s="90"/>
      <c r="J125" s="55"/>
      <c r="K125" s="55"/>
      <c r="L125" s="118" t="s">
        <v>162</v>
      </c>
    </row>
    <row r="126" spans="2:12" ht="38.25" customHeight="1" x14ac:dyDescent="0.25">
      <c r="B126" s="29" t="s">
        <v>216</v>
      </c>
      <c r="C126" s="56" t="s">
        <v>136</v>
      </c>
      <c r="D126" s="56" t="s">
        <v>78</v>
      </c>
      <c r="E126" s="55" t="s">
        <v>116</v>
      </c>
      <c r="F126" s="55"/>
      <c r="G126" s="55">
        <v>1</v>
      </c>
      <c r="H126" s="55"/>
      <c r="I126" s="90"/>
      <c r="J126" s="55"/>
      <c r="K126" s="55"/>
      <c r="L126" s="119"/>
    </row>
    <row r="127" spans="2:12" ht="38.25" customHeight="1" x14ac:dyDescent="0.25">
      <c r="B127" s="29" t="s">
        <v>217</v>
      </c>
      <c r="C127" s="56" t="s">
        <v>426</v>
      </c>
      <c r="D127" s="56" t="s">
        <v>78</v>
      </c>
      <c r="E127" s="55" t="s">
        <v>116</v>
      </c>
      <c r="F127" s="55"/>
      <c r="G127" s="55"/>
      <c r="H127" s="55"/>
      <c r="I127" s="90">
        <v>3</v>
      </c>
      <c r="J127" s="55"/>
      <c r="K127" s="55"/>
      <c r="L127" s="120"/>
    </row>
    <row r="128" spans="2:12" ht="97.5" customHeight="1" x14ac:dyDescent="0.25">
      <c r="B128" s="30" t="s">
        <v>219</v>
      </c>
      <c r="C128" s="58" t="s">
        <v>137</v>
      </c>
      <c r="D128" s="56" t="s">
        <v>78</v>
      </c>
      <c r="E128" s="55" t="s">
        <v>116</v>
      </c>
      <c r="F128" s="55">
        <v>1</v>
      </c>
      <c r="G128" s="55">
        <v>0</v>
      </c>
      <c r="H128" s="55"/>
      <c r="I128" s="90">
        <v>1</v>
      </c>
      <c r="J128" s="55"/>
      <c r="K128" s="55"/>
      <c r="L128" s="55" t="s">
        <v>218</v>
      </c>
    </row>
    <row r="129" spans="2:12" ht="21.75" customHeight="1" x14ac:dyDescent="0.25">
      <c r="B129" s="122" t="s">
        <v>499</v>
      </c>
      <c r="C129" s="122"/>
      <c r="D129" s="122"/>
      <c r="E129" s="122"/>
      <c r="F129" s="122"/>
      <c r="G129" s="122"/>
      <c r="H129" s="122"/>
      <c r="I129" s="122"/>
      <c r="J129" s="122"/>
      <c r="K129" s="122"/>
      <c r="L129" s="122"/>
    </row>
    <row r="130" spans="2:12" ht="33.75" customHeight="1" x14ac:dyDescent="0.25">
      <c r="B130" s="29" t="s">
        <v>220</v>
      </c>
      <c r="C130" s="56" t="s">
        <v>138</v>
      </c>
      <c r="D130" s="56" t="s">
        <v>139</v>
      </c>
      <c r="E130" s="55" t="s">
        <v>127</v>
      </c>
      <c r="F130" s="55"/>
      <c r="G130" s="55"/>
      <c r="H130" s="55">
        <v>0.8</v>
      </c>
      <c r="I130" s="90"/>
      <c r="J130" s="55"/>
      <c r="K130" s="55"/>
      <c r="L130" s="121" t="s">
        <v>162</v>
      </c>
    </row>
    <row r="131" spans="2:12" ht="40.5" customHeight="1" x14ac:dyDescent="0.25">
      <c r="B131" s="29" t="s">
        <v>221</v>
      </c>
      <c r="C131" s="56" t="s">
        <v>140</v>
      </c>
      <c r="D131" s="56" t="s">
        <v>141</v>
      </c>
      <c r="E131" s="55" t="s">
        <v>127</v>
      </c>
      <c r="F131" s="55"/>
      <c r="G131" s="55"/>
      <c r="H131" s="55">
        <v>1.9</v>
      </c>
      <c r="I131" s="90"/>
      <c r="J131" s="55"/>
      <c r="K131" s="55"/>
      <c r="L131" s="121"/>
    </row>
    <row r="132" spans="2:12" ht="34.5" customHeight="1" x14ac:dyDescent="0.25">
      <c r="B132" s="29" t="s">
        <v>222</v>
      </c>
      <c r="C132" s="56" t="s">
        <v>142</v>
      </c>
      <c r="D132" s="56" t="s">
        <v>143</v>
      </c>
      <c r="E132" s="55" t="s">
        <v>127</v>
      </c>
      <c r="F132" s="55">
        <v>0.47099999999999997</v>
      </c>
      <c r="G132" s="55"/>
      <c r="H132" s="55"/>
      <c r="I132" s="90"/>
      <c r="J132" s="55"/>
      <c r="K132" s="55"/>
      <c r="L132" s="121"/>
    </row>
    <row r="133" spans="2:12" ht="75.75" customHeight="1" x14ac:dyDescent="0.25">
      <c r="B133" s="29" t="s">
        <v>223</v>
      </c>
      <c r="C133" s="56" t="s">
        <v>144</v>
      </c>
      <c r="D133" s="56" t="s">
        <v>143</v>
      </c>
      <c r="E133" s="55" t="s">
        <v>127</v>
      </c>
      <c r="F133" s="55"/>
      <c r="G133" s="55">
        <v>1.35</v>
      </c>
      <c r="H133" s="55"/>
      <c r="I133" s="90"/>
      <c r="J133" s="55"/>
      <c r="K133" s="55"/>
      <c r="L133" s="56" t="s">
        <v>162</v>
      </c>
    </row>
    <row r="134" spans="2:12" ht="48" customHeight="1" x14ac:dyDescent="0.25">
      <c r="B134" s="29" t="s">
        <v>224</v>
      </c>
      <c r="C134" s="56" t="s">
        <v>145</v>
      </c>
      <c r="D134" s="56" t="s">
        <v>143</v>
      </c>
      <c r="E134" s="55" t="s">
        <v>127</v>
      </c>
      <c r="F134" s="55">
        <v>0.3</v>
      </c>
      <c r="G134" s="55"/>
      <c r="H134" s="55"/>
      <c r="I134" s="90"/>
      <c r="J134" s="55"/>
      <c r="K134" s="55"/>
      <c r="L134" s="56" t="s">
        <v>445</v>
      </c>
    </row>
    <row r="135" spans="2:12" ht="31.5" customHeight="1" x14ac:dyDescent="0.25">
      <c r="B135" s="29" t="s">
        <v>225</v>
      </c>
      <c r="C135" s="56" t="s">
        <v>146</v>
      </c>
      <c r="D135" s="56" t="s">
        <v>143</v>
      </c>
      <c r="E135" s="55" t="s">
        <v>127</v>
      </c>
      <c r="F135" s="55"/>
      <c r="G135" s="55">
        <v>0.15</v>
      </c>
      <c r="H135" s="55"/>
      <c r="I135" s="90"/>
      <c r="J135" s="55"/>
      <c r="K135" s="55"/>
      <c r="L135" s="118" t="s">
        <v>162</v>
      </c>
    </row>
    <row r="136" spans="2:12" ht="36.75" customHeight="1" x14ac:dyDescent="0.25">
      <c r="B136" s="29" t="s">
        <v>226</v>
      </c>
      <c r="C136" s="56" t="s">
        <v>147</v>
      </c>
      <c r="D136" s="56" t="s">
        <v>143</v>
      </c>
      <c r="E136" s="55" t="s">
        <v>127</v>
      </c>
      <c r="F136" s="55"/>
      <c r="G136" s="55">
        <v>0.4</v>
      </c>
      <c r="H136" s="55"/>
      <c r="I136" s="90"/>
      <c r="J136" s="55"/>
      <c r="K136" s="55"/>
      <c r="L136" s="119"/>
    </row>
    <row r="137" spans="2:12" ht="39" customHeight="1" x14ac:dyDescent="0.25">
      <c r="B137" s="29" t="s">
        <v>227</v>
      </c>
      <c r="C137" s="56" t="s">
        <v>148</v>
      </c>
      <c r="D137" s="56" t="s">
        <v>143</v>
      </c>
      <c r="E137" s="55" t="s">
        <v>127</v>
      </c>
      <c r="F137" s="55"/>
      <c r="G137" s="55">
        <v>0.28999999999999998</v>
      </c>
      <c r="H137" s="55"/>
      <c r="I137" s="90"/>
      <c r="J137" s="55"/>
      <c r="K137" s="55"/>
      <c r="L137" s="119"/>
    </row>
    <row r="138" spans="2:12" ht="48" customHeight="1" x14ac:dyDescent="0.25">
      <c r="B138" s="29" t="s">
        <v>228</v>
      </c>
      <c r="C138" s="56" t="s">
        <v>378</v>
      </c>
      <c r="D138" s="56" t="s">
        <v>143</v>
      </c>
      <c r="E138" s="55" t="s">
        <v>127</v>
      </c>
      <c r="F138" s="55"/>
      <c r="G138" s="55">
        <v>0.28000000000000003</v>
      </c>
      <c r="H138" s="55"/>
      <c r="I138" s="90"/>
      <c r="J138" s="55"/>
      <c r="K138" s="55"/>
      <c r="L138" s="120"/>
    </row>
    <row r="139" spans="2:12" ht="48" customHeight="1" x14ac:dyDescent="0.25">
      <c r="B139" s="29" t="s">
        <v>407</v>
      </c>
      <c r="C139" s="56" t="s">
        <v>432</v>
      </c>
      <c r="D139" s="56" t="s">
        <v>143</v>
      </c>
      <c r="E139" s="55" t="s">
        <v>127</v>
      </c>
      <c r="F139" s="55"/>
      <c r="G139" s="55"/>
      <c r="H139" s="55"/>
      <c r="I139" s="90">
        <v>0.71</v>
      </c>
      <c r="J139" s="55"/>
      <c r="K139" s="53"/>
      <c r="L139" s="118" t="s">
        <v>162</v>
      </c>
    </row>
    <row r="140" spans="2:12" ht="39" customHeight="1" x14ac:dyDescent="0.25">
      <c r="B140" s="29" t="s">
        <v>229</v>
      </c>
      <c r="C140" s="56" t="s">
        <v>433</v>
      </c>
      <c r="D140" s="56" t="s">
        <v>143</v>
      </c>
      <c r="E140" s="55" t="s">
        <v>127</v>
      </c>
      <c r="F140" s="55"/>
      <c r="G140" s="55"/>
      <c r="H140" s="55"/>
      <c r="I140" s="90">
        <v>0.3</v>
      </c>
      <c r="J140" s="55"/>
      <c r="K140" s="53"/>
      <c r="L140" s="119"/>
    </row>
    <row r="141" spans="2:12" ht="39.75" customHeight="1" x14ac:dyDescent="0.25">
      <c r="B141" s="29" t="s">
        <v>408</v>
      </c>
      <c r="C141" s="56" t="s">
        <v>434</v>
      </c>
      <c r="D141" s="56" t="s">
        <v>143</v>
      </c>
      <c r="E141" s="55" t="s">
        <v>127</v>
      </c>
      <c r="F141" s="55"/>
      <c r="G141" s="55"/>
      <c r="H141" s="55"/>
      <c r="I141" s="90">
        <v>0.27</v>
      </c>
      <c r="J141" s="55"/>
      <c r="K141" s="53"/>
      <c r="L141" s="119"/>
    </row>
    <row r="142" spans="2:12" ht="39" customHeight="1" x14ac:dyDescent="0.25">
      <c r="B142" s="29" t="s">
        <v>409</v>
      </c>
      <c r="C142" s="56" t="s">
        <v>435</v>
      </c>
      <c r="D142" s="56" t="s">
        <v>143</v>
      </c>
      <c r="E142" s="55" t="s">
        <v>127</v>
      </c>
      <c r="F142" s="55"/>
      <c r="G142" s="55"/>
      <c r="H142" s="55"/>
      <c r="I142" s="90">
        <v>0.27</v>
      </c>
      <c r="J142" s="55"/>
      <c r="K142" s="53"/>
      <c r="L142" s="120"/>
    </row>
    <row r="143" spans="2:12" ht="33.75" customHeight="1" x14ac:dyDescent="0.25">
      <c r="B143" s="29" t="s">
        <v>427</v>
      </c>
      <c r="C143" s="56" t="s">
        <v>436</v>
      </c>
      <c r="D143" s="56" t="s">
        <v>143</v>
      </c>
      <c r="E143" s="55" t="s">
        <v>127</v>
      </c>
      <c r="F143" s="55"/>
      <c r="G143" s="55"/>
      <c r="H143" s="55"/>
      <c r="I143" s="90">
        <v>0.39</v>
      </c>
      <c r="J143" s="55"/>
      <c r="K143" s="53"/>
      <c r="L143" s="118" t="s">
        <v>162</v>
      </c>
    </row>
    <row r="144" spans="2:12" ht="42" customHeight="1" x14ac:dyDescent="0.25">
      <c r="B144" s="29" t="s">
        <v>428</v>
      </c>
      <c r="C144" s="56" t="s">
        <v>437</v>
      </c>
      <c r="D144" s="56" t="s">
        <v>143</v>
      </c>
      <c r="E144" s="55" t="s">
        <v>127</v>
      </c>
      <c r="F144" s="55"/>
      <c r="G144" s="55"/>
      <c r="H144" s="55"/>
      <c r="I144" s="90">
        <v>0.25</v>
      </c>
      <c r="J144" s="55"/>
      <c r="K144" s="53"/>
      <c r="L144" s="119"/>
    </row>
    <row r="145" spans="2:12" ht="24.75" customHeight="1" x14ac:dyDescent="0.25">
      <c r="B145" s="29" t="s">
        <v>429</v>
      </c>
      <c r="C145" s="56" t="s">
        <v>475</v>
      </c>
      <c r="D145" s="56" t="s">
        <v>487</v>
      </c>
      <c r="E145" s="55" t="s">
        <v>116</v>
      </c>
      <c r="F145" s="55"/>
      <c r="G145" s="55"/>
      <c r="H145" s="55"/>
      <c r="I145" s="90">
        <v>1</v>
      </c>
      <c r="J145" s="55"/>
      <c r="K145" s="53"/>
      <c r="L145" s="52"/>
    </row>
    <row r="146" spans="2:12" ht="27.75" customHeight="1" x14ac:dyDescent="0.25">
      <c r="B146" s="29" t="s">
        <v>430</v>
      </c>
      <c r="C146" s="56" t="s">
        <v>491</v>
      </c>
      <c r="D146" s="56" t="s">
        <v>487</v>
      </c>
      <c r="E146" s="55" t="s">
        <v>116</v>
      </c>
      <c r="F146" s="55"/>
      <c r="G146" s="55"/>
      <c r="H146" s="55"/>
      <c r="I146" s="90">
        <v>1</v>
      </c>
      <c r="J146" s="55"/>
      <c r="K146" s="53"/>
      <c r="L146" s="52"/>
    </row>
    <row r="147" spans="2:12" ht="22.5" customHeight="1" x14ac:dyDescent="0.25">
      <c r="B147" s="29" t="s">
        <v>431</v>
      </c>
      <c r="C147" s="56" t="s">
        <v>492</v>
      </c>
      <c r="D147" s="56" t="s">
        <v>487</v>
      </c>
      <c r="E147" s="55" t="s">
        <v>116</v>
      </c>
      <c r="F147" s="55"/>
      <c r="G147" s="55"/>
      <c r="H147" s="55"/>
      <c r="I147" s="90">
        <v>1</v>
      </c>
      <c r="J147" s="55"/>
      <c r="K147" s="53"/>
      <c r="L147" s="52"/>
    </row>
    <row r="148" spans="2:12" ht="21" customHeight="1" x14ac:dyDescent="0.25">
      <c r="B148" s="29" t="s">
        <v>471</v>
      </c>
      <c r="C148" s="56" t="s">
        <v>477</v>
      </c>
      <c r="D148" s="56" t="s">
        <v>487</v>
      </c>
      <c r="E148" s="55" t="s">
        <v>116</v>
      </c>
      <c r="F148" s="55"/>
      <c r="G148" s="55"/>
      <c r="H148" s="55"/>
      <c r="I148" s="90">
        <v>1</v>
      </c>
      <c r="J148" s="55"/>
      <c r="K148" s="53"/>
      <c r="L148" s="52"/>
    </row>
    <row r="149" spans="2:12" ht="17.25" customHeight="1" x14ac:dyDescent="0.25">
      <c r="B149" s="29" t="s">
        <v>472</v>
      </c>
      <c r="C149" s="56" t="s">
        <v>510</v>
      </c>
      <c r="D149" s="56" t="s">
        <v>487</v>
      </c>
      <c r="E149" s="55" t="s">
        <v>116</v>
      </c>
      <c r="F149" s="55"/>
      <c r="G149" s="55"/>
      <c r="H149" s="55"/>
      <c r="I149" s="90">
        <v>1</v>
      </c>
      <c r="J149" s="55"/>
      <c r="K149" s="53"/>
      <c r="L149" s="52"/>
    </row>
    <row r="150" spans="2:12" s="43" customFormat="1" ht="40.5" customHeight="1" x14ac:dyDescent="0.25">
      <c r="B150" s="29" t="s">
        <v>473</v>
      </c>
      <c r="C150" s="56" t="s">
        <v>515</v>
      </c>
      <c r="D150" s="56" t="s">
        <v>487</v>
      </c>
      <c r="E150" s="55" t="s">
        <v>116</v>
      </c>
      <c r="F150" s="55"/>
      <c r="G150" s="55"/>
      <c r="H150" s="55"/>
      <c r="I150" s="90">
        <v>1</v>
      </c>
      <c r="J150" s="55"/>
      <c r="K150" s="53"/>
      <c r="L150" s="52"/>
    </row>
    <row r="151" spans="2:12" s="43" customFormat="1" ht="48" customHeight="1" x14ac:dyDescent="0.25">
      <c r="B151" s="29" t="s">
        <v>474</v>
      </c>
      <c r="C151" s="56" t="s">
        <v>524</v>
      </c>
      <c r="D151" s="56" t="s">
        <v>487</v>
      </c>
      <c r="E151" s="55" t="s">
        <v>116</v>
      </c>
      <c r="F151" s="55"/>
      <c r="G151" s="55"/>
      <c r="H151" s="55"/>
      <c r="I151" s="90">
        <v>1</v>
      </c>
      <c r="J151" s="55"/>
      <c r="K151" s="53"/>
      <c r="L151" s="52"/>
    </row>
    <row r="152" spans="2:12" s="112" customFormat="1" ht="48" customHeight="1" x14ac:dyDescent="0.25">
      <c r="B152" s="113" t="s">
        <v>513</v>
      </c>
      <c r="C152" s="114" t="s">
        <v>567</v>
      </c>
      <c r="D152" s="114" t="s">
        <v>143</v>
      </c>
      <c r="E152" s="111" t="s">
        <v>127</v>
      </c>
      <c r="F152" s="111"/>
      <c r="G152" s="111"/>
      <c r="H152" s="111"/>
      <c r="I152" s="115">
        <v>0.51100000000000001</v>
      </c>
      <c r="J152" s="111"/>
      <c r="K152" s="116"/>
      <c r="L152" s="105"/>
    </row>
    <row r="153" spans="2:12" s="112" customFormat="1" ht="48" customHeight="1" x14ac:dyDescent="0.25">
      <c r="B153" s="113" t="s">
        <v>514</v>
      </c>
      <c r="C153" s="114" t="s">
        <v>569</v>
      </c>
      <c r="D153" s="114" t="s">
        <v>487</v>
      </c>
      <c r="E153" s="111" t="s">
        <v>116</v>
      </c>
      <c r="F153" s="111"/>
      <c r="G153" s="111"/>
      <c r="H153" s="111"/>
      <c r="I153" s="115">
        <v>1</v>
      </c>
      <c r="J153" s="111"/>
      <c r="K153" s="116"/>
      <c r="L153" s="105"/>
    </row>
    <row r="154" spans="2:12" s="112" customFormat="1" ht="48" customHeight="1" x14ac:dyDescent="0.25">
      <c r="B154" s="113" t="s">
        <v>566</v>
      </c>
      <c r="C154" s="114" t="s">
        <v>571</v>
      </c>
      <c r="D154" s="114" t="s">
        <v>487</v>
      </c>
      <c r="E154" s="111" t="s">
        <v>116</v>
      </c>
      <c r="F154" s="111"/>
      <c r="G154" s="111"/>
      <c r="H154" s="111"/>
      <c r="I154" s="115">
        <v>1</v>
      </c>
      <c r="J154" s="111"/>
      <c r="K154" s="116"/>
      <c r="L154" s="105"/>
    </row>
    <row r="155" spans="2:12" ht="19.5" customHeight="1" x14ac:dyDescent="0.25">
      <c r="B155" s="122" t="s">
        <v>500</v>
      </c>
      <c r="C155" s="122"/>
      <c r="D155" s="122"/>
      <c r="E155" s="122"/>
      <c r="F155" s="122"/>
      <c r="G155" s="122"/>
      <c r="H155" s="122"/>
      <c r="I155" s="122"/>
      <c r="J155" s="122"/>
      <c r="K155" s="122"/>
      <c r="L155" s="122"/>
    </row>
    <row r="156" spans="2:12" ht="45.75" customHeight="1" x14ac:dyDescent="0.25">
      <c r="B156" s="29" t="s">
        <v>230</v>
      </c>
      <c r="C156" s="56" t="s">
        <v>149</v>
      </c>
      <c r="D156" s="56" t="s">
        <v>150</v>
      </c>
      <c r="E156" s="55" t="s">
        <v>35</v>
      </c>
      <c r="F156" s="55">
        <v>11</v>
      </c>
      <c r="G156" s="55">
        <v>11</v>
      </c>
      <c r="H156" s="55">
        <v>11</v>
      </c>
      <c r="I156" s="90">
        <v>11</v>
      </c>
      <c r="J156" s="55">
        <v>11</v>
      </c>
      <c r="K156" s="55">
        <v>11</v>
      </c>
      <c r="L156" s="121" t="s">
        <v>162</v>
      </c>
    </row>
    <row r="157" spans="2:12" ht="42" customHeight="1" x14ac:dyDescent="0.25">
      <c r="B157" s="29" t="s">
        <v>231</v>
      </c>
      <c r="C157" s="56" t="s">
        <v>151</v>
      </c>
      <c r="D157" s="56" t="s">
        <v>150</v>
      </c>
      <c r="E157" s="55" t="s">
        <v>35</v>
      </c>
      <c r="F157" s="55">
        <v>11</v>
      </c>
      <c r="G157" s="55"/>
      <c r="H157" s="55"/>
      <c r="I157" s="90"/>
      <c r="J157" s="55"/>
      <c r="K157" s="55"/>
      <c r="L157" s="121"/>
    </row>
    <row r="158" spans="2:12" ht="18.75" customHeight="1" x14ac:dyDescent="0.25">
      <c r="B158" s="122" t="s">
        <v>501</v>
      </c>
      <c r="C158" s="122"/>
      <c r="D158" s="122"/>
      <c r="E158" s="122"/>
      <c r="F158" s="122"/>
      <c r="G158" s="122"/>
      <c r="H158" s="122"/>
      <c r="I158" s="122"/>
      <c r="J158" s="122"/>
      <c r="K158" s="122"/>
      <c r="L158" s="122"/>
    </row>
    <row r="159" spans="2:12" ht="30" customHeight="1" x14ac:dyDescent="0.25">
      <c r="B159" s="29" t="s">
        <v>246</v>
      </c>
      <c r="C159" s="56" t="s">
        <v>232</v>
      </c>
      <c r="D159" s="56" t="s">
        <v>141</v>
      </c>
      <c r="E159" s="55" t="s">
        <v>127</v>
      </c>
      <c r="F159" s="55"/>
      <c r="G159" s="55"/>
      <c r="H159" s="31"/>
      <c r="I159" s="90"/>
      <c r="J159" s="55">
        <v>0.315</v>
      </c>
      <c r="K159" s="55"/>
      <c r="L159" s="118" t="s">
        <v>162</v>
      </c>
    </row>
    <row r="160" spans="2:12" ht="30" customHeight="1" x14ac:dyDescent="0.25">
      <c r="B160" s="29" t="s">
        <v>247</v>
      </c>
      <c r="C160" s="56" t="s">
        <v>233</v>
      </c>
      <c r="D160" s="56" t="s">
        <v>141</v>
      </c>
      <c r="E160" s="55" t="s">
        <v>127</v>
      </c>
      <c r="F160" s="55"/>
      <c r="G160" s="55"/>
      <c r="H160" s="26"/>
      <c r="I160" s="90">
        <v>0.14000000000000001</v>
      </c>
      <c r="J160" s="55"/>
      <c r="K160" s="55"/>
      <c r="L160" s="119"/>
    </row>
    <row r="161" spans="2:12" ht="29.25" customHeight="1" x14ac:dyDescent="0.25">
      <c r="B161" s="29" t="s">
        <v>248</v>
      </c>
      <c r="C161" s="56" t="s">
        <v>234</v>
      </c>
      <c r="D161" s="56" t="s">
        <v>141</v>
      </c>
      <c r="E161" s="55" t="s">
        <v>127</v>
      </c>
      <c r="F161" s="55"/>
      <c r="G161" s="55"/>
      <c r="H161" s="31"/>
      <c r="I161" s="90">
        <v>0.15</v>
      </c>
      <c r="J161" s="55"/>
      <c r="K161" s="55"/>
      <c r="L161" s="119"/>
    </row>
    <row r="162" spans="2:12" ht="30.75" customHeight="1" x14ac:dyDescent="0.25">
      <c r="B162" s="29" t="s">
        <v>249</v>
      </c>
      <c r="C162" s="56" t="s">
        <v>235</v>
      </c>
      <c r="D162" s="56" t="s">
        <v>141</v>
      </c>
      <c r="E162" s="55" t="s">
        <v>127</v>
      </c>
      <c r="F162" s="55"/>
      <c r="G162" s="55"/>
      <c r="H162" s="26"/>
      <c r="I162" s="90"/>
      <c r="J162" s="55">
        <v>0.53</v>
      </c>
      <c r="K162" s="55"/>
      <c r="L162" s="119"/>
    </row>
    <row r="163" spans="2:12" ht="25.5" customHeight="1" x14ac:dyDescent="0.25">
      <c r="B163" s="29" t="s">
        <v>250</v>
      </c>
      <c r="C163" s="56" t="s">
        <v>236</v>
      </c>
      <c r="D163" s="56" t="s">
        <v>141</v>
      </c>
      <c r="E163" s="55" t="s">
        <v>127</v>
      </c>
      <c r="F163" s="55"/>
      <c r="G163" s="55"/>
      <c r="H163" s="31"/>
      <c r="I163" s="90"/>
      <c r="J163" s="55">
        <v>0.2</v>
      </c>
      <c r="K163" s="55"/>
      <c r="L163" s="119"/>
    </row>
    <row r="164" spans="2:12" ht="29.25" customHeight="1" x14ac:dyDescent="0.25">
      <c r="B164" s="29" t="s">
        <v>251</v>
      </c>
      <c r="C164" s="56" t="s">
        <v>237</v>
      </c>
      <c r="D164" s="56" t="s">
        <v>141</v>
      </c>
      <c r="E164" s="55" t="s">
        <v>127</v>
      </c>
      <c r="F164" s="55"/>
      <c r="G164" s="55"/>
      <c r="H164" s="55">
        <v>0.2</v>
      </c>
      <c r="I164" s="90"/>
      <c r="J164" s="55"/>
      <c r="K164" s="55"/>
      <c r="L164" s="119"/>
    </row>
    <row r="165" spans="2:12" ht="25.5" customHeight="1" x14ac:dyDescent="0.25">
      <c r="B165" s="29" t="s">
        <v>252</v>
      </c>
      <c r="C165" s="56" t="s">
        <v>238</v>
      </c>
      <c r="D165" s="56" t="s">
        <v>141</v>
      </c>
      <c r="E165" s="55" t="s">
        <v>127</v>
      </c>
      <c r="F165" s="55"/>
      <c r="G165" s="55"/>
      <c r="H165" s="31"/>
      <c r="I165" s="90">
        <v>0.43</v>
      </c>
      <c r="J165" s="55"/>
      <c r="K165" s="55"/>
      <c r="L165" s="119"/>
    </row>
    <row r="166" spans="2:12" ht="30.75" customHeight="1" x14ac:dyDescent="0.25">
      <c r="B166" s="29" t="s">
        <v>253</v>
      </c>
      <c r="C166" s="56" t="s">
        <v>239</v>
      </c>
      <c r="D166" s="56" t="s">
        <v>141</v>
      </c>
      <c r="E166" s="55" t="s">
        <v>127</v>
      </c>
      <c r="F166" s="55"/>
      <c r="G166" s="55"/>
      <c r="H166" s="55">
        <v>0.35</v>
      </c>
      <c r="I166" s="90"/>
      <c r="J166" s="55"/>
      <c r="K166" s="55"/>
      <c r="L166" s="119"/>
    </row>
    <row r="167" spans="2:12" ht="35.25" customHeight="1" x14ac:dyDescent="0.25">
      <c r="B167" s="29" t="s">
        <v>254</v>
      </c>
      <c r="C167" s="56" t="s">
        <v>240</v>
      </c>
      <c r="D167" s="56" t="s">
        <v>141</v>
      </c>
      <c r="E167" s="55" t="s">
        <v>127</v>
      </c>
      <c r="F167" s="55">
        <v>0.15</v>
      </c>
      <c r="G167" s="55"/>
      <c r="H167" s="55"/>
      <c r="I167" s="90"/>
      <c r="J167" s="55"/>
      <c r="K167" s="55"/>
      <c r="L167" s="119"/>
    </row>
    <row r="168" spans="2:12" ht="30" customHeight="1" x14ac:dyDescent="0.25">
      <c r="B168" s="29" t="s">
        <v>255</v>
      </c>
      <c r="C168" s="56" t="s">
        <v>241</v>
      </c>
      <c r="D168" s="56" t="s">
        <v>141</v>
      </c>
      <c r="E168" s="55" t="s">
        <v>127</v>
      </c>
      <c r="F168" s="55">
        <v>0.7</v>
      </c>
      <c r="G168" s="55"/>
      <c r="H168" s="55"/>
      <c r="I168" s="90"/>
      <c r="J168" s="55"/>
      <c r="K168" s="55"/>
      <c r="L168" s="119"/>
    </row>
    <row r="169" spans="2:12" ht="30.75" customHeight="1" x14ac:dyDescent="0.25">
      <c r="B169" s="29" t="s">
        <v>256</v>
      </c>
      <c r="C169" s="56" t="s">
        <v>242</v>
      </c>
      <c r="D169" s="56" t="s">
        <v>141</v>
      </c>
      <c r="E169" s="55" t="s">
        <v>127</v>
      </c>
      <c r="F169" s="55">
        <v>0.14000000000000001</v>
      </c>
      <c r="G169" s="55"/>
      <c r="H169" s="55"/>
      <c r="I169" s="90"/>
      <c r="J169" s="55"/>
      <c r="K169" s="55"/>
      <c r="L169" s="119"/>
    </row>
    <row r="170" spans="2:12" ht="32.25" customHeight="1" x14ac:dyDescent="0.25">
      <c r="B170" s="29" t="s">
        <v>257</v>
      </c>
      <c r="C170" s="56" t="s">
        <v>152</v>
      </c>
      <c r="D170" s="56" t="s">
        <v>141</v>
      </c>
      <c r="E170" s="55" t="s">
        <v>127</v>
      </c>
      <c r="F170" s="55">
        <v>0.11</v>
      </c>
      <c r="G170" s="55"/>
      <c r="H170" s="55"/>
      <c r="I170" s="90"/>
      <c r="J170" s="55"/>
      <c r="K170" s="55"/>
      <c r="L170" s="119"/>
    </row>
    <row r="171" spans="2:12" ht="34.5" customHeight="1" x14ac:dyDescent="0.25">
      <c r="B171" s="29" t="s">
        <v>258</v>
      </c>
      <c r="C171" s="56" t="s">
        <v>243</v>
      </c>
      <c r="D171" s="56" t="s">
        <v>141</v>
      </c>
      <c r="E171" s="55" t="s">
        <v>127</v>
      </c>
      <c r="F171" s="55"/>
      <c r="G171" s="55"/>
      <c r="H171" s="31"/>
      <c r="I171" s="90"/>
      <c r="J171" s="55">
        <v>0.2</v>
      </c>
      <c r="K171" s="55"/>
      <c r="L171" s="119"/>
    </row>
    <row r="172" spans="2:12" ht="29.25" customHeight="1" x14ac:dyDescent="0.25">
      <c r="B172" s="29" t="s">
        <v>259</v>
      </c>
      <c r="C172" s="56" t="s">
        <v>244</v>
      </c>
      <c r="D172" s="56" t="s">
        <v>141</v>
      </c>
      <c r="E172" s="55" t="s">
        <v>127</v>
      </c>
      <c r="F172" s="55"/>
      <c r="G172" s="55"/>
      <c r="H172" s="26"/>
      <c r="I172" s="90">
        <v>0.25</v>
      </c>
      <c r="J172" s="55"/>
      <c r="K172" s="55"/>
      <c r="L172" s="119"/>
    </row>
    <row r="173" spans="2:12" ht="29.25" customHeight="1" x14ac:dyDescent="0.25">
      <c r="B173" s="29" t="s">
        <v>260</v>
      </c>
      <c r="C173" s="56" t="s">
        <v>245</v>
      </c>
      <c r="D173" s="56" t="s">
        <v>141</v>
      </c>
      <c r="E173" s="55" t="s">
        <v>127</v>
      </c>
      <c r="F173" s="55"/>
      <c r="G173" s="55"/>
      <c r="H173" s="31"/>
      <c r="I173" s="90"/>
      <c r="J173" s="55">
        <v>0.23</v>
      </c>
      <c r="K173" s="55"/>
      <c r="L173" s="119"/>
    </row>
    <row r="174" spans="2:12" ht="42.75" customHeight="1" x14ac:dyDescent="0.25">
      <c r="B174" s="29" t="s">
        <v>412</v>
      </c>
      <c r="C174" s="56" t="s">
        <v>411</v>
      </c>
      <c r="D174" s="56" t="s">
        <v>141</v>
      </c>
      <c r="E174" s="55" t="s">
        <v>127</v>
      </c>
      <c r="F174" s="55"/>
      <c r="G174" s="55"/>
      <c r="H174" s="32">
        <v>0.02</v>
      </c>
      <c r="I174" s="90"/>
      <c r="J174" s="55"/>
      <c r="K174" s="55"/>
      <c r="L174" s="120"/>
    </row>
    <row r="175" spans="2:12" ht="16.5" customHeight="1" x14ac:dyDescent="0.25">
      <c r="B175" s="122" t="s">
        <v>502</v>
      </c>
      <c r="C175" s="122"/>
      <c r="D175" s="122"/>
      <c r="E175" s="122"/>
      <c r="F175" s="122"/>
      <c r="G175" s="122"/>
      <c r="H175" s="122"/>
      <c r="I175" s="122"/>
      <c r="J175" s="122"/>
      <c r="K175" s="122"/>
      <c r="L175" s="122"/>
    </row>
    <row r="176" spans="2:12" ht="87.75" customHeight="1" x14ac:dyDescent="0.25">
      <c r="B176" s="29" t="s">
        <v>261</v>
      </c>
      <c r="C176" s="56" t="s">
        <v>155</v>
      </c>
      <c r="D176" s="56" t="s">
        <v>156</v>
      </c>
      <c r="E176" s="55" t="s">
        <v>127</v>
      </c>
      <c r="F176" s="55">
        <v>0.98</v>
      </c>
      <c r="G176" s="55"/>
      <c r="H176" s="55"/>
      <c r="I176" s="90"/>
      <c r="J176" s="55"/>
      <c r="K176" s="55"/>
      <c r="L176" s="56" t="s">
        <v>162</v>
      </c>
    </row>
    <row r="177" spans="2:12" ht="18.75" customHeight="1" x14ac:dyDescent="0.25">
      <c r="B177" s="122" t="s">
        <v>503</v>
      </c>
      <c r="C177" s="122"/>
      <c r="D177" s="122"/>
      <c r="E177" s="122"/>
      <c r="F177" s="122"/>
      <c r="G177" s="122"/>
      <c r="H177" s="122"/>
      <c r="I177" s="122"/>
      <c r="J177" s="122"/>
      <c r="K177" s="122"/>
      <c r="L177" s="122"/>
    </row>
    <row r="178" spans="2:12" ht="26.25" customHeight="1" x14ac:dyDescent="0.25">
      <c r="B178" s="29" t="s">
        <v>262</v>
      </c>
      <c r="C178" s="56" t="s">
        <v>454</v>
      </c>
      <c r="D178" s="56" t="s">
        <v>141</v>
      </c>
      <c r="E178" s="55" t="s">
        <v>127</v>
      </c>
      <c r="F178" s="55"/>
      <c r="G178" s="55"/>
      <c r="H178" s="55">
        <v>0.9</v>
      </c>
      <c r="I178" s="90"/>
      <c r="J178" s="55"/>
      <c r="K178" s="33"/>
      <c r="L178" s="33"/>
    </row>
    <row r="179" spans="2:12" ht="29.25" customHeight="1" x14ac:dyDescent="0.25">
      <c r="B179" s="29" t="s">
        <v>263</v>
      </c>
      <c r="C179" s="56" t="s">
        <v>157</v>
      </c>
      <c r="D179" s="56" t="s">
        <v>141</v>
      </c>
      <c r="E179" s="55" t="s">
        <v>127</v>
      </c>
      <c r="F179" s="55"/>
      <c r="G179" s="55"/>
      <c r="H179" s="55">
        <v>0.7</v>
      </c>
      <c r="I179" s="90"/>
      <c r="J179" s="55"/>
      <c r="K179" s="52"/>
      <c r="L179" s="119" t="s">
        <v>449</v>
      </c>
    </row>
    <row r="180" spans="2:12" ht="30.75" customHeight="1" x14ac:dyDescent="0.25">
      <c r="B180" s="29" t="s">
        <v>264</v>
      </c>
      <c r="C180" s="56" t="s">
        <v>158</v>
      </c>
      <c r="D180" s="56" t="s">
        <v>159</v>
      </c>
      <c r="E180" s="55" t="s">
        <v>127</v>
      </c>
      <c r="F180" s="55">
        <v>0.158</v>
      </c>
      <c r="G180" s="55"/>
      <c r="H180" s="55"/>
      <c r="I180" s="90"/>
      <c r="J180" s="55"/>
      <c r="K180" s="52"/>
      <c r="L180" s="119"/>
    </row>
    <row r="181" spans="2:12" ht="25.5" customHeight="1" x14ac:dyDescent="0.25">
      <c r="B181" s="29" t="s">
        <v>265</v>
      </c>
      <c r="C181" s="56" t="s">
        <v>160</v>
      </c>
      <c r="D181" s="56" t="s">
        <v>141</v>
      </c>
      <c r="E181" s="55" t="s">
        <v>127</v>
      </c>
      <c r="F181" s="55"/>
      <c r="G181" s="55"/>
      <c r="H181" s="55">
        <v>0.23599999999999999</v>
      </c>
      <c r="I181" s="90"/>
      <c r="J181" s="55"/>
      <c r="K181" s="52"/>
      <c r="L181" s="119"/>
    </row>
    <row r="182" spans="2:12" ht="34.5" customHeight="1" x14ac:dyDescent="0.25">
      <c r="B182" s="29" t="s">
        <v>266</v>
      </c>
      <c r="C182" s="56" t="s">
        <v>161</v>
      </c>
      <c r="D182" s="56" t="s">
        <v>141</v>
      </c>
      <c r="E182" s="55" t="s">
        <v>127</v>
      </c>
      <c r="F182" s="55">
        <v>0.9</v>
      </c>
      <c r="G182" s="55"/>
      <c r="H182" s="55"/>
      <c r="I182" s="90"/>
      <c r="J182" s="55"/>
      <c r="K182" s="53"/>
      <c r="L182" s="119"/>
    </row>
    <row r="183" spans="2:12" ht="29.25" customHeight="1" x14ac:dyDescent="0.25">
      <c r="B183" s="29" t="s">
        <v>267</v>
      </c>
      <c r="C183" s="56" t="s">
        <v>395</v>
      </c>
      <c r="D183" s="56" t="s">
        <v>115</v>
      </c>
      <c r="E183" s="55" t="s">
        <v>28</v>
      </c>
      <c r="F183" s="55">
        <v>1</v>
      </c>
      <c r="G183" s="55"/>
      <c r="H183" s="55">
        <v>6</v>
      </c>
      <c r="I183" s="90">
        <v>4</v>
      </c>
      <c r="J183" s="55"/>
      <c r="K183" s="55"/>
      <c r="L183" s="119"/>
    </row>
    <row r="184" spans="2:12" ht="35.25" customHeight="1" x14ac:dyDescent="0.25">
      <c r="B184" s="29" t="s">
        <v>455</v>
      </c>
      <c r="C184" s="56" t="s">
        <v>413</v>
      </c>
      <c r="D184" s="56" t="s">
        <v>141</v>
      </c>
      <c r="E184" s="55" t="s">
        <v>127</v>
      </c>
      <c r="F184" s="34"/>
      <c r="G184" s="34"/>
      <c r="H184" s="55">
        <v>1.4999999999999999E-2</v>
      </c>
      <c r="I184" s="95"/>
      <c r="J184" s="34"/>
      <c r="K184" s="34"/>
      <c r="L184" s="120"/>
    </row>
    <row r="185" spans="2:12" ht="60.6" customHeight="1" x14ac:dyDescent="0.25">
      <c r="B185" s="51"/>
    </row>
  </sheetData>
  <mergeCells count="76">
    <mergeCell ref="L69:L70"/>
    <mergeCell ref="L103:L104"/>
    <mergeCell ref="L94:L95"/>
    <mergeCell ref="L84:L86"/>
    <mergeCell ref="L77:L79"/>
    <mergeCell ref="L72:L76"/>
    <mergeCell ref="L100:L102"/>
    <mergeCell ref="L97:L99"/>
    <mergeCell ref="L179:L184"/>
    <mergeCell ref="B12:L12"/>
    <mergeCell ref="B13:B15"/>
    <mergeCell ref="F13:K13"/>
    <mergeCell ref="L13:L15"/>
    <mergeCell ref="F33:F34"/>
    <mergeCell ref="G33:G34"/>
    <mergeCell ref="B33:B34"/>
    <mergeCell ref="D33:D34"/>
    <mergeCell ref="E33:E34"/>
    <mergeCell ref="L30:L34"/>
    <mergeCell ref="J33:J34"/>
    <mergeCell ref="B21:L21"/>
    <mergeCell ref="L22:L26"/>
    <mergeCell ref="L28:L29"/>
    <mergeCell ref="C13:C15"/>
    <mergeCell ref="J43:J44"/>
    <mergeCell ref="K80:K81"/>
    <mergeCell ref="B116:L116"/>
    <mergeCell ref="B43:B44"/>
    <mergeCell ref="D43:D44"/>
    <mergeCell ref="L80:L83"/>
    <mergeCell ref="L47:L52"/>
    <mergeCell ref="B80:B81"/>
    <mergeCell ref="L64:L68"/>
    <mergeCell ref="L61:L63"/>
    <mergeCell ref="L43:L46"/>
    <mergeCell ref="K43:K44"/>
    <mergeCell ref="I43:I44"/>
    <mergeCell ref="E80:E81"/>
    <mergeCell ref="G80:G81"/>
    <mergeCell ref="H80:H81"/>
    <mergeCell ref="B17:L17"/>
    <mergeCell ref="J14:K14"/>
    <mergeCell ref="H33:H34"/>
    <mergeCell ref="I33:I34"/>
    <mergeCell ref="K33:K34"/>
    <mergeCell ref="C19:L19"/>
    <mergeCell ref="I80:I81"/>
    <mergeCell ref="D13:D15"/>
    <mergeCell ref="J80:J81"/>
    <mergeCell ref="B124:L124"/>
    <mergeCell ref="L135:L138"/>
    <mergeCell ref="L121:L123"/>
    <mergeCell ref="L117:L118"/>
    <mergeCell ref="L125:L127"/>
    <mergeCell ref="F80:F81"/>
    <mergeCell ref="L87:L88"/>
    <mergeCell ref="E43:E44"/>
    <mergeCell ref="F43:F44"/>
    <mergeCell ref="G43:G44"/>
    <mergeCell ref="H43:H44"/>
    <mergeCell ref="D80:D81"/>
    <mergeCell ref="E13:E15"/>
    <mergeCell ref="B177:L177"/>
    <mergeCell ref="B175:L175"/>
    <mergeCell ref="B158:L158"/>
    <mergeCell ref="B155:L155"/>
    <mergeCell ref="L156:L157"/>
    <mergeCell ref="L159:L174"/>
    <mergeCell ref="L139:L142"/>
    <mergeCell ref="L143:L144"/>
    <mergeCell ref="L110:L114"/>
    <mergeCell ref="L91:L92"/>
    <mergeCell ref="L130:L132"/>
    <mergeCell ref="B129:L129"/>
    <mergeCell ref="B119:L119"/>
    <mergeCell ref="B120:L120"/>
  </mergeCells>
  <phoneticPr fontId="2" type="noConversion"/>
  <pageMargins left="0.51181102362204722" right="0.51181102362204722" top="0.35433070866141736" bottom="0.35433070866141736" header="0.31496062992125984" footer="0.31496062992125984"/>
  <pageSetup paperSize="9" scale="62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S829"/>
  <sheetViews>
    <sheetView tabSelected="1" topLeftCell="A55" zoomScaleNormal="100" workbookViewId="0">
      <selection activeCell="D17" sqref="D17:D21"/>
    </sheetView>
  </sheetViews>
  <sheetFormatPr defaultColWidth="9.140625" defaultRowHeight="15" x14ac:dyDescent="0.25"/>
  <cols>
    <col min="1" max="1" width="1.28515625" style="7" customWidth="1"/>
    <col min="2" max="2" width="5.42578125" style="9" customWidth="1"/>
    <col min="3" max="3" width="9.140625" style="7" hidden="1" customWidth="1"/>
    <col min="4" max="4" width="42.42578125" style="8" customWidth="1"/>
    <col min="5" max="5" width="32.140625" style="7" customWidth="1"/>
    <col min="6" max="6" width="10.28515625" style="13" bestFit="1" customWidth="1"/>
    <col min="7" max="7" width="10.7109375" style="12" customWidth="1"/>
    <col min="8" max="8" width="11.85546875" style="12" customWidth="1"/>
    <col min="9" max="9" width="11.7109375" style="19" customWidth="1"/>
    <col min="10" max="11" width="11.140625" style="13" customWidth="1"/>
    <col min="12" max="12" width="13.85546875" style="12" customWidth="1"/>
    <col min="13" max="13" width="45.7109375" style="7" customWidth="1"/>
    <col min="14" max="14" width="15.28515625" style="7" bestFit="1" customWidth="1"/>
    <col min="15" max="15" width="10" style="8" bestFit="1" customWidth="1"/>
    <col min="16" max="16" width="10.7109375" style="7" bestFit="1" customWidth="1"/>
    <col min="17" max="17" width="9.140625" style="7"/>
    <col min="18" max="18" width="9.5703125" style="7" bestFit="1" customWidth="1"/>
    <col min="19" max="16384" width="9.140625" style="7"/>
  </cols>
  <sheetData>
    <row r="1" spans="2:18" x14ac:dyDescent="0.25">
      <c r="F1" s="9"/>
      <c r="G1" s="9"/>
      <c r="H1" s="9"/>
      <c r="I1" s="16"/>
      <c r="J1" s="10"/>
      <c r="K1" s="10"/>
      <c r="L1" s="9"/>
    </row>
    <row r="2" spans="2:18" x14ac:dyDescent="0.25">
      <c r="F2" s="9"/>
      <c r="G2" s="9"/>
      <c r="H2" s="9"/>
      <c r="I2" s="16"/>
      <c r="J2" s="10"/>
      <c r="K2" s="10"/>
      <c r="L2" s="9"/>
      <c r="M2" s="11" t="s">
        <v>274</v>
      </c>
    </row>
    <row r="3" spans="2:18" x14ac:dyDescent="0.25">
      <c r="F3" s="9"/>
      <c r="G3" s="9"/>
      <c r="H3" s="9"/>
      <c r="I3" s="16"/>
      <c r="J3" s="10"/>
      <c r="K3" s="10"/>
      <c r="L3" s="9"/>
      <c r="M3" s="11" t="s">
        <v>495</v>
      </c>
    </row>
    <row r="4" spans="2:18" x14ac:dyDescent="0.25">
      <c r="F4" s="9"/>
      <c r="G4" s="9"/>
      <c r="H4" s="9"/>
      <c r="I4" s="16"/>
      <c r="J4" s="10"/>
      <c r="K4" s="10"/>
      <c r="L4" s="9"/>
      <c r="M4" s="11" t="s">
        <v>275</v>
      </c>
    </row>
    <row r="5" spans="2:18" x14ac:dyDescent="0.25">
      <c r="F5" s="9"/>
      <c r="G5" s="9"/>
      <c r="H5" s="9"/>
      <c r="I5" s="16"/>
      <c r="J5" s="10"/>
      <c r="K5" s="10"/>
      <c r="L5" s="9"/>
      <c r="M5" s="11" t="s">
        <v>2</v>
      </c>
    </row>
    <row r="6" spans="2:18" x14ac:dyDescent="0.25">
      <c r="F6" s="9"/>
      <c r="G6" s="9"/>
      <c r="H6" s="9"/>
      <c r="I6" s="16"/>
      <c r="J6" s="10"/>
      <c r="K6" s="10"/>
      <c r="L6" s="9"/>
      <c r="M6" s="11" t="s">
        <v>276</v>
      </c>
    </row>
    <row r="7" spans="2:18" x14ac:dyDescent="0.25">
      <c r="F7" s="9"/>
      <c r="G7" s="9"/>
      <c r="H7" s="9"/>
      <c r="I7" s="16"/>
      <c r="J7" s="10"/>
      <c r="K7" s="10"/>
      <c r="L7" s="9"/>
      <c r="M7" s="11" t="s">
        <v>4</v>
      </c>
    </row>
    <row r="8" spans="2:18" x14ac:dyDescent="0.25">
      <c r="F8" s="9"/>
      <c r="G8" s="9"/>
      <c r="H8" s="9"/>
      <c r="I8" s="16"/>
      <c r="J8" s="10"/>
      <c r="K8" s="10"/>
      <c r="L8" s="9"/>
      <c r="M8" s="11" t="s">
        <v>5</v>
      </c>
    </row>
    <row r="9" spans="2:18" x14ac:dyDescent="0.25">
      <c r="F9" s="9"/>
      <c r="G9" s="9"/>
      <c r="H9" s="9"/>
      <c r="I9" s="16"/>
      <c r="J9" s="10"/>
      <c r="K9" s="10"/>
      <c r="L9" s="9"/>
      <c r="M9" s="11" t="s">
        <v>6</v>
      </c>
    </row>
    <row r="10" spans="2:18" x14ac:dyDescent="0.25">
      <c r="F10" s="9"/>
      <c r="G10" s="9"/>
      <c r="H10" s="9"/>
      <c r="I10" s="16"/>
      <c r="J10" s="10"/>
      <c r="K10" s="10"/>
      <c r="L10" s="9"/>
      <c r="M10" s="11" t="s">
        <v>532</v>
      </c>
    </row>
    <row r="11" spans="2:18" x14ac:dyDescent="0.25">
      <c r="F11" s="9"/>
      <c r="G11" s="9"/>
      <c r="H11" s="9"/>
      <c r="I11" s="16"/>
      <c r="J11" s="10"/>
      <c r="K11" s="10"/>
      <c r="L11" s="9"/>
      <c r="M11" s="11"/>
    </row>
    <row r="12" spans="2:18" ht="15.75" x14ac:dyDescent="0.25">
      <c r="B12" s="178" t="s">
        <v>440</v>
      </c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</row>
    <row r="13" spans="2:18" ht="15.75" x14ac:dyDescent="0.25"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</row>
    <row r="14" spans="2:18" x14ac:dyDescent="0.25">
      <c r="B14" s="181" t="s">
        <v>277</v>
      </c>
      <c r="C14" s="3"/>
      <c r="D14" s="184" t="s">
        <v>278</v>
      </c>
      <c r="E14" s="181" t="s">
        <v>279</v>
      </c>
      <c r="F14" s="181" t="s">
        <v>280</v>
      </c>
      <c r="G14" s="181"/>
      <c r="H14" s="181"/>
      <c r="I14" s="181"/>
      <c r="J14" s="181"/>
      <c r="K14" s="181"/>
      <c r="L14" s="181"/>
      <c r="M14" s="181" t="s">
        <v>281</v>
      </c>
    </row>
    <row r="15" spans="2:18" ht="25.5" x14ac:dyDescent="0.25">
      <c r="B15" s="181"/>
      <c r="C15" s="3"/>
      <c r="D15" s="184"/>
      <c r="E15" s="181"/>
      <c r="F15" s="6" t="s">
        <v>317</v>
      </c>
      <c r="G15" s="4" t="s">
        <v>318</v>
      </c>
      <c r="H15" s="4" t="s">
        <v>319</v>
      </c>
      <c r="I15" s="17" t="s">
        <v>320</v>
      </c>
      <c r="J15" s="6" t="s">
        <v>321</v>
      </c>
      <c r="K15" s="6" t="s">
        <v>414</v>
      </c>
      <c r="L15" s="4" t="s">
        <v>282</v>
      </c>
      <c r="M15" s="181"/>
      <c r="R15" s="15"/>
    </row>
    <row r="16" spans="2:18" x14ac:dyDescent="0.25">
      <c r="B16" s="49">
        <v>1</v>
      </c>
      <c r="C16" s="4"/>
      <c r="D16" s="6">
        <v>2</v>
      </c>
      <c r="E16" s="4">
        <v>3</v>
      </c>
      <c r="F16" s="6">
        <v>4</v>
      </c>
      <c r="G16" s="4">
        <v>5</v>
      </c>
      <c r="H16" s="4">
        <v>6</v>
      </c>
      <c r="I16" s="17">
        <v>7</v>
      </c>
      <c r="J16" s="6">
        <v>8</v>
      </c>
      <c r="K16" s="4">
        <v>9</v>
      </c>
      <c r="L16" s="4">
        <v>10</v>
      </c>
      <c r="M16" s="12">
        <v>11</v>
      </c>
      <c r="N16" s="47"/>
      <c r="O16" s="14"/>
    </row>
    <row r="17" spans="2:19" x14ac:dyDescent="0.25">
      <c r="B17" s="181"/>
      <c r="C17" s="3"/>
      <c r="D17" s="184" t="s">
        <v>283</v>
      </c>
      <c r="E17" s="3" t="s">
        <v>289</v>
      </c>
      <c r="F17" s="77">
        <f t="shared" ref="F17:L19" si="0">F23+F504</f>
        <v>73591.074000000008</v>
      </c>
      <c r="G17" s="77">
        <f t="shared" si="0"/>
        <v>116088.617</v>
      </c>
      <c r="H17" s="77">
        <f t="shared" si="0"/>
        <v>149516.88199999998</v>
      </c>
      <c r="I17" s="42">
        <f>I23+I504</f>
        <v>181239.90117</v>
      </c>
      <c r="J17" s="77">
        <f t="shared" si="0"/>
        <v>73356.639999999999</v>
      </c>
      <c r="K17" s="77">
        <f t="shared" si="0"/>
        <v>70233.84</v>
      </c>
      <c r="L17" s="46">
        <f t="shared" si="0"/>
        <v>663956.95417000004</v>
      </c>
      <c r="M17" s="182"/>
      <c r="N17" s="69"/>
    </row>
    <row r="18" spans="2:19" ht="14.25" customHeight="1" x14ac:dyDescent="0.25">
      <c r="B18" s="181"/>
      <c r="C18" s="3"/>
      <c r="D18" s="184"/>
      <c r="E18" s="3" t="s">
        <v>284</v>
      </c>
      <c r="F18" s="77">
        <f t="shared" si="0"/>
        <v>70227.894</v>
      </c>
      <c r="G18" s="77">
        <f t="shared" si="0"/>
        <v>84748.547000000006</v>
      </c>
      <c r="H18" s="77">
        <f t="shared" si="0"/>
        <v>130510.31200000001</v>
      </c>
      <c r="I18" s="42">
        <f t="shared" si="0"/>
        <v>158299.54117000001</v>
      </c>
      <c r="J18" s="36">
        <f t="shared" si="0"/>
        <v>72276.639999999999</v>
      </c>
      <c r="K18" s="36">
        <f t="shared" si="0"/>
        <v>69333.84</v>
      </c>
      <c r="L18" s="46">
        <f t="shared" si="0"/>
        <v>585326.77417000011</v>
      </c>
      <c r="M18" s="182"/>
      <c r="P18" s="15"/>
    </row>
    <row r="19" spans="2:19" ht="15.75" customHeight="1" x14ac:dyDescent="0.25">
      <c r="B19" s="181"/>
      <c r="C19" s="3"/>
      <c r="D19" s="184"/>
      <c r="E19" s="3" t="s">
        <v>285</v>
      </c>
      <c r="F19" s="77">
        <f t="shared" si="0"/>
        <v>3363.18</v>
      </c>
      <c r="G19" s="77">
        <f t="shared" si="0"/>
        <v>31340.07</v>
      </c>
      <c r="H19" s="77">
        <f t="shared" si="0"/>
        <v>19006.57</v>
      </c>
      <c r="I19" s="42">
        <f t="shared" si="0"/>
        <v>22940.36</v>
      </c>
      <c r="J19" s="77">
        <f t="shared" si="0"/>
        <v>1080</v>
      </c>
      <c r="K19" s="77">
        <f t="shared" si="0"/>
        <v>900</v>
      </c>
      <c r="L19" s="46">
        <f t="shared" si="0"/>
        <v>78630.180000000008</v>
      </c>
      <c r="M19" s="182"/>
      <c r="N19" s="47"/>
    </row>
    <row r="20" spans="2:19" ht="15" customHeight="1" x14ac:dyDescent="0.25">
      <c r="B20" s="181"/>
      <c r="C20" s="3"/>
      <c r="D20" s="184"/>
      <c r="E20" s="3" t="s">
        <v>286</v>
      </c>
      <c r="F20" s="78">
        <v>0</v>
      </c>
      <c r="G20" s="79">
        <v>0</v>
      </c>
      <c r="H20" s="79">
        <v>0</v>
      </c>
      <c r="I20" s="80">
        <v>0</v>
      </c>
      <c r="J20" s="79">
        <v>0</v>
      </c>
      <c r="K20" s="79">
        <v>0</v>
      </c>
      <c r="L20" s="79">
        <v>0</v>
      </c>
      <c r="M20" s="182"/>
    </row>
    <row r="21" spans="2:19" ht="13.5" customHeight="1" x14ac:dyDescent="0.25">
      <c r="B21" s="181"/>
      <c r="C21" s="3"/>
      <c r="D21" s="184"/>
      <c r="E21" s="3" t="s">
        <v>287</v>
      </c>
      <c r="F21" s="78">
        <v>0</v>
      </c>
      <c r="G21" s="79">
        <v>0</v>
      </c>
      <c r="H21" s="79">
        <v>0</v>
      </c>
      <c r="I21" s="80">
        <v>0</v>
      </c>
      <c r="J21" s="79">
        <v>0</v>
      </c>
      <c r="K21" s="79">
        <v>0</v>
      </c>
      <c r="L21" s="79">
        <v>0</v>
      </c>
      <c r="M21" s="182"/>
    </row>
    <row r="22" spans="2:19" x14ac:dyDescent="0.25">
      <c r="B22" s="183" t="s">
        <v>288</v>
      </c>
      <c r="C22" s="183"/>
      <c r="D22" s="183"/>
      <c r="E22" s="183"/>
      <c r="F22" s="183"/>
      <c r="G22" s="183"/>
      <c r="H22" s="183"/>
      <c r="I22" s="183"/>
      <c r="J22" s="183"/>
      <c r="K22" s="183"/>
      <c r="L22" s="183"/>
      <c r="M22" s="183"/>
    </row>
    <row r="23" spans="2:19" x14ac:dyDescent="0.25">
      <c r="B23" s="165">
        <v>1</v>
      </c>
      <c r="C23" s="62"/>
      <c r="D23" s="145" t="s">
        <v>283</v>
      </c>
      <c r="E23" s="61" t="s">
        <v>289</v>
      </c>
      <c r="F23" s="36">
        <f t="shared" ref="F23:H25" si="1">F28+F83+F88+F128+F123+F203+F313+F458</f>
        <v>51486.321000000004</v>
      </c>
      <c r="G23" s="36">
        <f t="shared" si="1"/>
        <v>91846.880999999994</v>
      </c>
      <c r="H23" s="36">
        <f t="shared" si="1"/>
        <v>122569.90199999999</v>
      </c>
      <c r="I23" s="37">
        <f>I24+I25</f>
        <v>139767.02916999999</v>
      </c>
      <c r="J23" s="36">
        <f t="shared" ref="J23:L23" si="2">J24+J25</f>
        <v>49619.51</v>
      </c>
      <c r="K23" s="36">
        <f t="shared" si="2"/>
        <v>49076.51</v>
      </c>
      <c r="L23" s="36">
        <f t="shared" si="2"/>
        <v>504296.15317000006</v>
      </c>
      <c r="M23" s="147"/>
    </row>
    <row r="24" spans="2:19" ht="25.5" x14ac:dyDescent="0.25">
      <c r="B24" s="165"/>
      <c r="C24" s="62"/>
      <c r="D24" s="145"/>
      <c r="E24" s="61" t="s">
        <v>284</v>
      </c>
      <c r="F24" s="36">
        <f t="shared" si="1"/>
        <v>48123.141000000003</v>
      </c>
      <c r="G24" s="36">
        <f t="shared" si="1"/>
        <v>60506.811000000002</v>
      </c>
      <c r="H24" s="36">
        <f t="shared" si="1"/>
        <v>103563.33200000001</v>
      </c>
      <c r="I24" s="37">
        <f>I29+I84+I89+I124+I129+I204+I314+I459</f>
        <v>116826.66917000001</v>
      </c>
      <c r="J24" s="36">
        <f>J29+J84+J89+J129+J124+J204+J314+J459</f>
        <v>48539.51</v>
      </c>
      <c r="K24" s="36">
        <f>K29+K84+K89+K129+K124+K204+K314+K459</f>
        <v>48176.51</v>
      </c>
      <c r="L24" s="36">
        <f>L29+L84+L89+L129+L124+L204+L314+L459</f>
        <v>425665.97317000007</v>
      </c>
      <c r="M24" s="147"/>
    </row>
    <row r="25" spans="2:19" ht="25.5" x14ac:dyDescent="0.25">
      <c r="B25" s="165"/>
      <c r="C25" s="62"/>
      <c r="D25" s="145"/>
      <c r="E25" s="61" t="s">
        <v>285</v>
      </c>
      <c r="F25" s="36">
        <f t="shared" si="1"/>
        <v>3363.18</v>
      </c>
      <c r="G25" s="36">
        <f t="shared" si="1"/>
        <v>31340.07</v>
      </c>
      <c r="H25" s="36">
        <f t="shared" si="1"/>
        <v>19006.57</v>
      </c>
      <c r="I25" s="37">
        <f>I30+I85+I90+I130+I125+I205+I315+I460</f>
        <v>22940.36</v>
      </c>
      <c r="J25" s="36">
        <f>J30+J85+J90+J130+J125+J205+J315+J460+J95</f>
        <v>1080</v>
      </c>
      <c r="K25" s="36">
        <f>K30+K85+K90+K130+K125+K205+K315+K460+K95</f>
        <v>900</v>
      </c>
      <c r="L25" s="36">
        <f>L30+L85+L90+L130+L125+L205+L315+L460</f>
        <v>78630.180000000008</v>
      </c>
      <c r="M25" s="147"/>
    </row>
    <row r="26" spans="2:19" ht="25.5" x14ac:dyDescent="0.25">
      <c r="B26" s="165"/>
      <c r="C26" s="62"/>
      <c r="D26" s="145"/>
      <c r="E26" s="61" t="s">
        <v>286</v>
      </c>
      <c r="F26" s="35">
        <v>0</v>
      </c>
      <c r="G26" s="39">
        <v>0</v>
      </c>
      <c r="H26" s="39">
        <v>0</v>
      </c>
      <c r="I26" s="38">
        <v>0</v>
      </c>
      <c r="J26" s="39">
        <v>0</v>
      </c>
      <c r="K26" s="39">
        <v>0</v>
      </c>
      <c r="L26" s="39">
        <v>0</v>
      </c>
      <c r="M26" s="147"/>
    </row>
    <row r="27" spans="2:19" x14ac:dyDescent="0.25">
      <c r="B27" s="165"/>
      <c r="C27" s="62"/>
      <c r="D27" s="145"/>
      <c r="E27" s="61" t="s">
        <v>290</v>
      </c>
      <c r="F27" s="35">
        <v>0</v>
      </c>
      <c r="G27" s="39">
        <v>0</v>
      </c>
      <c r="H27" s="39">
        <v>0</v>
      </c>
      <c r="I27" s="38">
        <v>0</v>
      </c>
      <c r="J27" s="39">
        <v>0</v>
      </c>
      <c r="K27" s="39">
        <v>0</v>
      </c>
      <c r="L27" s="39">
        <v>0</v>
      </c>
      <c r="M27" s="147"/>
    </row>
    <row r="28" spans="2:19" x14ac:dyDescent="0.25">
      <c r="B28" s="165" t="s">
        <v>322</v>
      </c>
      <c r="C28" s="62"/>
      <c r="D28" s="145" t="s">
        <v>23</v>
      </c>
      <c r="E28" s="61" t="s">
        <v>289</v>
      </c>
      <c r="F28" s="36">
        <f>F29</f>
        <v>740.90700000000004</v>
      </c>
      <c r="G28" s="36">
        <f t="shared" ref="G28" si="3">G29</f>
        <v>1185.6600000000001</v>
      </c>
      <c r="H28" s="36">
        <f>H29+H30</f>
        <v>2894.05</v>
      </c>
      <c r="I28" s="37">
        <f>I29+I30</f>
        <v>4341.8909999999996</v>
      </c>
      <c r="J28" s="36">
        <f t="shared" ref="J28:K28" si="4">J29+J30</f>
        <v>1555.3</v>
      </c>
      <c r="K28" s="36">
        <f t="shared" si="4"/>
        <v>1555.3</v>
      </c>
      <c r="L28" s="36">
        <f>L29+L30</f>
        <v>12273.107999999998</v>
      </c>
      <c r="M28" s="186"/>
      <c r="P28" s="47"/>
      <c r="S28" s="47"/>
    </row>
    <row r="29" spans="2:19" ht="25.5" x14ac:dyDescent="0.25">
      <c r="B29" s="165"/>
      <c r="C29" s="62"/>
      <c r="D29" s="145"/>
      <c r="E29" s="61" t="s">
        <v>284</v>
      </c>
      <c r="F29" s="36">
        <f>F34</f>
        <v>740.90700000000004</v>
      </c>
      <c r="G29" s="36">
        <f t="shared" ref="G29:L30" si="5">G34</f>
        <v>1185.6600000000001</v>
      </c>
      <c r="H29" s="36">
        <f>H34</f>
        <v>1682.5500000000002</v>
      </c>
      <c r="I29" s="37">
        <f>I34</f>
        <v>4341.8909999999996</v>
      </c>
      <c r="J29" s="36">
        <f>J34</f>
        <v>1555.3</v>
      </c>
      <c r="K29" s="36">
        <f>K34</f>
        <v>1555.3</v>
      </c>
      <c r="L29" s="36">
        <f>L34</f>
        <v>11061.607999999998</v>
      </c>
      <c r="M29" s="186"/>
      <c r="R29" s="47"/>
      <c r="S29" s="47"/>
    </row>
    <row r="30" spans="2:19" ht="25.5" x14ac:dyDescent="0.25">
      <c r="B30" s="165"/>
      <c r="C30" s="62"/>
      <c r="D30" s="145"/>
      <c r="E30" s="61" t="s">
        <v>285</v>
      </c>
      <c r="F30" s="35">
        <v>0</v>
      </c>
      <c r="G30" s="39">
        <v>0</v>
      </c>
      <c r="H30" s="39">
        <f>H35</f>
        <v>1211.5</v>
      </c>
      <c r="I30" s="38">
        <v>0</v>
      </c>
      <c r="J30" s="39">
        <v>0</v>
      </c>
      <c r="K30" s="39">
        <v>0</v>
      </c>
      <c r="L30" s="36">
        <f t="shared" si="5"/>
        <v>1211.5</v>
      </c>
      <c r="M30" s="186"/>
    </row>
    <row r="31" spans="2:19" ht="25.5" x14ac:dyDescent="0.25">
      <c r="B31" s="165"/>
      <c r="C31" s="62"/>
      <c r="D31" s="145"/>
      <c r="E31" s="61" t="s">
        <v>286</v>
      </c>
      <c r="F31" s="35">
        <v>0</v>
      </c>
      <c r="G31" s="39">
        <v>0</v>
      </c>
      <c r="H31" s="39">
        <v>0</v>
      </c>
      <c r="I31" s="38">
        <v>0</v>
      </c>
      <c r="J31" s="39">
        <v>0</v>
      </c>
      <c r="K31" s="39">
        <v>0</v>
      </c>
      <c r="L31" s="39">
        <v>0</v>
      </c>
      <c r="M31" s="186"/>
    </row>
    <row r="32" spans="2:19" ht="25.5" x14ac:dyDescent="0.25">
      <c r="B32" s="165"/>
      <c r="C32" s="62"/>
      <c r="D32" s="145"/>
      <c r="E32" s="61" t="s">
        <v>287</v>
      </c>
      <c r="F32" s="35">
        <v>0</v>
      </c>
      <c r="G32" s="39">
        <v>0</v>
      </c>
      <c r="H32" s="39">
        <v>0</v>
      </c>
      <c r="I32" s="38">
        <v>0</v>
      </c>
      <c r="J32" s="39">
        <v>0</v>
      </c>
      <c r="K32" s="39">
        <v>0</v>
      </c>
      <c r="L32" s="39">
        <v>0</v>
      </c>
      <c r="M32" s="186"/>
    </row>
    <row r="33" spans="2:13" x14ac:dyDescent="0.25">
      <c r="B33" s="147" t="s">
        <v>322</v>
      </c>
      <c r="C33" s="61"/>
      <c r="D33" s="121" t="s">
        <v>25</v>
      </c>
      <c r="E33" s="61" t="s">
        <v>289</v>
      </c>
      <c r="F33" s="35">
        <f>F38+F43+F48+F53+F58+F63</f>
        <v>740.90700000000004</v>
      </c>
      <c r="G33" s="35">
        <f t="shared" ref="G33" si="6">G38+G43+G48+G53+G58+G63</f>
        <v>1185.6600000000001</v>
      </c>
      <c r="H33" s="35">
        <f>H38+H43+H48+H53+H58+H63+H68+H73</f>
        <v>2894.05</v>
      </c>
      <c r="I33" s="38">
        <f>I38+I43+I48+I53+I58+I63+I68+I73+I78</f>
        <v>4341.8909999999996</v>
      </c>
      <c r="J33" s="35">
        <f>J38+J43+J48+J53+J58+J63+J68+J73</f>
        <v>1555.3</v>
      </c>
      <c r="K33" s="35">
        <f>K38+K43+K48+K53+K58+K63+K68+K73</f>
        <v>1555.3</v>
      </c>
      <c r="L33" s="35">
        <f>L38+L43+L48+L53+L58+L63+L68+L78+L73</f>
        <v>12273.107999999998</v>
      </c>
      <c r="M33" s="186"/>
    </row>
    <row r="34" spans="2:13" ht="25.5" x14ac:dyDescent="0.25">
      <c r="B34" s="147"/>
      <c r="C34" s="61"/>
      <c r="D34" s="121"/>
      <c r="E34" s="61" t="s">
        <v>284</v>
      </c>
      <c r="F34" s="35">
        <f>F39+F44+F49+F54+F59+F64</f>
        <v>740.90700000000004</v>
      </c>
      <c r="G34" s="35">
        <f t="shared" ref="G34" si="7">G39+G44+G49+G54+G59+G64</f>
        <v>1185.6600000000001</v>
      </c>
      <c r="H34" s="35">
        <f>H39+H44+H49+H54+H59+H64+H69+H74</f>
        <v>1682.5500000000002</v>
      </c>
      <c r="I34" s="38">
        <f>I39+I44+I49+I54+I59+I64+I69+I74+I79</f>
        <v>4341.8909999999996</v>
      </c>
      <c r="J34" s="35">
        <f>J39+J44+J49+J54+J59+J64+J69+J74</f>
        <v>1555.3</v>
      </c>
      <c r="K34" s="35">
        <f>K39+K44+K49+K54+K59+K64+K69+K74</f>
        <v>1555.3</v>
      </c>
      <c r="L34" s="35">
        <f>L39+L44+L49+L54+L59+L64+L69+L79+L74</f>
        <v>11061.607999999998</v>
      </c>
      <c r="M34" s="186"/>
    </row>
    <row r="35" spans="2:13" ht="25.5" x14ac:dyDescent="0.25">
      <c r="B35" s="147"/>
      <c r="C35" s="61"/>
      <c r="D35" s="121"/>
      <c r="E35" s="61" t="s">
        <v>285</v>
      </c>
      <c r="F35" s="35">
        <v>0</v>
      </c>
      <c r="G35" s="39">
        <v>0</v>
      </c>
      <c r="H35" s="39">
        <f>H70</f>
        <v>1211.5</v>
      </c>
      <c r="I35" s="38">
        <v>0</v>
      </c>
      <c r="J35" s="39">
        <v>0</v>
      </c>
      <c r="K35" s="39">
        <v>0</v>
      </c>
      <c r="L35" s="35">
        <f t="shared" ref="L35" si="8">L40+L45+L50+L55+L60+L65+L70</f>
        <v>1211.5</v>
      </c>
      <c r="M35" s="186"/>
    </row>
    <row r="36" spans="2:13" ht="25.5" x14ac:dyDescent="0.25">
      <c r="B36" s="147"/>
      <c r="C36" s="61"/>
      <c r="D36" s="121"/>
      <c r="E36" s="61" t="s">
        <v>286</v>
      </c>
      <c r="F36" s="35">
        <v>0</v>
      </c>
      <c r="G36" s="39">
        <v>0</v>
      </c>
      <c r="H36" s="39">
        <v>0</v>
      </c>
      <c r="I36" s="38">
        <v>0</v>
      </c>
      <c r="J36" s="39">
        <v>0</v>
      </c>
      <c r="K36" s="39">
        <v>0</v>
      </c>
      <c r="L36" s="39">
        <v>0</v>
      </c>
      <c r="M36" s="186"/>
    </row>
    <row r="37" spans="2:13" ht="25.5" x14ac:dyDescent="0.25">
      <c r="B37" s="147"/>
      <c r="C37" s="61"/>
      <c r="D37" s="121"/>
      <c r="E37" s="61" t="s">
        <v>287</v>
      </c>
      <c r="F37" s="35">
        <v>0</v>
      </c>
      <c r="G37" s="39">
        <v>0</v>
      </c>
      <c r="H37" s="39">
        <v>0</v>
      </c>
      <c r="I37" s="38">
        <v>0</v>
      </c>
      <c r="J37" s="39">
        <v>0</v>
      </c>
      <c r="K37" s="39">
        <v>0</v>
      </c>
      <c r="L37" s="39">
        <v>0</v>
      </c>
      <c r="M37" s="186"/>
    </row>
    <row r="38" spans="2:13" x14ac:dyDescent="0.25">
      <c r="B38" s="147" t="s">
        <v>323</v>
      </c>
      <c r="C38" s="61"/>
      <c r="D38" s="121" t="s">
        <v>26</v>
      </c>
      <c r="E38" s="61" t="s">
        <v>289</v>
      </c>
      <c r="F38" s="35">
        <f>SUM(F39:F42)</f>
        <v>100</v>
      </c>
      <c r="G38" s="35">
        <f t="shared" ref="G38:L38" si="9">SUM(G39:G42)</f>
        <v>100</v>
      </c>
      <c r="H38" s="35">
        <f t="shared" si="9"/>
        <v>170</v>
      </c>
      <c r="I38" s="38">
        <f t="shared" si="9"/>
        <v>250</v>
      </c>
      <c r="J38" s="35">
        <f t="shared" si="9"/>
        <v>250</v>
      </c>
      <c r="K38" s="35">
        <f t="shared" si="9"/>
        <v>250</v>
      </c>
      <c r="L38" s="35">
        <f t="shared" si="9"/>
        <v>1120</v>
      </c>
      <c r="M38" s="147" t="s">
        <v>162</v>
      </c>
    </row>
    <row r="39" spans="2:13" ht="25.5" x14ac:dyDescent="0.25">
      <c r="B39" s="147"/>
      <c r="C39" s="61"/>
      <c r="D39" s="121"/>
      <c r="E39" s="61" t="s">
        <v>284</v>
      </c>
      <c r="F39" s="35">
        <v>100</v>
      </c>
      <c r="G39" s="39">
        <v>100</v>
      </c>
      <c r="H39" s="39">
        <v>170</v>
      </c>
      <c r="I39" s="38">
        <v>250</v>
      </c>
      <c r="J39" s="39">
        <v>250</v>
      </c>
      <c r="K39" s="35">
        <v>250</v>
      </c>
      <c r="L39" s="39">
        <f>SUM(F39:K39)</f>
        <v>1120</v>
      </c>
      <c r="M39" s="147"/>
    </row>
    <row r="40" spans="2:13" ht="25.5" x14ac:dyDescent="0.25">
      <c r="B40" s="147"/>
      <c r="C40" s="61"/>
      <c r="D40" s="121"/>
      <c r="E40" s="61" t="s">
        <v>285</v>
      </c>
      <c r="F40" s="35">
        <v>0</v>
      </c>
      <c r="G40" s="39">
        <v>0</v>
      </c>
      <c r="H40" s="39">
        <v>0</v>
      </c>
      <c r="I40" s="38">
        <v>0</v>
      </c>
      <c r="J40" s="39">
        <v>0</v>
      </c>
      <c r="K40" s="39">
        <v>0</v>
      </c>
      <c r="L40" s="39">
        <v>0</v>
      </c>
      <c r="M40" s="147"/>
    </row>
    <row r="41" spans="2:13" ht="25.5" x14ac:dyDescent="0.25">
      <c r="B41" s="147"/>
      <c r="C41" s="61"/>
      <c r="D41" s="121"/>
      <c r="E41" s="61" t="s">
        <v>286</v>
      </c>
      <c r="F41" s="35">
        <v>0</v>
      </c>
      <c r="G41" s="39">
        <v>0</v>
      </c>
      <c r="H41" s="39">
        <v>0</v>
      </c>
      <c r="I41" s="38">
        <v>0</v>
      </c>
      <c r="J41" s="39">
        <v>0</v>
      </c>
      <c r="K41" s="39">
        <v>0</v>
      </c>
      <c r="L41" s="39">
        <v>0</v>
      </c>
      <c r="M41" s="147"/>
    </row>
    <row r="42" spans="2:13" ht="25.5" x14ac:dyDescent="0.25">
      <c r="B42" s="147"/>
      <c r="C42" s="61"/>
      <c r="D42" s="121"/>
      <c r="E42" s="61" t="s">
        <v>287</v>
      </c>
      <c r="F42" s="35">
        <v>0</v>
      </c>
      <c r="G42" s="39">
        <v>0</v>
      </c>
      <c r="H42" s="39">
        <v>0</v>
      </c>
      <c r="I42" s="38">
        <v>0</v>
      </c>
      <c r="J42" s="39">
        <v>0</v>
      </c>
      <c r="K42" s="39">
        <v>0</v>
      </c>
      <c r="L42" s="39">
        <v>0</v>
      </c>
      <c r="M42" s="147"/>
    </row>
    <row r="43" spans="2:13" x14ac:dyDescent="0.25">
      <c r="B43" s="147" t="s">
        <v>324</v>
      </c>
      <c r="C43" s="61"/>
      <c r="D43" s="121" t="s">
        <v>29</v>
      </c>
      <c r="E43" s="61" t="s">
        <v>289</v>
      </c>
      <c r="F43" s="35">
        <f>SUM(F44:F47)</f>
        <v>25</v>
      </c>
      <c r="G43" s="35">
        <f t="shared" ref="G43:L43" si="10">SUM(G44:G47)</f>
        <v>24.87</v>
      </c>
      <c r="H43" s="35">
        <f t="shared" si="10"/>
        <v>5.15</v>
      </c>
      <c r="I43" s="38">
        <f t="shared" si="10"/>
        <v>5.15</v>
      </c>
      <c r="J43" s="35">
        <f t="shared" si="10"/>
        <v>5.2</v>
      </c>
      <c r="K43" s="35">
        <f t="shared" si="10"/>
        <v>5.2</v>
      </c>
      <c r="L43" s="35">
        <f t="shared" si="10"/>
        <v>70.570000000000007</v>
      </c>
      <c r="M43" s="147"/>
    </row>
    <row r="44" spans="2:13" ht="25.5" x14ac:dyDescent="0.25">
      <c r="B44" s="147"/>
      <c r="C44" s="61"/>
      <c r="D44" s="121"/>
      <c r="E44" s="61" t="s">
        <v>284</v>
      </c>
      <c r="F44" s="35">
        <v>25</v>
      </c>
      <c r="G44" s="39">
        <v>24.87</v>
      </c>
      <c r="H44" s="39">
        <v>5.15</v>
      </c>
      <c r="I44" s="38">
        <v>5.15</v>
      </c>
      <c r="J44" s="35">
        <v>5.2</v>
      </c>
      <c r="K44" s="35">
        <v>5.2</v>
      </c>
      <c r="L44" s="39">
        <f>SUM(F44:K44)</f>
        <v>70.570000000000007</v>
      </c>
      <c r="M44" s="147"/>
    </row>
    <row r="45" spans="2:13" ht="25.5" x14ac:dyDescent="0.25">
      <c r="B45" s="147"/>
      <c r="C45" s="61"/>
      <c r="D45" s="121"/>
      <c r="E45" s="61" t="s">
        <v>285</v>
      </c>
      <c r="F45" s="35">
        <v>0</v>
      </c>
      <c r="G45" s="39">
        <v>0</v>
      </c>
      <c r="H45" s="39">
        <v>0</v>
      </c>
      <c r="I45" s="38">
        <v>0</v>
      </c>
      <c r="J45" s="39">
        <v>0</v>
      </c>
      <c r="K45" s="39">
        <v>0</v>
      </c>
      <c r="L45" s="39">
        <v>0</v>
      </c>
      <c r="M45" s="147"/>
    </row>
    <row r="46" spans="2:13" ht="25.5" x14ac:dyDescent="0.25">
      <c r="B46" s="147"/>
      <c r="C46" s="61"/>
      <c r="D46" s="121"/>
      <c r="E46" s="61" t="s">
        <v>286</v>
      </c>
      <c r="F46" s="35">
        <v>0</v>
      </c>
      <c r="G46" s="39">
        <v>0</v>
      </c>
      <c r="H46" s="39">
        <v>0</v>
      </c>
      <c r="I46" s="38">
        <v>0</v>
      </c>
      <c r="J46" s="39">
        <v>0</v>
      </c>
      <c r="K46" s="39">
        <v>0</v>
      </c>
      <c r="L46" s="39">
        <v>0</v>
      </c>
      <c r="M46" s="147"/>
    </row>
    <row r="47" spans="2:13" ht="25.5" x14ac:dyDescent="0.25">
      <c r="B47" s="147"/>
      <c r="C47" s="61"/>
      <c r="D47" s="121"/>
      <c r="E47" s="61" t="s">
        <v>287</v>
      </c>
      <c r="F47" s="35">
        <v>0</v>
      </c>
      <c r="G47" s="39">
        <v>0</v>
      </c>
      <c r="H47" s="39">
        <v>0</v>
      </c>
      <c r="I47" s="38">
        <v>0</v>
      </c>
      <c r="J47" s="39">
        <v>0</v>
      </c>
      <c r="K47" s="39">
        <v>0</v>
      </c>
      <c r="L47" s="39">
        <v>0</v>
      </c>
      <c r="M47" s="147"/>
    </row>
    <row r="48" spans="2:13" x14ac:dyDescent="0.25">
      <c r="B48" s="147" t="s">
        <v>325</v>
      </c>
      <c r="C48" s="61"/>
      <c r="D48" s="121" t="s">
        <v>32</v>
      </c>
      <c r="E48" s="61" t="s">
        <v>289</v>
      </c>
      <c r="F48" s="35">
        <f>SUM(F49:F52)</f>
        <v>360.05</v>
      </c>
      <c r="G48" s="35">
        <f t="shared" ref="G48:L48" si="11">SUM(G49:G52)</f>
        <v>522.95000000000005</v>
      </c>
      <c r="H48" s="35">
        <f t="shared" si="11"/>
        <v>1095.5</v>
      </c>
      <c r="I48" s="38">
        <f t="shared" si="11"/>
        <v>1191.0999999999999</v>
      </c>
      <c r="J48" s="35">
        <f t="shared" si="11"/>
        <v>1191.0999999999999</v>
      </c>
      <c r="K48" s="35">
        <f t="shared" si="11"/>
        <v>1191.0999999999999</v>
      </c>
      <c r="L48" s="35">
        <f t="shared" si="11"/>
        <v>5551.7999999999993</v>
      </c>
      <c r="M48" s="147" t="s">
        <v>368</v>
      </c>
    </row>
    <row r="49" spans="2:13" ht="25.5" x14ac:dyDescent="0.25">
      <c r="B49" s="147"/>
      <c r="C49" s="61"/>
      <c r="D49" s="121"/>
      <c r="E49" s="61" t="s">
        <v>284</v>
      </c>
      <c r="F49" s="35">
        <v>360.05</v>
      </c>
      <c r="G49" s="39">
        <v>522.95000000000005</v>
      </c>
      <c r="H49" s="39">
        <v>1095.5</v>
      </c>
      <c r="I49" s="38">
        <v>1191.0999999999999</v>
      </c>
      <c r="J49" s="35">
        <v>1191.0999999999999</v>
      </c>
      <c r="K49" s="35">
        <v>1191.0999999999999</v>
      </c>
      <c r="L49" s="39">
        <f>SUM(F49:K49)</f>
        <v>5551.7999999999993</v>
      </c>
      <c r="M49" s="147"/>
    </row>
    <row r="50" spans="2:13" ht="25.5" x14ac:dyDescent="0.25">
      <c r="B50" s="147"/>
      <c r="C50" s="61"/>
      <c r="D50" s="121"/>
      <c r="E50" s="61" t="s">
        <v>285</v>
      </c>
      <c r="F50" s="35">
        <v>0</v>
      </c>
      <c r="G50" s="39">
        <v>0</v>
      </c>
      <c r="H50" s="39">
        <v>0</v>
      </c>
      <c r="I50" s="38">
        <v>0</v>
      </c>
      <c r="J50" s="39">
        <v>0</v>
      </c>
      <c r="K50" s="39">
        <v>0</v>
      </c>
      <c r="L50" s="39">
        <f>SUM(F50:J50)</f>
        <v>0</v>
      </c>
      <c r="M50" s="147"/>
    </row>
    <row r="51" spans="2:13" ht="25.5" x14ac:dyDescent="0.25">
      <c r="B51" s="147"/>
      <c r="C51" s="61"/>
      <c r="D51" s="121"/>
      <c r="E51" s="61" t="s">
        <v>286</v>
      </c>
      <c r="F51" s="35">
        <v>0</v>
      </c>
      <c r="G51" s="39">
        <v>0</v>
      </c>
      <c r="H51" s="39">
        <v>0</v>
      </c>
      <c r="I51" s="38">
        <v>0</v>
      </c>
      <c r="J51" s="39">
        <v>0</v>
      </c>
      <c r="K51" s="39">
        <v>0</v>
      </c>
      <c r="L51" s="39">
        <f>SUM(F51:J51)</f>
        <v>0</v>
      </c>
      <c r="M51" s="147"/>
    </row>
    <row r="52" spans="2:13" ht="25.5" x14ac:dyDescent="0.25">
      <c r="B52" s="147"/>
      <c r="C52" s="61"/>
      <c r="D52" s="121"/>
      <c r="E52" s="61" t="s">
        <v>287</v>
      </c>
      <c r="F52" s="35">
        <v>0</v>
      </c>
      <c r="G52" s="39">
        <v>0</v>
      </c>
      <c r="H52" s="39">
        <v>0</v>
      </c>
      <c r="I52" s="38">
        <v>0</v>
      </c>
      <c r="J52" s="39">
        <v>0</v>
      </c>
      <c r="K52" s="39">
        <v>0</v>
      </c>
      <c r="L52" s="39">
        <f>SUM(F52:J52)</f>
        <v>0</v>
      </c>
      <c r="M52" s="147"/>
    </row>
    <row r="53" spans="2:13" x14ac:dyDescent="0.25">
      <c r="B53" s="147" t="s">
        <v>326</v>
      </c>
      <c r="C53" s="61"/>
      <c r="D53" s="121" t="s">
        <v>33</v>
      </c>
      <c r="E53" s="61" t="s">
        <v>289</v>
      </c>
      <c r="F53" s="35">
        <f>SUM(F54:F57)</f>
        <v>66.757000000000005</v>
      </c>
      <c r="G53" s="35">
        <f t="shared" ref="G53:L53" si="12">SUM(G54:G57)</f>
        <v>349.23</v>
      </c>
      <c r="H53" s="35">
        <f t="shared" si="12"/>
        <v>0</v>
      </c>
      <c r="I53" s="38">
        <f t="shared" si="12"/>
        <v>0</v>
      </c>
      <c r="J53" s="35">
        <f t="shared" si="12"/>
        <v>0</v>
      </c>
      <c r="K53" s="35">
        <f t="shared" ref="K53" si="13">SUM(K54:K57)</f>
        <v>0</v>
      </c>
      <c r="L53" s="35">
        <f t="shared" si="12"/>
        <v>415.98700000000002</v>
      </c>
      <c r="M53" s="147" t="s">
        <v>445</v>
      </c>
    </row>
    <row r="54" spans="2:13" ht="25.5" x14ac:dyDescent="0.25">
      <c r="B54" s="147"/>
      <c r="C54" s="61"/>
      <c r="D54" s="121"/>
      <c r="E54" s="61" t="s">
        <v>284</v>
      </c>
      <c r="F54" s="35">
        <v>66.757000000000005</v>
      </c>
      <c r="G54" s="39">
        <v>349.23</v>
      </c>
      <c r="H54" s="39">
        <v>0</v>
      </c>
      <c r="I54" s="38">
        <v>0</v>
      </c>
      <c r="J54" s="35">
        <v>0</v>
      </c>
      <c r="K54" s="35">
        <v>0</v>
      </c>
      <c r="L54" s="39">
        <f>SUM(F54:J54)</f>
        <v>415.98700000000002</v>
      </c>
      <c r="M54" s="147"/>
    </row>
    <row r="55" spans="2:13" ht="25.5" x14ac:dyDescent="0.25">
      <c r="B55" s="147"/>
      <c r="C55" s="61"/>
      <c r="D55" s="121"/>
      <c r="E55" s="61" t="s">
        <v>285</v>
      </c>
      <c r="F55" s="35">
        <v>0</v>
      </c>
      <c r="G55" s="39">
        <v>0</v>
      </c>
      <c r="H55" s="39">
        <v>0</v>
      </c>
      <c r="I55" s="38">
        <v>0</v>
      </c>
      <c r="J55" s="39">
        <v>0</v>
      </c>
      <c r="K55" s="39">
        <v>0</v>
      </c>
      <c r="L55" s="39">
        <f>SUM(F55:J55)</f>
        <v>0</v>
      </c>
      <c r="M55" s="147"/>
    </row>
    <row r="56" spans="2:13" ht="25.5" x14ac:dyDescent="0.25">
      <c r="B56" s="147"/>
      <c r="C56" s="61"/>
      <c r="D56" s="121"/>
      <c r="E56" s="61" t="s">
        <v>286</v>
      </c>
      <c r="F56" s="35">
        <v>0</v>
      </c>
      <c r="G56" s="39">
        <v>0</v>
      </c>
      <c r="H56" s="39">
        <v>0</v>
      </c>
      <c r="I56" s="38">
        <v>0</v>
      </c>
      <c r="J56" s="39">
        <v>0</v>
      </c>
      <c r="K56" s="39">
        <v>0</v>
      </c>
      <c r="L56" s="39">
        <f>SUM(F56:J56)</f>
        <v>0</v>
      </c>
      <c r="M56" s="147"/>
    </row>
    <row r="57" spans="2:13" ht="25.5" x14ac:dyDescent="0.25">
      <c r="B57" s="147"/>
      <c r="C57" s="61"/>
      <c r="D57" s="121"/>
      <c r="E57" s="61" t="s">
        <v>287</v>
      </c>
      <c r="F57" s="35">
        <v>0</v>
      </c>
      <c r="G57" s="39">
        <v>0</v>
      </c>
      <c r="H57" s="39">
        <v>0</v>
      </c>
      <c r="I57" s="38">
        <v>0</v>
      </c>
      <c r="J57" s="39">
        <v>0</v>
      </c>
      <c r="K57" s="39">
        <v>0</v>
      </c>
      <c r="L57" s="39">
        <f>SUM(F57:J57)</f>
        <v>0</v>
      </c>
      <c r="M57" s="147"/>
    </row>
    <row r="58" spans="2:13" x14ac:dyDescent="0.25">
      <c r="B58" s="147" t="s">
        <v>327</v>
      </c>
      <c r="C58" s="61"/>
      <c r="D58" s="121" t="s">
        <v>37</v>
      </c>
      <c r="E58" s="61" t="s">
        <v>289</v>
      </c>
      <c r="F58" s="35">
        <f>SUM(F59:F62)</f>
        <v>38.200000000000003</v>
      </c>
      <c r="G58" s="35">
        <f t="shared" ref="G58:L58" si="14">SUM(G59:G62)</f>
        <v>38.61</v>
      </c>
      <c r="H58" s="35">
        <f t="shared" si="14"/>
        <v>10</v>
      </c>
      <c r="I58" s="38">
        <f t="shared" si="14"/>
        <v>10</v>
      </c>
      <c r="J58" s="35">
        <f t="shared" si="14"/>
        <v>10</v>
      </c>
      <c r="K58" s="35">
        <f t="shared" si="14"/>
        <v>10</v>
      </c>
      <c r="L58" s="35">
        <f t="shared" si="14"/>
        <v>116.81</v>
      </c>
      <c r="M58" s="147" t="s">
        <v>162</v>
      </c>
    </row>
    <row r="59" spans="2:13" ht="25.5" x14ac:dyDescent="0.25">
      <c r="B59" s="147"/>
      <c r="C59" s="61"/>
      <c r="D59" s="121"/>
      <c r="E59" s="61" t="s">
        <v>284</v>
      </c>
      <c r="F59" s="35">
        <v>38.200000000000003</v>
      </c>
      <c r="G59" s="39">
        <v>38.61</v>
      </c>
      <c r="H59" s="39">
        <v>10</v>
      </c>
      <c r="I59" s="38">
        <v>10</v>
      </c>
      <c r="J59" s="35">
        <v>10</v>
      </c>
      <c r="K59" s="35">
        <v>10</v>
      </c>
      <c r="L59" s="39">
        <f>SUM(F59:K59)</f>
        <v>116.81</v>
      </c>
      <c r="M59" s="147"/>
    </row>
    <row r="60" spans="2:13" ht="25.5" x14ac:dyDescent="0.25">
      <c r="B60" s="147"/>
      <c r="C60" s="61"/>
      <c r="D60" s="121"/>
      <c r="E60" s="61" t="s">
        <v>285</v>
      </c>
      <c r="F60" s="35">
        <v>0</v>
      </c>
      <c r="G60" s="39">
        <v>0</v>
      </c>
      <c r="H60" s="39">
        <v>0</v>
      </c>
      <c r="I60" s="38">
        <v>0</v>
      </c>
      <c r="J60" s="39">
        <v>0</v>
      </c>
      <c r="K60" s="39">
        <v>0</v>
      </c>
      <c r="L60" s="39">
        <v>0</v>
      </c>
      <c r="M60" s="147"/>
    </row>
    <row r="61" spans="2:13" ht="25.5" x14ac:dyDescent="0.25">
      <c r="B61" s="147"/>
      <c r="C61" s="61"/>
      <c r="D61" s="121"/>
      <c r="E61" s="61" t="s">
        <v>286</v>
      </c>
      <c r="F61" s="35">
        <v>0</v>
      </c>
      <c r="G61" s="39">
        <v>0</v>
      </c>
      <c r="H61" s="39">
        <v>0</v>
      </c>
      <c r="I61" s="38">
        <v>0</v>
      </c>
      <c r="J61" s="39">
        <v>0</v>
      </c>
      <c r="K61" s="39">
        <v>0</v>
      </c>
      <c r="L61" s="39">
        <v>0</v>
      </c>
      <c r="M61" s="147"/>
    </row>
    <row r="62" spans="2:13" ht="25.5" x14ac:dyDescent="0.25">
      <c r="B62" s="147"/>
      <c r="C62" s="61"/>
      <c r="D62" s="121"/>
      <c r="E62" s="61" t="s">
        <v>287</v>
      </c>
      <c r="F62" s="35">
        <v>0</v>
      </c>
      <c r="G62" s="39">
        <v>0</v>
      </c>
      <c r="H62" s="39">
        <v>0</v>
      </c>
      <c r="I62" s="38">
        <v>0</v>
      </c>
      <c r="J62" s="39">
        <v>0</v>
      </c>
      <c r="K62" s="39">
        <v>0</v>
      </c>
      <c r="L62" s="39">
        <v>0</v>
      </c>
      <c r="M62" s="147"/>
    </row>
    <row r="63" spans="2:13" x14ac:dyDescent="0.25">
      <c r="B63" s="147" t="s">
        <v>328</v>
      </c>
      <c r="C63" s="61"/>
      <c r="D63" s="121" t="s">
        <v>38</v>
      </c>
      <c r="E63" s="61" t="s">
        <v>289</v>
      </c>
      <c r="F63" s="35">
        <f>SUM(F64:F67)</f>
        <v>150.9</v>
      </c>
      <c r="G63" s="35">
        <f t="shared" ref="G63:L63" si="15">SUM(G64:G67)</f>
        <v>150</v>
      </c>
      <c r="H63" s="35">
        <f t="shared" si="15"/>
        <v>99</v>
      </c>
      <c r="I63" s="38">
        <f>SUM(I64:I67)</f>
        <v>99</v>
      </c>
      <c r="J63" s="35">
        <f t="shared" si="15"/>
        <v>99</v>
      </c>
      <c r="K63" s="35">
        <f t="shared" si="15"/>
        <v>99</v>
      </c>
      <c r="L63" s="35">
        <f t="shared" si="15"/>
        <v>696.9</v>
      </c>
      <c r="M63" s="147"/>
    </row>
    <row r="64" spans="2:13" ht="25.5" x14ac:dyDescent="0.25">
      <c r="B64" s="147"/>
      <c r="C64" s="61"/>
      <c r="D64" s="121"/>
      <c r="E64" s="61" t="s">
        <v>284</v>
      </c>
      <c r="F64" s="35">
        <v>150.9</v>
      </c>
      <c r="G64" s="39">
        <v>150</v>
      </c>
      <c r="H64" s="39">
        <v>99</v>
      </c>
      <c r="I64" s="38">
        <f>199-100</f>
        <v>99</v>
      </c>
      <c r="J64" s="35">
        <v>99</v>
      </c>
      <c r="K64" s="35">
        <v>99</v>
      </c>
      <c r="L64" s="39">
        <f>SUM(F64:K64)</f>
        <v>696.9</v>
      </c>
      <c r="M64" s="147"/>
    </row>
    <row r="65" spans="2:13" ht="25.5" x14ac:dyDescent="0.25">
      <c r="B65" s="147"/>
      <c r="C65" s="61"/>
      <c r="D65" s="121"/>
      <c r="E65" s="61" t="s">
        <v>285</v>
      </c>
      <c r="F65" s="35">
        <v>0</v>
      </c>
      <c r="G65" s="39">
        <v>0</v>
      </c>
      <c r="H65" s="39">
        <v>0</v>
      </c>
      <c r="I65" s="38">
        <v>0</v>
      </c>
      <c r="J65" s="39">
        <v>0</v>
      </c>
      <c r="K65" s="39">
        <v>0</v>
      </c>
      <c r="L65" s="39">
        <v>0</v>
      </c>
      <c r="M65" s="147"/>
    </row>
    <row r="66" spans="2:13" ht="25.5" x14ac:dyDescent="0.25">
      <c r="B66" s="147"/>
      <c r="C66" s="61"/>
      <c r="D66" s="121"/>
      <c r="E66" s="61" t="s">
        <v>286</v>
      </c>
      <c r="F66" s="35">
        <v>0</v>
      </c>
      <c r="G66" s="39">
        <v>0</v>
      </c>
      <c r="H66" s="39">
        <v>0</v>
      </c>
      <c r="I66" s="38">
        <v>0</v>
      </c>
      <c r="J66" s="39">
        <v>0</v>
      </c>
      <c r="K66" s="39">
        <v>0</v>
      </c>
      <c r="L66" s="39">
        <v>0</v>
      </c>
      <c r="M66" s="147"/>
    </row>
    <row r="67" spans="2:13" ht="25.5" x14ac:dyDescent="0.25">
      <c r="B67" s="147"/>
      <c r="C67" s="61"/>
      <c r="D67" s="121"/>
      <c r="E67" s="61" t="s">
        <v>287</v>
      </c>
      <c r="F67" s="35">
        <v>0</v>
      </c>
      <c r="G67" s="39">
        <v>0</v>
      </c>
      <c r="H67" s="39">
        <v>0</v>
      </c>
      <c r="I67" s="38">
        <v>0</v>
      </c>
      <c r="J67" s="39">
        <v>0</v>
      </c>
      <c r="K67" s="39">
        <v>0</v>
      </c>
      <c r="L67" s="39">
        <v>0</v>
      </c>
      <c r="M67" s="147"/>
    </row>
    <row r="68" spans="2:13" x14ac:dyDescent="0.25">
      <c r="B68" s="139" t="s">
        <v>390</v>
      </c>
      <c r="C68" s="61"/>
      <c r="D68" s="118" t="s">
        <v>389</v>
      </c>
      <c r="E68" s="61" t="s">
        <v>289</v>
      </c>
      <c r="F68" s="35">
        <f>SUM(F69:F72)</f>
        <v>0</v>
      </c>
      <c r="G68" s="35">
        <f t="shared" ref="G68:J68" si="16">SUM(G69:G72)</f>
        <v>0</v>
      </c>
      <c r="H68" s="35">
        <f t="shared" si="16"/>
        <v>1514.4</v>
      </c>
      <c r="I68" s="38">
        <f t="shared" si="16"/>
        <v>0</v>
      </c>
      <c r="J68" s="35">
        <f t="shared" si="16"/>
        <v>0</v>
      </c>
      <c r="K68" s="35">
        <f t="shared" ref="K68" si="17">SUM(K69:K72)</f>
        <v>0</v>
      </c>
      <c r="L68" s="35">
        <f>SUM(L69:L72)</f>
        <v>1514.4</v>
      </c>
      <c r="M68" s="147" t="s">
        <v>162</v>
      </c>
    </row>
    <row r="69" spans="2:13" ht="25.5" x14ac:dyDescent="0.25">
      <c r="B69" s="140"/>
      <c r="C69" s="61"/>
      <c r="D69" s="119"/>
      <c r="E69" s="61" t="s">
        <v>284</v>
      </c>
      <c r="F69" s="35">
        <v>0</v>
      </c>
      <c r="G69" s="39">
        <v>0</v>
      </c>
      <c r="H69" s="39">
        <f>120+182.9</f>
        <v>302.89999999999998</v>
      </c>
      <c r="I69" s="38">
        <v>0</v>
      </c>
      <c r="J69" s="35">
        <v>0</v>
      </c>
      <c r="K69" s="35">
        <v>0</v>
      </c>
      <c r="L69" s="39">
        <f>SUM(F69:J69)</f>
        <v>302.89999999999998</v>
      </c>
      <c r="M69" s="147"/>
    </row>
    <row r="70" spans="2:13" ht="25.5" x14ac:dyDescent="0.25">
      <c r="B70" s="140"/>
      <c r="C70" s="61"/>
      <c r="D70" s="119"/>
      <c r="E70" s="61" t="s">
        <v>285</v>
      </c>
      <c r="F70" s="35">
        <v>0</v>
      </c>
      <c r="G70" s="39">
        <v>0</v>
      </c>
      <c r="H70" s="39">
        <v>1211.5</v>
      </c>
      <c r="I70" s="38">
        <v>0</v>
      </c>
      <c r="J70" s="39">
        <v>0</v>
      </c>
      <c r="K70" s="39">
        <v>0</v>
      </c>
      <c r="L70" s="39">
        <f>SUM(F70:J70)</f>
        <v>1211.5</v>
      </c>
      <c r="M70" s="147"/>
    </row>
    <row r="71" spans="2:13" ht="25.5" x14ac:dyDescent="0.25">
      <c r="B71" s="140"/>
      <c r="C71" s="61"/>
      <c r="D71" s="119"/>
      <c r="E71" s="61" t="s">
        <v>286</v>
      </c>
      <c r="F71" s="35">
        <v>0</v>
      </c>
      <c r="G71" s="39">
        <v>0</v>
      </c>
      <c r="H71" s="39">
        <v>0</v>
      </c>
      <c r="I71" s="38">
        <v>0</v>
      </c>
      <c r="J71" s="39">
        <v>0</v>
      </c>
      <c r="K71" s="39">
        <v>0</v>
      </c>
      <c r="L71" s="39">
        <v>0</v>
      </c>
      <c r="M71" s="147"/>
    </row>
    <row r="72" spans="2:13" ht="25.5" x14ac:dyDescent="0.25">
      <c r="B72" s="141"/>
      <c r="C72" s="61"/>
      <c r="D72" s="120"/>
      <c r="E72" s="61" t="s">
        <v>287</v>
      </c>
      <c r="F72" s="35">
        <v>0</v>
      </c>
      <c r="G72" s="39">
        <v>0</v>
      </c>
      <c r="H72" s="39">
        <v>0</v>
      </c>
      <c r="I72" s="38">
        <v>0</v>
      </c>
      <c r="J72" s="39">
        <v>0</v>
      </c>
      <c r="K72" s="39">
        <v>0</v>
      </c>
      <c r="L72" s="39">
        <v>0</v>
      </c>
      <c r="M72" s="147"/>
    </row>
    <row r="73" spans="2:13" x14ac:dyDescent="0.25">
      <c r="B73" s="139" t="s">
        <v>415</v>
      </c>
      <c r="C73" s="61"/>
      <c r="D73" s="118" t="s">
        <v>416</v>
      </c>
      <c r="E73" s="61" t="s">
        <v>289</v>
      </c>
      <c r="F73" s="35">
        <f>SUM(F74:F77)</f>
        <v>0</v>
      </c>
      <c r="G73" s="35">
        <f t="shared" ref="G73:J73" si="18">SUM(G74:G77)</f>
        <v>0</v>
      </c>
      <c r="H73" s="35">
        <f t="shared" si="18"/>
        <v>0</v>
      </c>
      <c r="I73" s="73">
        <f t="shared" si="18"/>
        <v>2386.6410000000001</v>
      </c>
      <c r="J73" s="35">
        <f t="shared" si="18"/>
        <v>0</v>
      </c>
      <c r="K73" s="35">
        <f>SUM(K74:K77)</f>
        <v>0</v>
      </c>
      <c r="L73" s="35">
        <f>SUM(L74:L77)</f>
        <v>2386.6410000000001</v>
      </c>
      <c r="M73" s="139" t="s">
        <v>452</v>
      </c>
    </row>
    <row r="74" spans="2:13" ht="25.5" x14ac:dyDescent="0.25">
      <c r="B74" s="140"/>
      <c r="C74" s="61"/>
      <c r="D74" s="119"/>
      <c r="E74" s="61" t="s">
        <v>284</v>
      </c>
      <c r="F74" s="35">
        <v>0</v>
      </c>
      <c r="G74" s="39">
        <v>0</v>
      </c>
      <c r="H74" s="39">
        <v>0</v>
      </c>
      <c r="I74" s="73">
        <f>1095.9+1290.741</f>
        <v>2386.6410000000001</v>
      </c>
      <c r="J74" s="35">
        <v>0</v>
      </c>
      <c r="K74" s="35">
        <v>0</v>
      </c>
      <c r="L74" s="39">
        <f>SUM(F74:K74)</f>
        <v>2386.6410000000001</v>
      </c>
      <c r="M74" s="140"/>
    </row>
    <row r="75" spans="2:13" ht="25.5" x14ac:dyDescent="0.25">
      <c r="B75" s="140"/>
      <c r="C75" s="61"/>
      <c r="D75" s="119"/>
      <c r="E75" s="61" t="s">
        <v>285</v>
      </c>
      <c r="F75" s="35">
        <v>0</v>
      </c>
      <c r="G75" s="39">
        <v>0</v>
      </c>
      <c r="H75" s="39">
        <v>0</v>
      </c>
      <c r="I75" s="38">
        <v>0</v>
      </c>
      <c r="J75" s="39">
        <v>0</v>
      </c>
      <c r="K75" s="39">
        <v>0</v>
      </c>
      <c r="L75" s="39">
        <f>SUM(F75:K75)</f>
        <v>0</v>
      </c>
      <c r="M75" s="140"/>
    </row>
    <row r="76" spans="2:13" ht="25.5" x14ac:dyDescent="0.25">
      <c r="B76" s="140"/>
      <c r="C76" s="61"/>
      <c r="D76" s="119"/>
      <c r="E76" s="61" t="s">
        <v>286</v>
      </c>
      <c r="F76" s="35">
        <v>0</v>
      </c>
      <c r="G76" s="39">
        <v>0</v>
      </c>
      <c r="H76" s="39">
        <v>0</v>
      </c>
      <c r="I76" s="38">
        <v>0</v>
      </c>
      <c r="J76" s="39">
        <v>0</v>
      </c>
      <c r="K76" s="39">
        <v>0</v>
      </c>
      <c r="L76" s="39">
        <f>SUM(F76:K76)</f>
        <v>0</v>
      </c>
      <c r="M76" s="140"/>
    </row>
    <row r="77" spans="2:13" ht="25.5" x14ac:dyDescent="0.25">
      <c r="B77" s="141"/>
      <c r="C77" s="61"/>
      <c r="D77" s="120"/>
      <c r="E77" s="61" t="s">
        <v>287</v>
      </c>
      <c r="F77" s="35">
        <v>0</v>
      </c>
      <c r="G77" s="39">
        <v>0</v>
      </c>
      <c r="H77" s="39">
        <v>0</v>
      </c>
      <c r="I77" s="38">
        <v>0</v>
      </c>
      <c r="J77" s="39">
        <v>0</v>
      </c>
      <c r="K77" s="39">
        <v>0</v>
      </c>
      <c r="L77" s="39">
        <f>SUM(F77:K77)</f>
        <v>0</v>
      </c>
      <c r="M77" s="141"/>
    </row>
    <row r="78" spans="2:13" x14ac:dyDescent="0.25">
      <c r="B78" s="139" t="s">
        <v>533</v>
      </c>
      <c r="C78" s="61"/>
      <c r="D78" s="118" t="s">
        <v>534</v>
      </c>
      <c r="E78" s="61" t="s">
        <v>289</v>
      </c>
      <c r="F78" s="35">
        <f>SUM(F79:F82)</f>
        <v>0</v>
      </c>
      <c r="G78" s="35">
        <f t="shared" ref="G78:J78" si="19">SUM(G79:G82)</f>
        <v>0</v>
      </c>
      <c r="H78" s="35">
        <f t="shared" si="19"/>
        <v>0</v>
      </c>
      <c r="I78" s="38">
        <f t="shared" si="19"/>
        <v>400</v>
      </c>
      <c r="J78" s="35">
        <f t="shared" si="19"/>
        <v>0</v>
      </c>
      <c r="K78" s="35">
        <f>SUM(K79:K82)</f>
        <v>0</v>
      </c>
      <c r="L78" s="35">
        <f>SUM(L79:L82)</f>
        <v>400</v>
      </c>
      <c r="M78" s="147" t="s">
        <v>162</v>
      </c>
    </row>
    <row r="79" spans="2:13" ht="25.5" x14ac:dyDescent="0.25">
      <c r="B79" s="140"/>
      <c r="C79" s="61"/>
      <c r="D79" s="119"/>
      <c r="E79" s="61" t="s">
        <v>284</v>
      </c>
      <c r="F79" s="35">
        <v>0</v>
      </c>
      <c r="G79" s="39">
        <v>0</v>
      </c>
      <c r="H79" s="39">
        <v>0</v>
      </c>
      <c r="I79" s="38">
        <v>400</v>
      </c>
      <c r="J79" s="35">
        <v>0</v>
      </c>
      <c r="K79" s="35">
        <v>0</v>
      </c>
      <c r="L79" s="39">
        <f>SUM(F79:K79)</f>
        <v>400</v>
      </c>
      <c r="M79" s="147"/>
    </row>
    <row r="80" spans="2:13" ht="25.5" x14ac:dyDescent="0.25">
      <c r="B80" s="140"/>
      <c r="C80" s="61"/>
      <c r="D80" s="119"/>
      <c r="E80" s="61" t="s">
        <v>285</v>
      </c>
      <c r="F80" s="35">
        <v>0</v>
      </c>
      <c r="G80" s="39">
        <v>0</v>
      </c>
      <c r="H80" s="39">
        <v>0</v>
      </c>
      <c r="I80" s="38">
        <v>0</v>
      </c>
      <c r="J80" s="39">
        <v>0</v>
      </c>
      <c r="K80" s="39">
        <v>0</v>
      </c>
      <c r="L80" s="39">
        <f>SUM(F80:K80)</f>
        <v>0</v>
      </c>
      <c r="M80" s="147"/>
    </row>
    <row r="81" spans="2:14" ht="25.5" x14ac:dyDescent="0.25">
      <c r="B81" s="140"/>
      <c r="C81" s="61"/>
      <c r="D81" s="119"/>
      <c r="E81" s="61" t="s">
        <v>286</v>
      </c>
      <c r="F81" s="35">
        <v>0</v>
      </c>
      <c r="G81" s="39">
        <v>0</v>
      </c>
      <c r="H81" s="39">
        <v>0</v>
      </c>
      <c r="I81" s="38">
        <v>0</v>
      </c>
      <c r="J81" s="39">
        <v>0</v>
      </c>
      <c r="K81" s="39">
        <v>0</v>
      </c>
      <c r="L81" s="39">
        <f>SUM(F81:K81)</f>
        <v>0</v>
      </c>
      <c r="M81" s="147"/>
    </row>
    <row r="82" spans="2:14" ht="25.5" x14ac:dyDescent="0.25">
      <c r="B82" s="141"/>
      <c r="C82" s="61"/>
      <c r="D82" s="120"/>
      <c r="E82" s="61" t="s">
        <v>287</v>
      </c>
      <c r="F82" s="35">
        <v>0</v>
      </c>
      <c r="G82" s="39">
        <v>0</v>
      </c>
      <c r="H82" s="39">
        <v>0</v>
      </c>
      <c r="I82" s="38">
        <v>0</v>
      </c>
      <c r="J82" s="39">
        <v>0</v>
      </c>
      <c r="K82" s="39">
        <v>0</v>
      </c>
      <c r="L82" s="39">
        <f>SUM(F82:K82)</f>
        <v>0</v>
      </c>
      <c r="M82" s="147"/>
    </row>
    <row r="83" spans="2:14" ht="38.25" x14ac:dyDescent="0.25">
      <c r="B83" s="165" t="s">
        <v>40</v>
      </c>
      <c r="C83" s="62"/>
      <c r="D83" s="58" t="s">
        <v>41</v>
      </c>
      <c r="E83" s="61" t="s">
        <v>289</v>
      </c>
      <c r="F83" s="36">
        <f>SUM(F84:F87)</f>
        <v>8850.82</v>
      </c>
      <c r="G83" s="36">
        <f t="shared" ref="G83:L83" si="20">SUM(G84:G87)</f>
        <v>13010.16</v>
      </c>
      <c r="H83" s="36">
        <f t="shared" si="20"/>
        <v>11015.8</v>
      </c>
      <c r="I83" s="37">
        <f t="shared" si="20"/>
        <v>11104.71</v>
      </c>
      <c r="J83" s="36">
        <f t="shared" si="20"/>
        <v>11104.71</v>
      </c>
      <c r="K83" s="36">
        <f t="shared" ref="K83" si="21">SUM(K84:K87)</f>
        <v>11104.71</v>
      </c>
      <c r="L83" s="36">
        <f t="shared" si="20"/>
        <v>66190.91</v>
      </c>
      <c r="M83" s="147" t="s">
        <v>162</v>
      </c>
    </row>
    <row r="84" spans="2:14" ht="25.5" x14ac:dyDescent="0.25">
      <c r="B84" s="165"/>
      <c r="C84" s="62"/>
      <c r="D84" s="145" t="s">
        <v>291</v>
      </c>
      <c r="E84" s="61" t="s">
        <v>284</v>
      </c>
      <c r="F84" s="36">
        <v>8850.82</v>
      </c>
      <c r="G84" s="74">
        <f>10937.77+2072.39</f>
        <v>13010.16</v>
      </c>
      <c r="H84" s="74">
        <v>11015.8</v>
      </c>
      <c r="I84" s="37">
        <v>11104.71</v>
      </c>
      <c r="J84" s="36">
        <v>11104.71</v>
      </c>
      <c r="K84" s="36">
        <v>11104.71</v>
      </c>
      <c r="L84" s="74">
        <f>SUM(F84:K84)</f>
        <v>66190.91</v>
      </c>
      <c r="M84" s="147"/>
    </row>
    <row r="85" spans="2:14" ht="25.5" x14ac:dyDescent="0.25">
      <c r="B85" s="165"/>
      <c r="C85" s="63"/>
      <c r="D85" s="145"/>
      <c r="E85" s="61" t="s">
        <v>285</v>
      </c>
      <c r="F85" s="35">
        <v>0</v>
      </c>
      <c r="G85" s="39">
        <v>0</v>
      </c>
      <c r="H85" s="39">
        <v>0</v>
      </c>
      <c r="I85" s="38">
        <v>0</v>
      </c>
      <c r="J85" s="39">
        <v>0</v>
      </c>
      <c r="K85" s="39">
        <v>0</v>
      </c>
      <c r="L85" s="39">
        <v>0</v>
      </c>
      <c r="M85" s="147"/>
    </row>
    <row r="86" spans="2:14" ht="25.5" x14ac:dyDescent="0.25">
      <c r="B86" s="165"/>
      <c r="C86" s="63"/>
      <c r="D86" s="145"/>
      <c r="E86" s="61" t="s">
        <v>286</v>
      </c>
      <c r="F86" s="35">
        <v>0</v>
      </c>
      <c r="G86" s="39">
        <v>0</v>
      </c>
      <c r="H86" s="39">
        <v>0</v>
      </c>
      <c r="I86" s="38">
        <v>0</v>
      </c>
      <c r="J86" s="39">
        <v>0</v>
      </c>
      <c r="K86" s="39">
        <v>0</v>
      </c>
      <c r="L86" s="39">
        <v>0</v>
      </c>
      <c r="M86" s="147"/>
    </row>
    <row r="87" spans="2:14" ht="25.5" x14ac:dyDescent="0.25">
      <c r="B87" s="165"/>
      <c r="C87" s="63"/>
      <c r="D87" s="145"/>
      <c r="E87" s="61" t="s">
        <v>287</v>
      </c>
      <c r="F87" s="35">
        <v>0</v>
      </c>
      <c r="G87" s="39">
        <v>0</v>
      </c>
      <c r="H87" s="39">
        <v>0</v>
      </c>
      <c r="I87" s="38">
        <v>0</v>
      </c>
      <c r="J87" s="39">
        <v>0</v>
      </c>
      <c r="K87" s="39">
        <v>0</v>
      </c>
      <c r="L87" s="39">
        <v>0</v>
      </c>
      <c r="M87" s="147"/>
    </row>
    <row r="88" spans="2:14" x14ac:dyDescent="0.25">
      <c r="B88" s="165" t="s">
        <v>44</v>
      </c>
      <c r="C88" s="62"/>
      <c r="D88" s="145" t="s">
        <v>292</v>
      </c>
      <c r="E88" s="61" t="s">
        <v>289</v>
      </c>
      <c r="F88" s="36">
        <f>SUM(F89:F92)</f>
        <v>10100</v>
      </c>
      <c r="G88" s="36">
        <f t="shared" ref="G88:K88" si="22">SUM(G89:G92)</f>
        <v>44546.369999999995</v>
      </c>
      <c r="H88" s="36">
        <f>SUM(H89:H92)</f>
        <v>50176.84</v>
      </c>
      <c r="I88" s="37">
        <f>SUM(I89:I92)</f>
        <v>53557.18417</v>
      </c>
      <c r="J88" s="36">
        <f t="shared" si="22"/>
        <v>1080</v>
      </c>
      <c r="K88" s="36">
        <f t="shared" si="22"/>
        <v>900</v>
      </c>
      <c r="L88" s="36">
        <f>SUM(L89:L92)</f>
        <v>160360.39417000001</v>
      </c>
      <c r="M88" s="139" t="s">
        <v>173</v>
      </c>
      <c r="N88" s="70"/>
    </row>
    <row r="89" spans="2:14" ht="25.5" x14ac:dyDescent="0.25">
      <c r="B89" s="165"/>
      <c r="C89" s="62"/>
      <c r="D89" s="145"/>
      <c r="E89" s="61" t="s">
        <v>284</v>
      </c>
      <c r="F89" s="36">
        <v>10100</v>
      </c>
      <c r="G89" s="74">
        <f>10935.26+612.5+1658.54</f>
        <v>13206.3</v>
      </c>
      <c r="H89" s="74">
        <f>3000+2421.7+8774.6+200+8000+5073.8+1200+1210+4500+0.01</f>
        <v>34380.11</v>
      </c>
      <c r="I89" s="37">
        <f>I94+I99+I109+I114+I119</f>
        <v>30616.82417</v>
      </c>
      <c r="J89" s="74">
        <v>0</v>
      </c>
      <c r="K89" s="74">
        <v>0</v>
      </c>
      <c r="L89" s="74">
        <f>SUM(F89:K89)</f>
        <v>88303.234170000011</v>
      </c>
      <c r="M89" s="140"/>
      <c r="N89" s="47"/>
    </row>
    <row r="90" spans="2:14" ht="25.5" x14ac:dyDescent="0.25">
      <c r="B90" s="165"/>
      <c r="C90" s="62"/>
      <c r="D90" s="145"/>
      <c r="E90" s="61" t="s">
        <v>285</v>
      </c>
      <c r="F90" s="35">
        <v>0</v>
      </c>
      <c r="G90" s="74">
        <f>26480.27+4859.8</f>
        <v>31340.07</v>
      </c>
      <c r="H90" s="74">
        <f>2762.93+1000+3000+3500+4335.3+1198.5</f>
        <v>15796.73</v>
      </c>
      <c r="I90" s="37">
        <f>42000+I95+I100+I105-34996.22</f>
        <v>22940.36</v>
      </c>
      <c r="J90" s="39">
        <v>1080</v>
      </c>
      <c r="K90" s="39">
        <v>900</v>
      </c>
      <c r="L90" s="74">
        <f>SUM(F90:K90)</f>
        <v>72057.16</v>
      </c>
      <c r="M90" s="140"/>
      <c r="N90" s="47"/>
    </row>
    <row r="91" spans="2:14" ht="25.5" x14ac:dyDescent="0.25">
      <c r="B91" s="165"/>
      <c r="C91" s="62"/>
      <c r="D91" s="145"/>
      <c r="E91" s="61" t="s">
        <v>286</v>
      </c>
      <c r="F91" s="35">
        <v>0</v>
      </c>
      <c r="G91" s="39">
        <v>0</v>
      </c>
      <c r="H91" s="39">
        <v>0</v>
      </c>
      <c r="I91" s="38">
        <v>0</v>
      </c>
      <c r="J91" s="39">
        <v>0</v>
      </c>
      <c r="K91" s="39">
        <v>0</v>
      </c>
      <c r="L91" s="74">
        <f>SUM(F91:K91)</f>
        <v>0</v>
      </c>
      <c r="M91" s="140"/>
    </row>
    <row r="92" spans="2:14" ht="25.5" x14ac:dyDescent="0.25">
      <c r="B92" s="165"/>
      <c r="C92" s="62"/>
      <c r="D92" s="145"/>
      <c r="E92" s="61" t="s">
        <v>287</v>
      </c>
      <c r="F92" s="35">
        <v>0</v>
      </c>
      <c r="G92" s="39">
        <v>0</v>
      </c>
      <c r="H92" s="39">
        <v>0</v>
      </c>
      <c r="I92" s="38">
        <v>0</v>
      </c>
      <c r="J92" s="39">
        <v>0</v>
      </c>
      <c r="K92" s="39">
        <v>0</v>
      </c>
      <c r="L92" s="74">
        <f>SUM(F92:K92)</f>
        <v>0</v>
      </c>
      <c r="M92" s="141"/>
    </row>
    <row r="93" spans="2:14" x14ac:dyDescent="0.25">
      <c r="B93" s="166" t="s">
        <v>420</v>
      </c>
      <c r="C93" s="62"/>
      <c r="D93" s="162" t="s">
        <v>421</v>
      </c>
      <c r="E93" s="61" t="s">
        <v>289</v>
      </c>
      <c r="F93" s="35">
        <f>SUM(F94:F97)</f>
        <v>0</v>
      </c>
      <c r="G93" s="35">
        <f t="shared" ref="G93:L93" si="23">SUM(G94:G97)</f>
        <v>0</v>
      </c>
      <c r="H93" s="35">
        <f t="shared" si="23"/>
        <v>0</v>
      </c>
      <c r="I93" s="73">
        <f>SUM(I94:I97)</f>
        <v>24873.167170000001</v>
      </c>
      <c r="J93" s="35">
        <f t="shared" si="23"/>
        <v>0</v>
      </c>
      <c r="K93" s="35">
        <f t="shared" si="23"/>
        <v>0</v>
      </c>
      <c r="L93" s="46">
        <f t="shared" si="23"/>
        <v>24873.167170000001</v>
      </c>
      <c r="M93" s="147" t="s">
        <v>404</v>
      </c>
    </row>
    <row r="94" spans="2:14" ht="25.5" x14ac:dyDescent="0.25">
      <c r="B94" s="167"/>
      <c r="C94" s="62"/>
      <c r="D94" s="163"/>
      <c r="E94" s="61" t="s">
        <v>284</v>
      </c>
      <c r="F94" s="35">
        <v>0</v>
      </c>
      <c r="G94" s="39">
        <v>0</v>
      </c>
      <c r="H94" s="39">
        <v>0</v>
      </c>
      <c r="I94" s="73">
        <f>12436.59-3260.9+334.34+2926.55717</f>
        <v>12436.587170000001</v>
      </c>
      <c r="J94" s="39">
        <v>0</v>
      </c>
      <c r="K94" s="39">
        <v>0</v>
      </c>
      <c r="L94" s="98">
        <f>SUM(F94:K94)</f>
        <v>12436.587170000001</v>
      </c>
      <c r="M94" s="147"/>
    </row>
    <row r="95" spans="2:14" ht="25.5" x14ac:dyDescent="0.25">
      <c r="B95" s="167"/>
      <c r="C95" s="62"/>
      <c r="D95" s="163"/>
      <c r="E95" s="61" t="s">
        <v>285</v>
      </c>
      <c r="F95" s="35">
        <v>0</v>
      </c>
      <c r="G95" s="39">
        <v>0</v>
      </c>
      <c r="H95" s="39">
        <v>0</v>
      </c>
      <c r="I95" s="38">
        <v>12436.58</v>
      </c>
      <c r="J95" s="39">
        <v>0</v>
      </c>
      <c r="K95" s="39">
        <v>0</v>
      </c>
      <c r="L95" s="74">
        <f>SUM(F95:K95)</f>
        <v>12436.58</v>
      </c>
      <c r="M95" s="147"/>
    </row>
    <row r="96" spans="2:14" ht="25.5" x14ac:dyDescent="0.25">
      <c r="B96" s="167"/>
      <c r="C96" s="62"/>
      <c r="D96" s="163"/>
      <c r="E96" s="61" t="s">
        <v>286</v>
      </c>
      <c r="F96" s="35">
        <v>0</v>
      </c>
      <c r="G96" s="39">
        <v>0</v>
      </c>
      <c r="H96" s="39">
        <v>0</v>
      </c>
      <c r="I96" s="38">
        <v>0</v>
      </c>
      <c r="J96" s="39">
        <v>0</v>
      </c>
      <c r="K96" s="39">
        <v>0</v>
      </c>
      <c r="L96" s="74">
        <f>SUM(F96:K96)</f>
        <v>0</v>
      </c>
      <c r="M96" s="147"/>
    </row>
    <row r="97" spans="2:13" ht="25.5" x14ac:dyDescent="0.25">
      <c r="B97" s="168"/>
      <c r="C97" s="62"/>
      <c r="D97" s="164"/>
      <c r="E97" s="61" t="s">
        <v>287</v>
      </c>
      <c r="F97" s="35">
        <v>0</v>
      </c>
      <c r="G97" s="39">
        <v>0</v>
      </c>
      <c r="H97" s="39">
        <v>0</v>
      </c>
      <c r="I97" s="38">
        <v>0</v>
      </c>
      <c r="J97" s="39">
        <v>0</v>
      </c>
      <c r="K97" s="39">
        <v>0</v>
      </c>
      <c r="L97" s="74">
        <f>SUM(F97:K97)</f>
        <v>0</v>
      </c>
      <c r="M97" s="147"/>
    </row>
    <row r="98" spans="2:13" x14ac:dyDescent="0.25">
      <c r="B98" s="139" t="s">
        <v>505</v>
      </c>
      <c r="C98" s="62"/>
      <c r="D98" s="118" t="s">
        <v>539</v>
      </c>
      <c r="E98" s="61" t="s">
        <v>289</v>
      </c>
      <c r="F98" s="35">
        <v>0</v>
      </c>
      <c r="G98" s="39">
        <v>0</v>
      </c>
      <c r="H98" s="39">
        <v>0</v>
      </c>
      <c r="I98" s="38">
        <v>2900</v>
      </c>
      <c r="J98" s="39">
        <v>0</v>
      </c>
      <c r="K98" s="39">
        <v>0</v>
      </c>
      <c r="L98" s="74">
        <f>I98</f>
        <v>2900</v>
      </c>
      <c r="M98" s="139" t="s">
        <v>540</v>
      </c>
    </row>
    <row r="99" spans="2:13" ht="25.5" x14ac:dyDescent="0.25">
      <c r="B99" s="140"/>
      <c r="C99" s="62"/>
      <c r="D99" s="119"/>
      <c r="E99" s="61" t="s">
        <v>284</v>
      </c>
      <c r="F99" s="35">
        <v>0</v>
      </c>
      <c r="G99" s="39">
        <v>0</v>
      </c>
      <c r="H99" s="39">
        <v>0</v>
      </c>
      <c r="I99" s="38">
        <v>0</v>
      </c>
      <c r="J99" s="39">
        <v>0</v>
      </c>
      <c r="K99" s="39">
        <v>0</v>
      </c>
      <c r="L99" s="74">
        <f>I99</f>
        <v>0</v>
      </c>
      <c r="M99" s="140"/>
    </row>
    <row r="100" spans="2:13" ht="25.5" x14ac:dyDescent="0.25">
      <c r="B100" s="140"/>
      <c r="C100" s="62"/>
      <c r="D100" s="119"/>
      <c r="E100" s="61" t="s">
        <v>285</v>
      </c>
      <c r="F100" s="35">
        <v>0</v>
      </c>
      <c r="G100" s="39">
        <v>0</v>
      </c>
      <c r="H100" s="39">
        <v>0</v>
      </c>
      <c r="I100" s="38">
        <v>2900</v>
      </c>
      <c r="J100" s="39">
        <v>0</v>
      </c>
      <c r="K100" s="39">
        <v>0</v>
      </c>
      <c r="L100" s="74">
        <f>I100</f>
        <v>2900</v>
      </c>
      <c r="M100" s="140"/>
    </row>
    <row r="101" spans="2:13" ht="25.5" x14ac:dyDescent="0.25">
      <c r="B101" s="140"/>
      <c r="C101" s="62"/>
      <c r="D101" s="119"/>
      <c r="E101" s="61" t="s">
        <v>286</v>
      </c>
      <c r="F101" s="35">
        <v>0</v>
      </c>
      <c r="G101" s="39">
        <v>0</v>
      </c>
      <c r="H101" s="39">
        <v>0</v>
      </c>
      <c r="I101" s="38">
        <v>0</v>
      </c>
      <c r="J101" s="39">
        <v>0</v>
      </c>
      <c r="K101" s="39">
        <v>0</v>
      </c>
      <c r="L101" s="74">
        <v>0</v>
      </c>
      <c r="M101" s="140"/>
    </row>
    <row r="102" spans="2:13" ht="25.5" x14ac:dyDescent="0.25">
      <c r="B102" s="141"/>
      <c r="C102" s="62"/>
      <c r="D102" s="120"/>
      <c r="E102" s="61" t="s">
        <v>287</v>
      </c>
      <c r="F102" s="35">
        <v>0</v>
      </c>
      <c r="G102" s="39">
        <v>0</v>
      </c>
      <c r="H102" s="39">
        <v>0</v>
      </c>
      <c r="I102" s="38">
        <v>0</v>
      </c>
      <c r="J102" s="39">
        <v>0</v>
      </c>
      <c r="K102" s="39">
        <v>0</v>
      </c>
      <c r="L102" s="74">
        <v>0</v>
      </c>
      <c r="M102" s="141"/>
    </row>
    <row r="103" spans="2:13" x14ac:dyDescent="0.25">
      <c r="B103" s="139" t="s">
        <v>506</v>
      </c>
      <c r="C103" s="62"/>
      <c r="D103" s="64"/>
      <c r="E103" s="61" t="s">
        <v>289</v>
      </c>
      <c r="F103" s="35">
        <v>0</v>
      </c>
      <c r="G103" s="39">
        <v>0</v>
      </c>
      <c r="H103" s="39">
        <v>0</v>
      </c>
      <c r="I103" s="38">
        <v>600</v>
      </c>
      <c r="J103" s="39">
        <v>0</v>
      </c>
      <c r="K103" s="39">
        <v>0</v>
      </c>
      <c r="L103" s="74">
        <f>I103</f>
        <v>600</v>
      </c>
      <c r="M103" s="139" t="s">
        <v>507</v>
      </c>
    </row>
    <row r="104" spans="2:13" ht="25.5" x14ac:dyDescent="0.25">
      <c r="B104" s="140"/>
      <c r="C104" s="62"/>
      <c r="D104" s="119" t="s">
        <v>538</v>
      </c>
      <c r="E104" s="61" t="s">
        <v>284</v>
      </c>
      <c r="F104" s="35">
        <v>0</v>
      </c>
      <c r="G104" s="39">
        <v>0</v>
      </c>
      <c r="H104" s="39">
        <v>0</v>
      </c>
      <c r="I104" s="38">
        <v>0</v>
      </c>
      <c r="J104" s="39">
        <v>0</v>
      </c>
      <c r="K104" s="39">
        <v>0</v>
      </c>
      <c r="L104" s="74">
        <f>I104</f>
        <v>0</v>
      </c>
      <c r="M104" s="140"/>
    </row>
    <row r="105" spans="2:13" ht="25.5" x14ac:dyDescent="0.25">
      <c r="B105" s="140"/>
      <c r="C105" s="62"/>
      <c r="D105" s="119"/>
      <c r="E105" s="61" t="s">
        <v>285</v>
      </c>
      <c r="F105" s="35">
        <v>0</v>
      </c>
      <c r="G105" s="39">
        <v>0</v>
      </c>
      <c r="H105" s="39">
        <v>0</v>
      </c>
      <c r="I105" s="38">
        <v>600</v>
      </c>
      <c r="J105" s="39">
        <v>0</v>
      </c>
      <c r="K105" s="39">
        <v>0</v>
      </c>
      <c r="L105" s="74">
        <f>I105</f>
        <v>600</v>
      </c>
      <c r="M105" s="140"/>
    </row>
    <row r="106" spans="2:13" ht="25.5" x14ac:dyDescent="0.25">
      <c r="B106" s="140"/>
      <c r="C106" s="62"/>
      <c r="D106" s="119"/>
      <c r="E106" s="61" t="s">
        <v>286</v>
      </c>
      <c r="F106" s="35">
        <v>0</v>
      </c>
      <c r="G106" s="39">
        <v>0</v>
      </c>
      <c r="H106" s="39">
        <v>0</v>
      </c>
      <c r="I106" s="38">
        <v>0</v>
      </c>
      <c r="J106" s="39">
        <v>0</v>
      </c>
      <c r="K106" s="39">
        <v>0</v>
      </c>
      <c r="L106" s="74">
        <v>0</v>
      </c>
      <c r="M106" s="140"/>
    </row>
    <row r="107" spans="2:13" ht="25.5" x14ac:dyDescent="0.25">
      <c r="B107" s="141"/>
      <c r="C107" s="62"/>
      <c r="D107" s="65"/>
      <c r="E107" s="61" t="s">
        <v>287</v>
      </c>
      <c r="F107" s="35">
        <v>0</v>
      </c>
      <c r="G107" s="39">
        <v>0</v>
      </c>
      <c r="H107" s="39">
        <v>0</v>
      </c>
      <c r="I107" s="38">
        <v>0</v>
      </c>
      <c r="J107" s="39">
        <v>0</v>
      </c>
      <c r="K107" s="39">
        <v>0</v>
      </c>
      <c r="L107" s="74">
        <v>0</v>
      </c>
      <c r="M107" s="141"/>
    </row>
    <row r="108" spans="2:13" x14ac:dyDescent="0.25">
      <c r="B108" s="139" t="s">
        <v>516</v>
      </c>
      <c r="C108" s="62"/>
      <c r="D108" s="64"/>
      <c r="E108" s="61" t="s">
        <v>289</v>
      </c>
      <c r="F108" s="35">
        <v>0</v>
      </c>
      <c r="G108" s="39">
        <v>0</v>
      </c>
      <c r="H108" s="39">
        <v>0</v>
      </c>
      <c r="I108" s="38">
        <f>I110+I109</f>
        <v>24010.017</v>
      </c>
      <c r="J108" s="39">
        <v>0</v>
      </c>
      <c r="K108" s="39">
        <v>0</v>
      </c>
      <c r="L108" s="74">
        <f>I108</f>
        <v>24010.017</v>
      </c>
      <c r="M108" s="139" t="s">
        <v>540</v>
      </c>
    </row>
    <row r="109" spans="2:13" ht="25.5" x14ac:dyDescent="0.25">
      <c r="B109" s="140"/>
      <c r="C109" s="62"/>
      <c r="D109" s="119" t="s">
        <v>519</v>
      </c>
      <c r="E109" s="61" t="s">
        <v>284</v>
      </c>
      <c r="F109" s="35">
        <v>0</v>
      </c>
      <c r="G109" s="39">
        <v>0</v>
      </c>
      <c r="H109" s="39">
        <v>0</v>
      </c>
      <c r="I109" s="73">
        <f>5000+5000+1671.443+5334.794</f>
        <v>17006.237000000001</v>
      </c>
      <c r="J109" s="39">
        <v>0</v>
      </c>
      <c r="K109" s="39">
        <v>0</v>
      </c>
      <c r="L109" s="74">
        <f>I109</f>
        <v>17006.237000000001</v>
      </c>
      <c r="M109" s="140"/>
    </row>
    <row r="110" spans="2:13" ht="25.5" x14ac:dyDescent="0.25">
      <c r="B110" s="140"/>
      <c r="C110" s="62"/>
      <c r="D110" s="119"/>
      <c r="E110" s="61" t="s">
        <v>285</v>
      </c>
      <c r="F110" s="35">
        <v>0</v>
      </c>
      <c r="G110" s="39">
        <v>0</v>
      </c>
      <c r="H110" s="39">
        <v>0</v>
      </c>
      <c r="I110" s="38">
        <f>I90-I100-I105-I95</f>
        <v>7003.7800000000007</v>
      </c>
      <c r="J110" s="39">
        <v>0</v>
      </c>
      <c r="K110" s="39">
        <v>0</v>
      </c>
      <c r="L110" s="74">
        <f>I110</f>
        <v>7003.7800000000007</v>
      </c>
      <c r="M110" s="140"/>
    </row>
    <row r="111" spans="2:13" ht="25.5" x14ac:dyDescent="0.25">
      <c r="B111" s="140"/>
      <c r="C111" s="62"/>
      <c r="D111" s="119"/>
      <c r="E111" s="61" t="s">
        <v>286</v>
      </c>
      <c r="F111" s="35">
        <v>0</v>
      </c>
      <c r="G111" s="39">
        <v>0</v>
      </c>
      <c r="H111" s="39">
        <v>0</v>
      </c>
      <c r="I111" s="38">
        <v>0</v>
      </c>
      <c r="J111" s="39">
        <v>0</v>
      </c>
      <c r="K111" s="39">
        <v>0</v>
      </c>
      <c r="L111" s="74">
        <v>0</v>
      </c>
      <c r="M111" s="140"/>
    </row>
    <row r="112" spans="2:13" ht="25.5" x14ac:dyDescent="0.25">
      <c r="B112" s="141"/>
      <c r="C112" s="62"/>
      <c r="D112" s="65"/>
      <c r="E112" s="61" t="s">
        <v>287</v>
      </c>
      <c r="F112" s="35">
        <v>0</v>
      </c>
      <c r="G112" s="39">
        <v>0</v>
      </c>
      <c r="H112" s="39">
        <v>0</v>
      </c>
      <c r="I112" s="38">
        <v>0</v>
      </c>
      <c r="J112" s="39">
        <v>0</v>
      </c>
      <c r="K112" s="39">
        <v>0</v>
      </c>
      <c r="L112" s="74">
        <v>0</v>
      </c>
      <c r="M112" s="141"/>
    </row>
    <row r="113" spans="2:14" x14ac:dyDescent="0.25">
      <c r="B113" s="139" t="s">
        <v>517</v>
      </c>
      <c r="C113" s="62"/>
      <c r="D113" s="118" t="s">
        <v>520</v>
      </c>
      <c r="E113" s="61" t="s">
        <v>289</v>
      </c>
      <c r="F113" s="35">
        <v>0</v>
      </c>
      <c r="G113" s="39">
        <v>0</v>
      </c>
      <c r="H113" s="39">
        <v>0</v>
      </c>
      <c r="I113" s="38">
        <f>I114</f>
        <v>599</v>
      </c>
      <c r="J113" s="39">
        <v>0</v>
      </c>
      <c r="K113" s="39">
        <v>0</v>
      </c>
      <c r="L113" s="74">
        <f>I113</f>
        <v>599</v>
      </c>
      <c r="M113" s="139" t="s">
        <v>446</v>
      </c>
    </row>
    <row r="114" spans="2:14" ht="25.5" x14ac:dyDescent="0.25">
      <c r="B114" s="140"/>
      <c r="C114" s="62"/>
      <c r="D114" s="119"/>
      <c r="E114" s="61" t="s">
        <v>284</v>
      </c>
      <c r="F114" s="35">
        <v>0</v>
      </c>
      <c r="G114" s="39">
        <v>0</v>
      </c>
      <c r="H114" s="39">
        <v>0</v>
      </c>
      <c r="I114" s="38">
        <f>599</f>
        <v>599</v>
      </c>
      <c r="J114" s="39">
        <v>0</v>
      </c>
      <c r="K114" s="39">
        <v>0</v>
      </c>
      <c r="L114" s="74">
        <f>I114</f>
        <v>599</v>
      </c>
      <c r="M114" s="140"/>
    </row>
    <row r="115" spans="2:14" ht="25.5" x14ac:dyDescent="0.25">
      <c r="B115" s="140"/>
      <c r="C115" s="62"/>
      <c r="D115" s="119"/>
      <c r="E115" s="61" t="s">
        <v>285</v>
      </c>
      <c r="F115" s="35">
        <v>0</v>
      </c>
      <c r="G115" s="39">
        <v>0</v>
      </c>
      <c r="H115" s="39">
        <v>0</v>
      </c>
      <c r="I115" s="38">
        <f>0</f>
        <v>0</v>
      </c>
      <c r="J115" s="39">
        <v>0</v>
      </c>
      <c r="K115" s="39">
        <v>0</v>
      </c>
      <c r="L115" s="74">
        <f>0</f>
        <v>0</v>
      </c>
      <c r="M115" s="140"/>
    </row>
    <row r="116" spans="2:14" ht="25.5" x14ac:dyDescent="0.25">
      <c r="B116" s="140"/>
      <c r="C116" s="62"/>
      <c r="D116" s="119"/>
      <c r="E116" s="61" t="s">
        <v>286</v>
      </c>
      <c r="F116" s="35">
        <v>0</v>
      </c>
      <c r="G116" s="39">
        <v>0</v>
      </c>
      <c r="H116" s="39">
        <v>0</v>
      </c>
      <c r="I116" s="38">
        <v>0</v>
      </c>
      <c r="J116" s="39">
        <v>0</v>
      </c>
      <c r="K116" s="39">
        <v>0</v>
      </c>
      <c r="L116" s="74">
        <v>0</v>
      </c>
      <c r="M116" s="140"/>
      <c r="N116" s="45"/>
    </row>
    <row r="117" spans="2:14" ht="25.5" x14ac:dyDescent="0.25">
      <c r="B117" s="141"/>
      <c r="C117" s="62"/>
      <c r="D117" s="120"/>
      <c r="E117" s="61" t="s">
        <v>287</v>
      </c>
      <c r="F117" s="35">
        <v>0</v>
      </c>
      <c r="G117" s="39">
        <v>0</v>
      </c>
      <c r="H117" s="39">
        <v>0</v>
      </c>
      <c r="I117" s="38">
        <v>0</v>
      </c>
      <c r="J117" s="39">
        <v>0</v>
      </c>
      <c r="K117" s="39">
        <v>0</v>
      </c>
      <c r="L117" s="74">
        <v>0</v>
      </c>
      <c r="M117" s="141"/>
      <c r="N117" s="45"/>
    </row>
    <row r="118" spans="2:14" x14ac:dyDescent="0.25">
      <c r="B118" s="139" t="s">
        <v>518</v>
      </c>
      <c r="C118" s="62"/>
      <c r="D118" s="118" t="s">
        <v>521</v>
      </c>
      <c r="E118" s="61" t="s">
        <v>289</v>
      </c>
      <c r="F118" s="35">
        <v>0</v>
      </c>
      <c r="G118" s="39">
        <v>0</v>
      </c>
      <c r="H118" s="39">
        <v>0</v>
      </c>
      <c r="I118" s="38">
        <f>I119</f>
        <v>575</v>
      </c>
      <c r="J118" s="39">
        <v>0</v>
      </c>
      <c r="K118" s="39">
        <v>0</v>
      </c>
      <c r="L118" s="74">
        <f>I118</f>
        <v>575</v>
      </c>
      <c r="M118" s="139" t="s">
        <v>446</v>
      </c>
    </row>
    <row r="119" spans="2:14" ht="25.5" x14ac:dyDescent="0.25">
      <c r="B119" s="140"/>
      <c r="C119" s="62"/>
      <c r="D119" s="163"/>
      <c r="E119" s="61" t="s">
        <v>284</v>
      </c>
      <c r="F119" s="35">
        <v>0</v>
      </c>
      <c r="G119" s="39">
        <v>0</v>
      </c>
      <c r="H119" s="39">
        <v>0</v>
      </c>
      <c r="I119" s="38">
        <f>575</f>
        <v>575</v>
      </c>
      <c r="J119" s="39">
        <v>0</v>
      </c>
      <c r="K119" s="39">
        <v>0</v>
      </c>
      <c r="L119" s="74">
        <v>0</v>
      </c>
      <c r="M119" s="140"/>
      <c r="N119" s="45"/>
    </row>
    <row r="120" spans="2:14" ht="25.5" x14ac:dyDescent="0.25">
      <c r="B120" s="140"/>
      <c r="C120" s="62"/>
      <c r="D120" s="163"/>
      <c r="E120" s="61" t="s">
        <v>285</v>
      </c>
      <c r="F120" s="35">
        <v>0</v>
      </c>
      <c r="G120" s="39">
        <v>0</v>
      </c>
      <c r="H120" s="39">
        <v>0</v>
      </c>
      <c r="I120" s="38">
        <v>0</v>
      </c>
      <c r="J120" s="39">
        <v>0</v>
      </c>
      <c r="K120" s="39">
        <v>0</v>
      </c>
      <c r="L120" s="74">
        <f>I120</f>
        <v>0</v>
      </c>
      <c r="M120" s="140"/>
      <c r="N120" s="45"/>
    </row>
    <row r="121" spans="2:14" ht="25.5" x14ac:dyDescent="0.25">
      <c r="B121" s="140"/>
      <c r="C121" s="62"/>
      <c r="D121" s="163"/>
      <c r="E121" s="61" t="s">
        <v>286</v>
      </c>
      <c r="F121" s="35">
        <v>0</v>
      </c>
      <c r="G121" s="39">
        <v>0</v>
      </c>
      <c r="H121" s="39">
        <v>0</v>
      </c>
      <c r="I121" s="38">
        <v>0</v>
      </c>
      <c r="J121" s="39">
        <v>0</v>
      </c>
      <c r="K121" s="39">
        <v>0</v>
      </c>
      <c r="L121" s="74">
        <v>0</v>
      </c>
      <c r="M121" s="140"/>
      <c r="N121" s="45"/>
    </row>
    <row r="122" spans="2:14" ht="25.5" x14ac:dyDescent="0.25">
      <c r="B122" s="141"/>
      <c r="C122" s="62"/>
      <c r="D122" s="164"/>
      <c r="E122" s="61" t="s">
        <v>287</v>
      </c>
      <c r="F122" s="35">
        <v>0</v>
      </c>
      <c r="G122" s="39">
        <v>0</v>
      </c>
      <c r="H122" s="39">
        <v>0</v>
      </c>
      <c r="I122" s="38">
        <v>0</v>
      </c>
      <c r="J122" s="39">
        <v>0</v>
      </c>
      <c r="K122" s="39">
        <v>0</v>
      </c>
      <c r="L122" s="74">
        <v>0</v>
      </c>
      <c r="M122" s="141"/>
    </row>
    <row r="123" spans="2:14" x14ac:dyDescent="0.25">
      <c r="B123" s="165" t="s">
        <v>48</v>
      </c>
      <c r="C123" s="62"/>
      <c r="D123" s="145" t="s">
        <v>293</v>
      </c>
      <c r="E123" s="61" t="s">
        <v>289</v>
      </c>
      <c r="F123" s="36">
        <f>SUM(F124:F127)</f>
        <v>612.55700000000002</v>
      </c>
      <c r="G123" s="36">
        <f t="shared" ref="G123:L123" si="24">SUM(G124:G127)</f>
        <v>0</v>
      </c>
      <c r="H123" s="36">
        <f t="shared" si="24"/>
        <v>0</v>
      </c>
      <c r="I123" s="37">
        <f t="shared" si="24"/>
        <v>0</v>
      </c>
      <c r="J123" s="36">
        <f t="shared" si="24"/>
        <v>0</v>
      </c>
      <c r="K123" s="36">
        <f t="shared" si="24"/>
        <v>0</v>
      </c>
      <c r="L123" s="36">
        <f t="shared" si="24"/>
        <v>612.55700000000002</v>
      </c>
      <c r="M123" s="139" t="s">
        <v>173</v>
      </c>
    </row>
    <row r="124" spans="2:14" ht="25.5" x14ac:dyDescent="0.25">
      <c r="B124" s="165"/>
      <c r="C124" s="62"/>
      <c r="D124" s="145"/>
      <c r="E124" s="61" t="s">
        <v>284</v>
      </c>
      <c r="F124" s="36">
        <v>612.55700000000002</v>
      </c>
      <c r="G124" s="39">
        <v>0</v>
      </c>
      <c r="H124" s="39">
        <v>0</v>
      </c>
      <c r="I124" s="38">
        <v>0</v>
      </c>
      <c r="J124" s="39">
        <v>0</v>
      </c>
      <c r="K124" s="39">
        <v>0</v>
      </c>
      <c r="L124" s="74">
        <f>SUM(F124:K124)</f>
        <v>612.55700000000002</v>
      </c>
      <c r="M124" s="140"/>
      <c r="N124" s="45"/>
    </row>
    <row r="125" spans="2:14" ht="25.5" x14ac:dyDescent="0.25">
      <c r="B125" s="165"/>
      <c r="C125" s="62"/>
      <c r="D125" s="145"/>
      <c r="E125" s="61" t="s">
        <v>285</v>
      </c>
      <c r="F125" s="35">
        <v>0</v>
      </c>
      <c r="G125" s="39">
        <v>0</v>
      </c>
      <c r="H125" s="39">
        <v>0</v>
      </c>
      <c r="I125" s="38">
        <v>0</v>
      </c>
      <c r="J125" s="39">
        <v>0</v>
      </c>
      <c r="K125" s="39">
        <v>0</v>
      </c>
      <c r="L125" s="74">
        <f>SUM(F125:J125)</f>
        <v>0</v>
      </c>
      <c r="M125" s="140"/>
    </row>
    <row r="126" spans="2:14" ht="25.5" x14ac:dyDescent="0.25">
      <c r="B126" s="165"/>
      <c r="C126" s="62"/>
      <c r="D126" s="145"/>
      <c r="E126" s="61" t="s">
        <v>286</v>
      </c>
      <c r="F126" s="35">
        <v>0</v>
      </c>
      <c r="G126" s="39">
        <v>0</v>
      </c>
      <c r="H126" s="39">
        <v>0</v>
      </c>
      <c r="I126" s="38">
        <v>0</v>
      </c>
      <c r="J126" s="39">
        <v>0</v>
      </c>
      <c r="K126" s="39">
        <v>0</v>
      </c>
      <c r="L126" s="74">
        <f>SUM(F126:J126)</f>
        <v>0</v>
      </c>
      <c r="M126" s="140"/>
    </row>
    <row r="127" spans="2:14" ht="25.5" x14ac:dyDescent="0.25">
      <c r="B127" s="165"/>
      <c r="C127" s="62"/>
      <c r="D127" s="145"/>
      <c r="E127" s="61" t="s">
        <v>287</v>
      </c>
      <c r="F127" s="35">
        <v>0</v>
      </c>
      <c r="G127" s="39">
        <v>0</v>
      </c>
      <c r="H127" s="39">
        <v>0</v>
      </c>
      <c r="I127" s="38">
        <v>0</v>
      </c>
      <c r="J127" s="39">
        <v>0</v>
      </c>
      <c r="K127" s="39">
        <v>0</v>
      </c>
      <c r="L127" s="74">
        <f>SUM(F127:J127)</f>
        <v>0</v>
      </c>
      <c r="M127" s="141"/>
    </row>
    <row r="128" spans="2:14" x14ac:dyDescent="0.25">
      <c r="B128" s="165" t="s">
        <v>52</v>
      </c>
      <c r="C128" s="62"/>
      <c r="D128" s="145" t="s">
        <v>54</v>
      </c>
      <c r="E128" s="61" t="s">
        <v>289</v>
      </c>
      <c r="F128" s="36">
        <f>F133+F138+F143+F148+F153+F158+F163+F168+F173</f>
        <v>4929.6499999999996</v>
      </c>
      <c r="G128" s="36">
        <f t="shared" ref="G128:K128" si="25">G133+G138+G143+G148+G153+G158+G163+G168+G173</f>
        <v>7935.2900000000009</v>
      </c>
      <c r="H128" s="36">
        <f>H133+H138+H143+H148+H153+H158+H163+H168+H173+H178</f>
        <v>9062.1</v>
      </c>
      <c r="I128" s="42">
        <f>I133+I138+I143+I148+I153+I158+I163+I168+I173+I178+I183+I188+I198+I193</f>
        <v>12663.87</v>
      </c>
      <c r="J128" s="36">
        <f t="shared" si="25"/>
        <v>4802.3900000000003</v>
      </c>
      <c r="K128" s="36">
        <f t="shared" si="25"/>
        <v>4802.3900000000003</v>
      </c>
      <c r="L128" s="36">
        <f>L133+L138+L143+L148+L153+L158+L163+L168+L173+L178+L183+L188+L198+L193</f>
        <v>44195.69</v>
      </c>
      <c r="M128" s="185"/>
    </row>
    <row r="129" spans="2:13" ht="25.5" x14ac:dyDescent="0.25">
      <c r="B129" s="165"/>
      <c r="C129" s="62"/>
      <c r="D129" s="145"/>
      <c r="E129" s="61" t="s">
        <v>284</v>
      </c>
      <c r="F129" s="36">
        <f>F134+F139+F144+F149+F154+F159+F164+F169+F174</f>
        <v>4929.6499999999996</v>
      </c>
      <c r="G129" s="36">
        <f t="shared" ref="G129:K129" si="26">G134+G139+G144+G149+G154+G159+G164+G169+G174</f>
        <v>7935.2900000000009</v>
      </c>
      <c r="H129" s="36">
        <f>H134+H139+H144+H149+H154+H159+H164+H169+H174+H179</f>
        <v>9062.1</v>
      </c>
      <c r="I129" s="42">
        <f>I134+I139+I144+I149+I154+I159+I164+I169+I174+I179+I184+I189+I199+I194</f>
        <v>12663.87</v>
      </c>
      <c r="J129" s="36">
        <f t="shared" si="26"/>
        <v>4802.3900000000003</v>
      </c>
      <c r="K129" s="36">
        <f t="shared" si="26"/>
        <v>4802.3900000000003</v>
      </c>
      <c r="L129" s="36">
        <f>L134+L139+L144+L149+L154+L159+L164+L169+L174+L179+L184+L189+L199+L194</f>
        <v>44195.69</v>
      </c>
      <c r="M129" s="185"/>
    </row>
    <row r="130" spans="2:13" ht="25.5" x14ac:dyDescent="0.25">
      <c r="B130" s="165"/>
      <c r="C130" s="62"/>
      <c r="D130" s="145"/>
      <c r="E130" s="61" t="s">
        <v>285</v>
      </c>
      <c r="F130" s="35">
        <v>0</v>
      </c>
      <c r="G130" s="39">
        <v>0</v>
      </c>
      <c r="H130" s="39">
        <v>0</v>
      </c>
      <c r="I130" s="38">
        <v>0</v>
      </c>
      <c r="J130" s="39">
        <v>0</v>
      </c>
      <c r="K130" s="39">
        <v>0</v>
      </c>
      <c r="L130" s="39">
        <v>0</v>
      </c>
      <c r="M130" s="185"/>
    </row>
    <row r="131" spans="2:13" ht="25.5" x14ac:dyDescent="0.25">
      <c r="B131" s="165"/>
      <c r="C131" s="62"/>
      <c r="D131" s="145"/>
      <c r="E131" s="61" t="s">
        <v>286</v>
      </c>
      <c r="F131" s="35">
        <v>0</v>
      </c>
      <c r="G131" s="39">
        <v>0</v>
      </c>
      <c r="H131" s="39">
        <v>0</v>
      </c>
      <c r="I131" s="38">
        <v>0</v>
      </c>
      <c r="J131" s="39">
        <v>0</v>
      </c>
      <c r="K131" s="39">
        <v>0</v>
      </c>
      <c r="L131" s="39">
        <v>0</v>
      </c>
      <c r="M131" s="185"/>
    </row>
    <row r="132" spans="2:13" ht="25.5" x14ac:dyDescent="0.25">
      <c r="B132" s="165"/>
      <c r="C132" s="62"/>
      <c r="D132" s="145"/>
      <c r="E132" s="61" t="s">
        <v>287</v>
      </c>
      <c r="F132" s="35">
        <v>0</v>
      </c>
      <c r="G132" s="39">
        <v>0</v>
      </c>
      <c r="H132" s="39">
        <v>0</v>
      </c>
      <c r="I132" s="38">
        <v>0</v>
      </c>
      <c r="J132" s="39">
        <v>0</v>
      </c>
      <c r="K132" s="39">
        <v>0</v>
      </c>
      <c r="L132" s="39">
        <v>0</v>
      </c>
      <c r="M132" s="185"/>
    </row>
    <row r="133" spans="2:13" x14ac:dyDescent="0.25">
      <c r="B133" s="147" t="s">
        <v>174</v>
      </c>
      <c r="C133" s="61"/>
      <c r="D133" s="121" t="s">
        <v>56</v>
      </c>
      <c r="E133" s="61" t="s">
        <v>289</v>
      </c>
      <c r="F133" s="35">
        <f>SUM(F134:F137)</f>
        <v>2371</v>
      </c>
      <c r="G133" s="35">
        <f t="shared" ref="G133:L133" si="27">SUM(G134:G137)</f>
        <v>2539.59</v>
      </c>
      <c r="H133" s="35">
        <f t="shared" si="27"/>
        <v>2582.1999999999998</v>
      </c>
      <c r="I133" s="38">
        <f t="shared" si="27"/>
        <v>2939</v>
      </c>
      <c r="J133" s="35">
        <f t="shared" si="27"/>
        <v>2939</v>
      </c>
      <c r="K133" s="35">
        <f t="shared" si="27"/>
        <v>2939</v>
      </c>
      <c r="L133" s="35">
        <f t="shared" si="27"/>
        <v>16309.79</v>
      </c>
      <c r="M133" s="147" t="s">
        <v>368</v>
      </c>
    </row>
    <row r="134" spans="2:13" ht="25.5" x14ac:dyDescent="0.25">
      <c r="B134" s="147"/>
      <c r="C134" s="61"/>
      <c r="D134" s="121"/>
      <c r="E134" s="61" t="s">
        <v>284</v>
      </c>
      <c r="F134" s="35">
        <v>2371</v>
      </c>
      <c r="G134" s="39">
        <v>2539.59</v>
      </c>
      <c r="H134" s="39">
        <v>2582.1999999999998</v>
      </c>
      <c r="I134" s="38">
        <v>2939</v>
      </c>
      <c r="J134" s="39">
        <v>2939</v>
      </c>
      <c r="K134" s="39">
        <v>2939</v>
      </c>
      <c r="L134" s="39">
        <f>SUM(F134:K134)</f>
        <v>16309.79</v>
      </c>
      <c r="M134" s="147"/>
    </row>
    <row r="135" spans="2:13" ht="25.5" x14ac:dyDescent="0.25">
      <c r="B135" s="147"/>
      <c r="C135" s="61"/>
      <c r="D135" s="121"/>
      <c r="E135" s="61" t="s">
        <v>285</v>
      </c>
      <c r="F135" s="35">
        <v>0</v>
      </c>
      <c r="G135" s="39">
        <v>0</v>
      </c>
      <c r="H135" s="39">
        <v>0</v>
      </c>
      <c r="I135" s="38">
        <v>0</v>
      </c>
      <c r="J135" s="39">
        <v>0</v>
      </c>
      <c r="K135" s="39">
        <v>0</v>
      </c>
      <c r="L135" s="39">
        <f>SUM(F135:J135)</f>
        <v>0</v>
      </c>
      <c r="M135" s="147"/>
    </row>
    <row r="136" spans="2:13" ht="25.5" x14ac:dyDescent="0.25">
      <c r="B136" s="147"/>
      <c r="C136" s="61"/>
      <c r="D136" s="121"/>
      <c r="E136" s="61" t="s">
        <v>286</v>
      </c>
      <c r="F136" s="35">
        <v>0</v>
      </c>
      <c r="G136" s="39">
        <v>0</v>
      </c>
      <c r="H136" s="39">
        <v>0</v>
      </c>
      <c r="I136" s="38">
        <v>0</v>
      </c>
      <c r="J136" s="39">
        <v>0</v>
      </c>
      <c r="K136" s="39">
        <v>0</v>
      </c>
      <c r="L136" s="39">
        <f>SUM(F136:J136)</f>
        <v>0</v>
      </c>
      <c r="M136" s="147"/>
    </row>
    <row r="137" spans="2:13" ht="25.5" x14ac:dyDescent="0.25">
      <c r="B137" s="147"/>
      <c r="C137" s="61"/>
      <c r="D137" s="121"/>
      <c r="E137" s="61" t="s">
        <v>287</v>
      </c>
      <c r="F137" s="35">
        <v>0</v>
      </c>
      <c r="G137" s="39">
        <v>0</v>
      </c>
      <c r="H137" s="39">
        <v>0</v>
      </c>
      <c r="I137" s="38">
        <v>0</v>
      </c>
      <c r="J137" s="39">
        <v>0</v>
      </c>
      <c r="K137" s="39">
        <v>0</v>
      </c>
      <c r="L137" s="39">
        <f>SUM(F137:J137)</f>
        <v>0</v>
      </c>
      <c r="M137" s="147"/>
    </row>
    <row r="138" spans="2:13" x14ac:dyDescent="0.25">
      <c r="B138" s="147" t="s">
        <v>175</v>
      </c>
      <c r="C138" s="61"/>
      <c r="D138" s="121" t="s">
        <v>57</v>
      </c>
      <c r="E138" s="61" t="s">
        <v>289</v>
      </c>
      <c r="F138" s="35">
        <f>SUM(F139:F142)</f>
        <v>128.15</v>
      </c>
      <c r="G138" s="35">
        <f t="shared" ref="G138:L138" si="28">SUM(G139:G142)</f>
        <v>625.63</v>
      </c>
      <c r="H138" s="35">
        <f t="shared" si="28"/>
        <v>900</v>
      </c>
      <c r="I138" s="38">
        <f t="shared" si="28"/>
        <v>1056.8</v>
      </c>
      <c r="J138" s="35">
        <f t="shared" si="28"/>
        <v>1056.8</v>
      </c>
      <c r="K138" s="35">
        <f t="shared" si="28"/>
        <v>1056.8</v>
      </c>
      <c r="L138" s="35">
        <f t="shared" si="28"/>
        <v>4824.18</v>
      </c>
      <c r="M138" s="147"/>
    </row>
    <row r="139" spans="2:13" ht="25.5" x14ac:dyDescent="0.25">
      <c r="B139" s="147"/>
      <c r="C139" s="61"/>
      <c r="D139" s="121"/>
      <c r="E139" s="61" t="s">
        <v>284</v>
      </c>
      <c r="F139" s="35">
        <v>128.15</v>
      </c>
      <c r="G139" s="39">
        <v>625.63</v>
      </c>
      <c r="H139" s="39">
        <v>900</v>
      </c>
      <c r="I139" s="38">
        <v>1056.8</v>
      </c>
      <c r="J139" s="39">
        <v>1056.8</v>
      </c>
      <c r="K139" s="39">
        <v>1056.8</v>
      </c>
      <c r="L139" s="39">
        <f>SUM(F139:K139)</f>
        <v>4824.18</v>
      </c>
      <c r="M139" s="147"/>
    </row>
    <row r="140" spans="2:13" ht="25.5" x14ac:dyDescent="0.25">
      <c r="B140" s="147"/>
      <c r="C140" s="61"/>
      <c r="D140" s="121"/>
      <c r="E140" s="61" t="s">
        <v>285</v>
      </c>
      <c r="F140" s="35">
        <v>0</v>
      </c>
      <c r="G140" s="39">
        <v>0</v>
      </c>
      <c r="H140" s="39">
        <v>0</v>
      </c>
      <c r="I140" s="38">
        <v>0</v>
      </c>
      <c r="J140" s="39">
        <v>0</v>
      </c>
      <c r="K140" s="39">
        <v>0</v>
      </c>
      <c r="L140" s="39">
        <v>0</v>
      </c>
      <c r="M140" s="147"/>
    </row>
    <row r="141" spans="2:13" ht="25.5" x14ac:dyDescent="0.25">
      <c r="B141" s="147"/>
      <c r="C141" s="61"/>
      <c r="D141" s="121"/>
      <c r="E141" s="61" t="s">
        <v>286</v>
      </c>
      <c r="F141" s="35">
        <v>0</v>
      </c>
      <c r="G141" s="39">
        <v>0</v>
      </c>
      <c r="H141" s="39">
        <v>0</v>
      </c>
      <c r="I141" s="38">
        <v>0</v>
      </c>
      <c r="J141" s="39">
        <v>0</v>
      </c>
      <c r="K141" s="39">
        <v>0</v>
      </c>
      <c r="L141" s="39">
        <v>0</v>
      </c>
      <c r="M141" s="147"/>
    </row>
    <row r="142" spans="2:13" ht="25.5" x14ac:dyDescent="0.25">
      <c r="B142" s="147"/>
      <c r="C142" s="61"/>
      <c r="D142" s="121"/>
      <c r="E142" s="61" t="s">
        <v>287</v>
      </c>
      <c r="F142" s="35">
        <v>0</v>
      </c>
      <c r="G142" s="39">
        <v>0</v>
      </c>
      <c r="H142" s="39">
        <v>0</v>
      </c>
      <c r="I142" s="38">
        <v>0</v>
      </c>
      <c r="J142" s="39">
        <v>0</v>
      </c>
      <c r="K142" s="39">
        <v>0</v>
      </c>
      <c r="L142" s="39">
        <v>0</v>
      </c>
      <c r="M142" s="147"/>
    </row>
    <row r="143" spans="2:13" x14ac:dyDescent="0.25">
      <c r="B143" s="147" t="s">
        <v>176</v>
      </c>
      <c r="C143" s="61"/>
      <c r="D143" s="121" t="s">
        <v>59</v>
      </c>
      <c r="E143" s="61" t="s">
        <v>289</v>
      </c>
      <c r="F143" s="35">
        <f>SUM(F144:F147)</f>
        <v>100</v>
      </c>
      <c r="G143" s="35">
        <f t="shared" ref="G143:L143" si="29">SUM(G144:G147)</f>
        <v>100</v>
      </c>
      <c r="H143" s="35">
        <f t="shared" si="29"/>
        <v>100</v>
      </c>
      <c r="I143" s="38">
        <f t="shared" si="29"/>
        <v>100</v>
      </c>
      <c r="J143" s="35">
        <f>SUM(J144:J147)</f>
        <v>100</v>
      </c>
      <c r="K143" s="35">
        <f>SUM(K144:K147)</f>
        <v>100</v>
      </c>
      <c r="L143" s="35">
        <f t="shared" si="29"/>
        <v>600</v>
      </c>
      <c r="M143" s="147" t="s">
        <v>453</v>
      </c>
    </row>
    <row r="144" spans="2:13" ht="25.5" x14ac:dyDescent="0.25">
      <c r="B144" s="147"/>
      <c r="C144" s="61"/>
      <c r="D144" s="121"/>
      <c r="E144" s="61" t="s">
        <v>284</v>
      </c>
      <c r="F144" s="35">
        <v>100</v>
      </c>
      <c r="G144" s="39">
        <v>100</v>
      </c>
      <c r="H144" s="39">
        <v>100</v>
      </c>
      <c r="I144" s="38">
        <v>100</v>
      </c>
      <c r="J144" s="35">
        <v>100</v>
      </c>
      <c r="K144" s="35">
        <v>100</v>
      </c>
      <c r="L144" s="39">
        <f>SUM(F144:K144)</f>
        <v>600</v>
      </c>
      <c r="M144" s="147"/>
    </row>
    <row r="145" spans="2:13" ht="25.5" x14ac:dyDescent="0.25">
      <c r="B145" s="147"/>
      <c r="C145" s="61"/>
      <c r="D145" s="121"/>
      <c r="E145" s="61" t="s">
        <v>285</v>
      </c>
      <c r="F145" s="35">
        <v>0</v>
      </c>
      <c r="G145" s="39">
        <v>0</v>
      </c>
      <c r="H145" s="39">
        <v>0</v>
      </c>
      <c r="I145" s="38">
        <v>0</v>
      </c>
      <c r="J145" s="39">
        <v>0</v>
      </c>
      <c r="K145" s="39">
        <v>0</v>
      </c>
      <c r="L145" s="39">
        <f>SUM(F145:J145)</f>
        <v>0</v>
      </c>
      <c r="M145" s="147"/>
    </row>
    <row r="146" spans="2:13" ht="25.5" x14ac:dyDescent="0.25">
      <c r="B146" s="147"/>
      <c r="C146" s="61"/>
      <c r="D146" s="121"/>
      <c r="E146" s="61" t="s">
        <v>286</v>
      </c>
      <c r="F146" s="35">
        <v>0</v>
      </c>
      <c r="G146" s="39">
        <v>0</v>
      </c>
      <c r="H146" s="39">
        <v>0</v>
      </c>
      <c r="I146" s="38">
        <v>0</v>
      </c>
      <c r="J146" s="39">
        <v>0</v>
      </c>
      <c r="K146" s="39">
        <v>0</v>
      </c>
      <c r="L146" s="39">
        <f>SUM(F146:J146)</f>
        <v>0</v>
      </c>
      <c r="M146" s="147"/>
    </row>
    <row r="147" spans="2:13" ht="25.5" x14ac:dyDescent="0.25">
      <c r="B147" s="147"/>
      <c r="C147" s="61"/>
      <c r="D147" s="121"/>
      <c r="E147" s="61" t="s">
        <v>287</v>
      </c>
      <c r="F147" s="35">
        <v>0</v>
      </c>
      <c r="G147" s="39">
        <v>0</v>
      </c>
      <c r="H147" s="39">
        <v>0</v>
      </c>
      <c r="I147" s="38">
        <v>0</v>
      </c>
      <c r="J147" s="39">
        <v>0</v>
      </c>
      <c r="K147" s="39">
        <v>0</v>
      </c>
      <c r="L147" s="39">
        <f>SUM(F147:J147)</f>
        <v>0</v>
      </c>
      <c r="M147" s="147"/>
    </row>
    <row r="148" spans="2:13" x14ac:dyDescent="0.25">
      <c r="B148" s="147" t="s">
        <v>177</v>
      </c>
      <c r="C148" s="61"/>
      <c r="D148" s="121" t="s">
        <v>61</v>
      </c>
      <c r="E148" s="61" t="s">
        <v>289</v>
      </c>
      <c r="F148" s="35">
        <f>SUM(F149:F152)</f>
        <v>190.2</v>
      </c>
      <c r="G148" s="35">
        <f t="shared" ref="G148:L148" si="30">SUM(G149:G152)</f>
        <v>190</v>
      </c>
      <c r="H148" s="35">
        <f t="shared" si="30"/>
        <v>225.3</v>
      </c>
      <c r="I148" s="38">
        <f t="shared" si="30"/>
        <v>225.3</v>
      </c>
      <c r="J148" s="35">
        <f t="shared" si="30"/>
        <v>225.3</v>
      </c>
      <c r="K148" s="35">
        <f t="shared" si="30"/>
        <v>225.3</v>
      </c>
      <c r="L148" s="35">
        <f t="shared" si="30"/>
        <v>1281.3999999999999</v>
      </c>
      <c r="M148" s="147"/>
    </row>
    <row r="149" spans="2:13" ht="25.5" x14ac:dyDescent="0.25">
      <c r="B149" s="147"/>
      <c r="C149" s="61"/>
      <c r="D149" s="121"/>
      <c r="E149" s="61" t="s">
        <v>284</v>
      </c>
      <c r="F149" s="35">
        <v>190.2</v>
      </c>
      <c r="G149" s="39">
        <v>190</v>
      </c>
      <c r="H149" s="39">
        <f>225.3</f>
        <v>225.3</v>
      </c>
      <c r="I149" s="38">
        <f t="shared" ref="I149:K149" si="31">225.3</f>
        <v>225.3</v>
      </c>
      <c r="J149" s="39">
        <f t="shared" si="31"/>
        <v>225.3</v>
      </c>
      <c r="K149" s="39">
        <f t="shared" si="31"/>
        <v>225.3</v>
      </c>
      <c r="L149" s="39">
        <f>SUM(F149:K149)</f>
        <v>1281.3999999999999</v>
      </c>
      <c r="M149" s="147"/>
    </row>
    <row r="150" spans="2:13" ht="25.5" x14ac:dyDescent="0.25">
      <c r="B150" s="147"/>
      <c r="C150" s="61"/>
      <c r="D150" s="121"/>
      <c r="E150" s="61" t="s">
        <v>285</v>
      </c>
      <c r="F150" s="35">
        <v>0</v>
      </c>
      <c r="G150" s="39">
        <v>0</v>
      </c>
      <c r="H150" s="39">
        <v>0</v>
      </c>
      <c r="I150" s="38">
        <v>0</v>
      </c>
      <c r="J150" s="39">
        <v>0</v>
      </c>
      <c r="K150" s="39">
        <v>0</v>
      </c>
      <c r="L150" s="39">
        <f>SUM(F150:J150)</f>
        <v>0</v>
      </c>
      <c r="M150" s="147"/>
    </row>
    <row r="151" spans="2:13" ht="25.5" x14ac:dyDescent="0.25">
      <c r="B151" s="147"/>
      <c r="C151" s="61"/>
      <c r="D151" s="121"/>
      <c r="E151" s="61" t="s">
        <v>286</v>
      </c>
      <c r="F151" s="35">
        <v>0</v>
      </c>
      <c r="G151" s="39">
        <v>0</v>
      </c>
      <c r="H151" s="39">
        <v>0</v>
      </c>
      <c r="I151" s="38">
        <v>0</v>
      </c>
      <c r="J151" s="39">
        <v>0</v>
      </c>
      <c r="K151" s="39">
        <v>0</v>
      </c>
      <c r="L151" s="39">
        <f>SUM(F151:J151)</f>
        <v>0</v>
      </c>
      <c r="M151" s="147"/>
    </row>
    <row r="152" spans="2:13" ht="25.5" x14ac:dyDescent="0.25">
      <c r="B152" s="147"/>
      <c r="C152" s="61"/>
      <c r="D152" s="121"/>
      <c r="E152" s="61" t="s">
        <v>287</v>
      </c>
      <c r="F152" s="35">
        <v>0</v>
      </c>
      <c r="G152" s="39">
        <v>0</v>
      </c>
      <c r="H152" s="39">
        <v>0</v>
      </c>
      <c r="I152" s="38">
        <v>0</v>
      </c>
      <c r="J152" s="39">
        <v>0</v>
      </c>
      <c r="K152" s="39">
        <v>0</v>
      </c>
      <c r="L152" s="39">
        <f>SUM(F152:J152)</f>
        <v>0</v>
      </c>
      <c r="M152" s="147"/>
    </row>
    <row r="153" spans="2:13" x14ac:dyDescent="0.25">
      <c r="B153" s="147" t="s">
        <v>178</v>
      </c>
      <c r="C153" s="61"/>
      <c r="D153" s="121" t="s">
        <v>65</v>
      </c>
      <c r="E153" s="61" t="s">
        <v>289</v>
      </c>
      <c r="F153" s="35">
        <f>SUM(F154:F157)</f>
        <v>282</v>
      </c>
      <c r="G153" s="35">
        <f t="shared" ref="G153:L153" si="32">SUM(G154:G157)</f>
        <v>330.77</v>
      </c>
      <c r="H153" s="35">
        <f t="shared" si="32"/>
        <v>459.56</v>
      </c>
      <c r="I153" s="38">
        <f>SUM(I154:I157)</f>
        <v>204.29000000000002</v>
      </c>
      <c r="J153" s="35">
        <f t="shared" si="32"/>
        <v>471.29</v>
      </c>
      <c r="K153" s="35">
        <f t="shared" si="32"/>
        <v>471.29</v>
      </c>
      <c r="L153" s="35">
        <f t="shared" si="32"/>
        <v>2219.1999999999998</v>
      </c>
      <c r="M153" s="147" t="s">
        <v>479</v>
      </c>
    </row>
    <row r="154" spans="2:13" ht="25.5" x14ac:dyDescent="0.25">
      <c r="B154" s="147"/>
      <c r="C154" s="61"/>
      <c r="D154" s="121"/>
      <c r="E154" s="61" t="s">
        <v>284</v>
      </c>
      <c r="F154" s="35">
        <v>282</v>
      </c>
      <c r="G154" s="39">
        <v>330.77</v>
      </c>
      <c r="H154" s="39">
        <v>459.56</v>
      </c>
      <c r="I154" s="38">
        <f>471.29-267</f>
        <v>204.29000000000002</v>
      </c>
      <c r="J154" s="35">
        <v>471.29</v>
      </c>
      <c r="K154" s="35">
        <v>471.29</v>
      </c>
      <c r="L154" s="39">
        <f>SUM(F154:K154)</f>
        <v>2219.1999999999998</v>
      </c>
      <c r="M154" s="147"/>
    </row>
    <row r="155" spans="2:13" ht="25.5" x14ac:dyDescent="0.25">
      <c r="B155" s="147"/>
      <c r="C155" s="61"/>
      <c r="D155" s="121"/>
      <c r="E155" s="61" t="s">
        <v>285</v>
      </c>
      <c r="F155" s="35">
        <v>0</v>
      </c>
      <c r="G155" s="39">
        <v>0</v>
      </c>
      <c r="H155" s="39">
        <v>0</v>
      </c>
      <c r="I155" s="38">
        <v>0</v>
      </c>
      <c r="J155" s="39">
        <v>0</v>
      </c>
      <c r="K155" s="39">
        <v>0</v>
      </c>
      <c r="L155" s="39">
        <v>0</v>
      </c>
      <c r="M155" s="147"/>
    </row>
    <row r="156" spans="2:13" ht="25.5" x14ac:dyDescent="0.25">
      <c r="B156" s="147"/>
      <c r="C156" s="61"/>
      <c r="D156" s="121"/>
      <c r="E156" s="61" t="s">
        <v>286</v>
      </c>
      <c r="F156" s="35">
        <v>0</v>
      </c>
      <c r="G156" s="39">
        <v>0</v>
      </c>
      <c r="H156" s="39">
        <v>0</v>
      </c>
      <c r="I156" s="38">
        <v>0</v>
      </c>
      <c r="J156" s="39">
        <v>0</v>
      </c>
      <c r="K156" s="39">
        <v>0</v>
      </c>
      <c r="L156" s="39">
        <v>0</v>
      </c>
      <c r="M156" s="147"/>
    </row>
    <row r="157" spans="2:13" ht="25.5" x14ac:dyDescent="0.25">
      <c r="B157" s="147"/>
      <c r="C157" s="61"/>
      <c r="D157" s="121"/>
      <c r="E157" s="61" t="s">
        <v>287</v>
      </c>
      <c r="F157" s="35">
        <v>0</v>
      </c>
      <c r="G157" s="39">
        <v>0</v>
      </c>
      <c r="H157" s="39">
        <v>0</v>
      </c>
      <c r="I157" s="38">
        <v>0</v>
      </c>
      <c r="J157" s="39">
        <v>0</v>
      </c>
      <c r="K157" s="39">
        <v>0</v>
      </c>
      <c r="L157" s="39">
        <v>0</v>
      </c>
      <c r="M157" s="147"/>
    </row>
    <row r="158" spans="2:13" x14ac:dyDescent="0.25">
      <c r="B158" s="147" t="s">
        <v>179</v>
      </c>
      <c r="C158" s="61"/>
      <c r="D158" s="121" t="s">
        <v>66</v>
      </c>
      <c r="E158" s="61" t="s">
        <v>289</v>
      </c>
      <c r="F158" s="35">
        <f>SUM(F159:F162)</f>
        <v>0</v>
      </c>
      <c r="G158" s="35">
        <f t="shared" ref="G158:L158" si="33">SUM(G159:G162)</f>
        <v>10</v>
      </c>
      <c r="H158" s="35">
        <f t="shared" si="33"/>
        <v>10</v>
      </c>
      <c r="I158" s="38">
        <f t="shared" si="33"/>
        <v>10</v>
      </c>
      <c r="J158" s="35">
        <f t="shared" si="33"/>
        <v>10</v>
      </c>
      <c r="K158" s="35">
        <f t="shared" si="33"/>
        <v>10</v>
      </c>
      <c r="L158" s="35">
        <f t="shared" si="33"/>
        <v>50</v>
      </c>
      <c r="M158" s="147"/>
    </row>
    <row r="159" spans="2:13" ht="25.5" x14ac:dyDescent="0.25">
      <c r="B159" s="147"/>
      <c r="C159" s="61"/>
      <c r="D159" s="121"/>
      <c r="E159" s="61" t="s">
        <v>284</v>
      </c>
      <c r="F159" s="35">
        <v>0</v>
      </c>
      <c r="G159" s="39">
        <v>10</v>
      </c>
      <c r="H159" s="39">
        <v>10</v>
      </c>
      <c r="I159" s="38">
        <v>10</v>
      </c>
      <c r="J159" s="35">
        <v>10</v>
      </c>
      <c r="K159" s="35">
        <v>10</v>
      </c>
      <c r="L159" s="39">
        <f>SUM(F159:K159)</f>
        <v>50</v>
      </c>
      <c r="M159" s="147"/>
    </row>
    <row r="160" spans="2:13" ht="25.5" x14ac:dyDescent="0.25">
      <c r="B160" s="147"/>
      <c r="C160" s="61"/>
      <c r="D160" s="121"/>
      <c r="E160" s="61" t="s">
        <v>285</v>
      </c>
      <c r="F160" s="35">
        <v>0</v>
      </c>
      <c r="G160" s="39">
        <v>0</v>
      </c>
      <c r="H160" s="39">
        <v>0</v>
      </c>
      <c r="I160" s="38">
        <v>0</v>
      </c>
      <c r="J160" s="39">
        <v>0</v>
      </c>
      <c r="K160" s="39">
        <v>0</v>
      </c>
      <c r="L160" s="39">
        <f>SUM(F160:J160)</f>
        <v>0</v>
      </c>
      <c r="M160" s="147"/>
    </row>
    <row r="161" spans="2:13" ht="25.5" x14ac:dyDescent="0.25">
      <c r="B161" s="147"/>
      <c r="C161" s="61"/>
      <c r="D161" s="121"/>
      <c r="E161" s="61" t="s">
        <v>286</v>
      </c>
      <c r="F161" s="35">
        <v>0</v>
      </c>
      <c r="G161" s="39">
        <v>0</v>
      </c>
      <c r="H161" s="39">
        <v>0</v>
      </c>
      <c r="I161" s="38">
        <v>0</v>
      </c>
      <c r="J161" s="39">
        <v>0</v>
      </c>
      <c r="K161" s="39">
        <v>0</v>
      </c>
      <c r="L161" s="39">
        <f>SUM(F161:J161)</f>
        <v>0</v>
      </c>
      <c r="M161" s="147"/>
    </row>
    <row r="162" spans="2:13" ht="25.5" x14ac:dyDescent="0.25">
      <c r="B162" s="147"/>
      <c r="C162" s="61"/>
      <c r="D162" s="121"/>
      <c r="E162" s="61" t="s">
        <v>287</v>
      </c>
      <c r="F162" s="35">
        <v>0</v>
      </c>
      <c r="G162" s="39">
        <v>0</v>
      </c>
      <c r="H162" s="39">
        <v>0</v>
      </c>
      <c r="I162" s="38">
        <v>0</v>
      </c>
      <c r="J162" s="39">
        <v>0</v>
      </c>
      <c r="K162" s="39">
        <v>0</v>
      </c>
      <c r="L162" s="39">
        <f>SUM(F162:J162)</f>
        <v>0</v>
      </c>
      <c r="M162" s="147"/>
    </row>
    <row r="163" spans="2:13" x14ac:dyDescent="0.25">
      <c r="B163" s="147" t="s">
        <v>180</v>
      </c>
      <c r="C163" s="61"/>
      <c r="D163" s="121" t="s">
        <v>68</v>
      </c>
      <c r="E163" s="61" t="s">
        <v>289</v>
      </c>
      <c r="F163" s="35">
        <f>SUM(F164:F167)</f>
        <v>85</v>
      </c>
      <c r="G163" s="35">
        <f t="shared" ref="G163:L163" si="34">SUM(G164:G167)</f>
        <v>0</v>
      </c>
      <c r="H163" s="35">
        <f t="shared" si="34"/>
        <v>0</v>
      </c>
      <c r="I163" s="38">
        <f t="shared" si="34"/>
        <v>0</v>
      </c>
      <c r="J163" s="35">
        <f t="shared" si="34"/>
        <v>0</v>
      </c>
      <c r="K163" s="35">
        <f t="shared" si="34"/>
        <v>0</v>
      </c>
      <c r="L163" s="35">
        <f t="shared" si="34"/>
        <v>85</v>
      </c>
      <c r="M163" s="147"/>
    </row>
    <row r="164" spans="2:13" ht="25.5" x14ac:dyDescent="0.25">
      <c r="B164" s="147"/>
      <c r="C164" s="61"/>
      <c r="D164" s="121"/>
      <c r="E164" s="61" t="s">
        <v>284</v>
      </c>
      <c r="F164" s="35">
        <v>85</v>
      </c>
      <c r="G164" s="39">
        <v>0</v>
      </c>
      <c r="H164" s="39">
        <v>0</v>
      </c>
      <c r="I164" s="38">
        <v>0</v>
      </c>
      <c r="J164" s="35">
        <v>0</v>
      </c>
      <c r="K164" s="35">
        <v>0</v>
      </c>
      <c r="L164" s="39">
        <f>SUM(F164:J164)</f>
        <v>85</v>
      </c>
      <c r="M164" s="147"/>
    </row>
    <row r="165" spans="2:13" ht="25.5" x14ac:dyDescent="0.25">
      <c r="B165" s="147"/>
      <c r="C165" s="61"/>
      <c r="D165" s="121"/>
      <c r="E165" s="61" t="s">
        <v>285</v>
      </c>
      <c r="F165" s="35">
        <v>0</v>
      </c>
      <c r="G165" s="39">
        <v>0</v>
      </c>
      <c r="H165" s="39">
        <v>0</v>
      </c>
      <c r="I165" s="38">
        <v>0</v>
      </c>
      <c r="J165" s="39">
        <v>0</v>
      </c>
      <c r="K165" s="39">
        <v>0</v>
      </c>
      <c r="L165" s="39">
        <f>SUM(F165:J165)</f>
        <v>0</v>
      </c>
      <c r="M165" s="147"/>
    </row>
    <row r="166" spans="2:13" ht="25.5" x14ac:dyDescent="0.25">
      <c r="B166" s="147"/>
      <c r="C166" s="61"/>
      <c r="D166" s="121"/>
      <c r="E166" s="61" t="s">
        <v>286</v>
      </c>
      <c r="F166" s="35">
        <v>0</v>
      </c>
      <c r="G166" s="39">
        <v>0</v>
      </c>
      <c r="H166" s="39">
        <v>0</v>
      </c>
      <c r="I166" s="38">
        <v>0</v>
      </c>
      <c r="J166" s="39">
        <v>0</v>
      </c>
      <c r="K166" s="39">
        <v>0</v>
      </c>
      <c r="L166" s="39">
        <f>SUM(F166:J166)</f>
        <v>0</v>
      </c>
      <c r="M166" s="147"/>
    </row>
    <row r="167" spans="2:13" ht="25.5" x14ac:dyDescent="0.25">
      <c r="B167" s="147"/>
      <c r="C167" s="61"/>
      <c r="D167" s="121"/>
      <c r="E167" s="61" t="s">
        <v>287</v>
      </c>
      <c r="F167" s="35">
        <v>0</v>
      </c>
      <c r="G167" s="39">
        <v>0</v>
      </c>
      <c r="H167" s="39">
        <v>0</v>
      </c>
      <c r="I167" s="38">
        <v>0</v>
      </c>
      <c r="J167" s="39">
        <v>0</v>
      </c>
      <c r="K167" s="39">
        <v>0</v>
      </c>
      <c r="L167" s="39">
        <f>SUM(F167:J167)</f>
        <v>0</v>
      </c>
      <c r="M167" s="147"/>
    </row>
    <row r="168" spans="2:13" x14ac:dyDescent="0.25">
      <c r="B168" s="147" t="s">
        <v>181</v>
      </c>
      <c r="C168" s="61"/>
      <c r="D168" s="121" t="s">
        <v>70</v>
      </c>
      <c r="E168" s="61" t="s">
        <v>289</v>
      </c>
      <c r="F168" s="35">
        <f>SUM(F169:F172)</f>
        <v>1623.3</v>
      </c>
      <c r="G168" s="35">
        <f t="shared" ref="G168:L168" si="35">SUM(G169:G172)</f>
        <v>4139.3</v>
      </c>
      <c r="H168" s="35">
        <f t="shared" si="35"/>
        <v>485.04</v>
      </c>
      <c r="I168" s="38">
        <f t="shared" si="35"/>
        <v>35.04000000000002</v>
      </c>
      <c r="J168" s="35">
        <f t="shared" si="35"/>
        <v>0</v>
      </c>
      <c r="K168" s="35">
        <f t="shared" si="35"/>
        <v>0</v>
      </c>
      <c r="L168" s="35">
        <f t="shared" si="35"/>
        <v>6282.68</v>
      </c>
      <c r="M168" s="147" t="s">
        <v>270</v>
      </c>
    </row>
    <row r="169" spans="2:13" ht="25.5" x14ac:dyDescent="0.25">
      <c r="B169" s="147"/>
      <c r="C169" s="61"/>
      <c r="D169" s="121"/>
      <c r="E169" s="61" t="s">
        <v>284</v>
      </c>
      <c r="F169" s="35">
        <v>1623.3</v>
      </c>
      <c r="G169" s="39">
        <f>1623.3+2516</f>
        <v>4139.3</v>
      </c>
      <c r="H169" s="39">
        <v>485.04</v>
      </c>
      <c r="I169" s="38">
        <f>485.04-450</f>
        <v>35.04000000000002</v>
      </c>
      <c r="J169" s="35">
        <v>0</v>
      </c>
      <c r="K169" s="35">
        <v>0</v>
      </c>
      <c r="L169" s="39">
        <f>SUM(F169:K169)</f>
        <v>6282.68</v>
      </c>
      <c r="M169" s="147"/>
    </row>
    <row r="170" spans="2:13" ht="25.5" x14ac:dyDescent="0.25">
      <c r="B170" s="147"/>
      <c r="C170" s="61"/>
      <c r="D170" s="121"/>
      <c r="E170" s="61" t="s">
        <v>285</v>
      </c>
      <c r="F170" s="35">
        <v>0</v>
      </c>
      <c r="G170" s="39">
        <v>0</v>
      </c>
      <c r="H170" s="39">
        <v>0</v>
      </c>
      <c r="I170" s="38">
        <v>0</v>
      </c>
      <c r="J170" s="39">
        <v>0</v>
      </c>
      <c r="K170" s="39">
        <v>0</v>
      </c>
      <c r="L170" s="39">
        <f>SUM(F170:J170)</f>
        <v>0</v>
      </c>
      <c r="M170" s="147"/>
    </row>
    <row r="171" spans="2:13" ht="25.5" x14ac:dyDescent="0.25">
      <c r="B171" s="147"/>
      <c r="C171" s="61"/>
      <c r="D171" s="121"/>
      <c r="E171" s="61" t="s">
        <v>286</v>
      </c>
      <c r="F171" s="35">
        <v>0</v>
      </c>
      <c r="G171" s="39">
        <v>0</v>
      </c>
      <c r="H171" s="39">
        <v>0</v>
      </c>
      <c r="I171" s="38">
        <v>0</v>
      </c>
      <c r="J171" s="39">
        <v>0</v>
      </c>
      <c r="K171" s="39">
        <v>0</v>
      </c>
      <c r="L171" s="39">
        <f>SUM(F171:J171)</f>
        <v>0</v>
      </c>
      <c r="M171" s="147"/>
    </row>
    <row r="172" spans="2:13" ht="25.5" x14ac:dyDescent="0.25">
      <c r="B172" s="147"/>
      <c r="C172" s="61"/>
      <c r="D172" s="121"/>
      <c r="E172" s="61" t="s">
        <v>287</v>
      </c>
      <c r="F172" s="35">
        <v>0</v>
      </c>
      <c r="G172" s="39">
        <v>0</v>
      </c>
      <c r="H172" s="39">
        <v>0</v>
      </c>
      <c r="I172" s="38">
        <v>0</v>
      </c>
      <c r="J172" s="39">
        <v>0</v>
      </c>
      <c r="K172" s="39">
        <v>0</v>
      </c>
      <c r="L172" s="39">
        <f>SUM(F172:J172)</f>
        <v>0</v>
      </c>
      <c r="M172" s="147"/>
    </row>
    <row r="173" spans="2:13" x14ac:dyDescent="0.25">
      <c r="B173" s="147" t="s">
        <v>182</v>
      </c>
      <c r="C173" s="61"/>
      <c r="D173" s="121" t="s">
        <v>71</v>
      </c>
      <c r="E173" s="61" t="s">
        <v>289</v>
      </c>
      <c r="F173" s="35">
        <f>SUM(F174:F177)</f>
        <v>150</v>
      </c>
      <c r="G173" s="35">
        <f t="shared" ref="G173:L173" si="36">SUM(G174:G177)</f>
        <v>0</v>
      </c>
      <c r="H173" s="35">
        <f t="shared" si="36"/>
        <v>0</v>
      </c>
      <c r="I173" s="38">
        <f t="shared" si="36"/>
        <v>0</v>
      </c>
      <c r="J173" s="35">
        <f t="shared" si="36"/>
        <v>0</v>
      </c>
      <c r="K173" s="35">
        <f t="shared" si="36"/>
        <v>0</v>
      </c>
      <c r="L173" s="35">
        <f t="shared" si="36"/>
        <v>150</v>
      </c>
      <c r="M173" s="147" t="s">
        <v>162</v>
      </c>
    </row>
    <row r="174" spans="2:13" ht="25.5" x14ac:dyDescent="0.25">
      <c r="B174" s="147"/>
      <c r="C174" s="61"/>
      <c r="D174" s="121"/>
      <c r="E174" s="61" t="s">
        <v>284</v>
      </c>
      <c r="F174" s="35">
        <v>150</v>
      </c>
      <c r="G174" s="39">
        <v>0</v>
      </c>
      <c r="H174" s="39">
        <v>0</v>
      </c>
      <c r="I174" s="38">
        <v>0</v>
      </c>
      <c r="J174" s="39">
        <v>0</v>
      </c>
      <c r="K174" s="39">
        <v>0</v>
      </c>
      <c r="L174" s="39">
        <f>SUM(F174:K174)</f>
        <v>150</v>
      </c>
      <c r="M174" s="147"/>
    </row>
    <row r="175" spans="2:13" ht="25.5" x14ac:dyDescent="0.25">
      <c r="B175" s="147"/>
      <c r="C175" s="61"/>
      <c r="D175" s="121"/>
      <c r="E175" s="61" t="s">
        <v>285</v>
      </c>
      <c r="F175" s="35">
        <v>0</v>
      </c>
      <c r="G175" s="39">
        <v>0</v>
      </c>
      <c r="H175" s="39">
        <v>0</v>
      </c>
      <c r="I175" s="38">
        <v>0</v>
      </c>
      <c r="J175" s="39">
        <v>0</v>
      </c>
      <c r="K175" s="39">
        <v>0</v>
      </c>
      <c r="L175" s="39">
        <f>SUM(F175:J175)</f>
        <v>0</v>
      </c>
      <c r="M175" s="147"/>
    </row>
    <row r="176" spans="2:13" ht="25.5" x14ac:dyDescent="0.25">
      <c r="B176" s="147"/>
      <c r="C176" s="61"/>
      <c r="D176" s="121"/>
      <c r="E176" s="61" t="s">
        <v>286</v>
      </c>
      <c r="F176" s="35">
        <v>0</v>
      </c>
      <c r="G176" s="39">
        <v>0</v>
      </c>
      <c r="H176" s="39">
        <v>0</v>
      </c>
      <c r="I176" s="38">
        <v>0</v>
      </c>
      <c r="J176" s="39">
        <v>0</v>
      </c>
      <c r="K176" s="39">
        <v>0</v>
      </c>
      <c r="L176" s="39">
        <f>SUM(F176:J176)</f>
        <v>0</v>
      </c>
      <c r="M176" s="147"/>
    </row>
    <row r="177" spans="2:13" ht="25.5" x14ac:dyDescent="0.25">
      <c r="B177" s="147"/>
      <c r="C177" s="61"/>
      <c r="D177" s="121"/>
      <c r="E177" s="61" t="s">
        <v>287</v>
      </c>
      <c r="F177" s="35">
        <v>0</v>
      </c>
      <c r="G177" s="39">
        <v>0</v>
      </c>
      <c r="H177" s="39">
        <v>0</v>
      </c>
      <c r="I177" s="38">
        <v>0</v>
      </c>
      <c r="J177" s="39">
        <v>0</v>
      </c>
      <c r="K177" s="39">
        <v>0</v>
      </c>
      <c r="L177" s="39">
        <f>SUM(F177:J177)</f>
        <v>0</v>
      </c>
      <c r="M177" s="147"/>
    </row>
    <row r="178" spans="2:13" x14ac:dyDescent="0.25">
      <c r="B178" s="139" t="s">
        <v>183</v>
      </c>
      <c r="C178" s="61"/>
      <c r="D178" s="118" t="s">
        <v>544</v>
      </c>
      <c r="E178" s="61" t="s">
        <v>289</v>
      </c>
      <c r="F178" s="35">
        <f>SUM(F179:F182)</f>
        <v>0</v>
      </c>
      <c r="G178" s="35">
        <f t="shared" ref="G178:K178" si="37">SUM(G179:G182)</f>
        <v>0</v>
      </c>
      <c r="H178" s="35">
        <f t="shared" si="37"/>
        <v>4300</v>
      </c>
      <c r="I178" s="37">
        <f>SUM(I179:I182)</f>
        <v>3763.5259999999998</v>
      </c>
      <c r="J178" s="35">
        <f t="shared" si="37"/>
        <v>0</v>
      </c>
      <c r="K178" s="35">
        <f t="shared" si="37"/>
        <v>0</v>
      </c>
      <c r="L178" s="74">
        <f t="shared" ref="L178:L192" si="38">SUM(F178:K178)</f>
        <v>8063.5259999999998</v>
      </c>
      <c r="M178" s="147" t="s">
        <v>162</v>
      </c>
    </row>
    <row r="179" spans="2:13" ht="25.5" x14ac:dyDescent="0.25">
      <c r="B179" s="140"/>
      <c r="C179" s="61"/>
      <c r="D179" s="119"/>
      <c r="E179" s="61" t="s">
        <v>284</v>
      </c>
      <c r="F179" s="35">
        <v>0</v>
      </c>
      <c r="G179" s="39">
        <v>0</v>
      </c>
      <c r="H179" s="39">
        <v>4300</v>
      </c>
      <c r="I179" s="37">
        <f>230.5+3533.026</f>
        <v>3763.5259999999998</v>
      </c>
      <c r="J179" s="39">
        <v>0</v>
      </c>
      <c r="K179" s="39">
        <v>0</v>
      </c>
      <c r="L179" s="74">
        <f t="shared" si="38"/>
        <v>8063.5259999999998</v>
      </c>
      <c r="M179" s="147"/>
    </row>
    <row r="180" spans="2:13" ht="25.5" x14ac:dyDescent="0.25">
      <c r="B180" s="140"/>
      <c r="C180" s="61"/>
      <c r="D180" s="119"/>
      <c r="E180" s="61" t="s">
        <v>285</v>
      </c>
      <c r="F180" s="35">
        <v>0</v>
      </c>
      <c r="G180" s="39">
        <v>0</v>
      </c>
      <c r="H180" s="39">
        <v>0</v>
      </c>
      <c r="I180" s="38">
        <v>0</v>
      </c>
      <c r="J180" s="39">
        <v>0</v>
      </c>
      <c r="K180" s="39">
        <v>0</v>
      </c>
      <c r="L180" s="39">
        <f t="shared" si="38"/>
        <v>0</v>
      </c>
      <c r="M180" s="147"/>
    </row>
    <row r="181" spans="2:13" ht="25.5" x14ac:dyDescent="0.25">
      <c r="B181" s="140"/>
      <c r="C181" s="61"/>
      <c r="D181" s="119"/>
      <c r="E181" s="61" t="s">
        <v>286</v>
      </c>
      <c r="F181" s="35">
        <v>0</v>
      </c>
      <c r="G181" s="39">
        <v>0</v>
      </c>
      <c r="H181" s="39">
        <v>0</v>
      </c>
      <c r="I181" s="38">
        <v>0</v>
      </c>
      <c r="J181" s="39">
        <v>0</v>
      </c>
      <c r="K181" s="39">
        <v>0</v>
      </c>
      <c r="L181" s="39">
        <f t="shared" si="38"/>
        <v>0</v>
      </c>
      <c r="M181" s="147"/>
    </row>
    <row r="182" spans="2:13" ht="25.5" x14ac:dyDescent="0.25">
      <c r="B182" s="141"/>
      <c r="C182" s="61"/>
      <c r="D182" s="120"/>
      <c r="E182" s="61" t="s">
        <v>287</v>
      </c>
      <c r="F182" s="35">
        <v>0</v>
      </c>
      <c r="G182" s="39">
        <v>0</v>
      </c>
      <c r="H182" s="39">
        <v>0</v>
      </c>
      <c r="I182" s="38">
        <v>0</v>
      </c>
      <c r="J182" s="39">
        <v>0</v>
      </c>
      <c r="K182" s="39">
        <v>0</v>
      </c>
      <c r="L182" s="39">
        <f t="shared" si="38"/>
        <v>0</v>
      </c>
      <c r="M182" s="147"/>
    </row>
    <row r="183" spans="2:13" x14ac:dyDescent="0.25">
      <c r="B183" s="139" t="s">
        <v>396</v>
      </c>
      <c r="C183" s="61"/>
      <c r="D183" s="118" t="s">
        <v>459</v>
      </c>
      <c r="E183" s="61" t="s">
        <v>289</v>
      </c>
      <c r="F183" s="35">
        <f>SUM(F184:F187)</f>
        <v>0</v>
      </c>
      <c r="G183" s="35">
        <f t="shared" ref="G183:H183" si="39">SUM(G184:G187)</f>
        <v>0</v>
      </c>
      <c r="H183" s="35">
        <f t="shared" si="39"/>
        <v>0</v>
      </c>
      <c r="I183" s="42">
        <f>SUM(I184:I187)</f>
        <v>3535.7439999999997</v>
      </c>
      <c r="J183" s="35">
        <f t="shared" ref="J183:K183" si="40">SUM(J184:J187)</f>
        <v>0</v>
      </c>
      <c r="K183" s="35">
        <f t="shared" si="40"/>
        <v>0</v>
      </c>
      <c r="L183" s="74">
        <f t="shared" si="38"/>
        <v>3535.7439999999997</v>
      </c>
      <c r="M183" s="147" t="s">
        <v>561</v>
      </c>
    </row>
    <row r="184" spans="2:13" ht="25.5" x14ac:dyDescent="0.25">
      <c r="B184" s="140"/>
      <c r="C184" s="61"/>
      <c r="D184" s="119"/>
      <c r="E184" s="61" t="s">
        <v>284</v>
      </c>
      <c r="F184" s="35">
        <v>0</v>
      </c>
      <c r="G184" s="39">
        <v>0</v>
      </c>
      <c r="H184" s="39">
        <v>0</v>
      </c>
      <c r="I184" s="42">
        <f>1300+300+300+500.16+99.97+1035.614</f>
        <v>3535.7439999999997</v>
      </c>
      <c r="J184" s="39">
        <v>0</v>
      </c>
      <c r="K184" s="39">
        <v>0</v>
      </c>
      <c r="L184" s="74">
        <f>SUM(F184:K184)</f>
        <v>3535.7439999999997</v>
      </c>
      <c r="M184" s="147"/>
    </row>
    <row r="185" spans="2:13" ht="25.5" x14ac:dyDescent="0.25">
      <c r="B185" s="140"/>
      <c r="C185" s="61"/>
      <c r="D185" s="119"/>
      <c r="E185" s="61" t="s">
        <v>285</v>
      </c>
      <c r="F185" s="35">
        <v>0</v>
      </c>
      <c r="G185" s="39">
        <v>0</v>
      </c>
      <c r="H185" s="39">
        <v>0</v>
      </c>
      <c r="I185" s="38">
        <v>0</v>
      </c>
      <c r="J185" s="39">
        <v>0</v>
      </c>
      <c r="K185" s="39">
        <v>0</v>
      </c>
      <c r="L185" s="39">
        <f t="shared" si="38"/>
        <v>0</v>
      </c>
      <c r="M185" s="147"/>
    </row>
    <row r="186" spans="2:13" ht="25.5" x14ac:dyDescent="0.25">
      <c r="B186" s="140"/>
      <c r="C186" s="61"/>
      <c r="D186" s="119"/>
      <c r="E186" s="61" t="s">
        <v>286</v>
      </c>
      <c r="F186" s="35">
        <v>0</v>
      </c>
      <c r="G186" s="39">
        <v>0</v>
      </c>
      <c r="H186" s="39">
        <v>0</v>
      </c>
      <c r="I186" s="38">
        <v>0</v>
      </c>
      <c r="J186" s="39">
        <v>0</v>
      </c>
      <c r="K186" s="39">
        <v>0</v>
      </c>
      <c r="L186" s="39">
        <f t="shared" si="38"/>
        <v>0</v>
      </c>
      <c r="M186" s="147"/>
    </row>
    <row r="187" spans="2:13" ht="25.5" x14ac:dyDescent="0.25">
      <c r="B187" s="141"/>
      <c r="C187" s="61"/>
      <c r="D187" s="120"/>
      <c r="E187" s="61" t="s">
        <v>287</v>
      </c>
      <c r="F187" s="35">
        <v>0</v>
      </c>
      <c r="G187" s="39">
        <v>0</v>
      </c>
      <c r="H187" s="39">
        <v>0</v>
      </c>
      <c r="I187" s="38">
        <v>0</v>
      </c>
      <c r="J187" s="39">
        <v>0</v>
      </c>
      <c r="K187" s="39">
        <v>0</v>
      </c>
      <c r="L187" s="39">
        <f t="shared" si="38"/>
        <v>0</v>
      </c>
      <c r="M187" s="147"/>
    </row>
    <row r="188" spans="2:13" x14ac:dyDescent="0.25">
      <c r="B188" s="139" t="s">
        <v>461</v>
      </c>
      <c r="C188" s="61"/>
      <c r="D188" s="118" t="s">
        <v>460</v>
      </c>
      <c r="E188" s="61" t="s">
        <v>289</v>
      </c>
      <c r="F188" s="35">
        <f>SUM(F189:F192)</f>
        <v>0</v>
      </c>
      <c r="G188" s="35">
        <f t="shared" ref="G188:I188" si="41">SUM(G189:G192)</f>
        <v>0</v>
      </c>
      <c r="H188" s="35">
        <f t="shared" si="41"/>
        <v>0</v>
      </c>
      <c r="I188" s="38">
        <f t="shared" si="41"/>
        <v>100</v>
      </c>
      <c r="J188" s="35">
        <f t="shared" ref="J188:K188" si="42">SUM(J189:J192)</f>
        <v>0</v>
      </c>
      <c r="K188" s="35">
        <f t="shared" si="42"/>
        <v>0</v>
      </c>
      <c r="L188" s="39">
        <f t="shared" si="38"/>
        <v>100</v>
      </c>
      <c r="M188" s="147" t="s">
        <v>162</v>
      </c>
    </row>
    <row r="189" spans="2:13" ht="25.5" x14ac:dyDescent="0.25">
      <c r="B189" s="140"/>
      <c r="C189" s="61"/>
      <c r="D189" s="119"/>
      <c r="E189" s="61" t="s">
        <v>284</v>
      </c>
      <c r="F189" s="35">
        <v>0</v>
      </c>
      <c r="G189" s="39">
        <v>0</v>
      </c>
      <c r="H189" s="39">
        <v>0</v>
      </c>
      <c r="I189" s="38">
        <v>100</v>
      </c>
      <c r="J189" s="39">
        <v>0</v>
      </c>
      <c r="K189" s="39">
        <v>0</v>
      </c>
      <c r="L189" s="39">
        <f t="shared" si="38"/>
        <v>100</v>
      </c>
      <c r="M189" s="147"/>
    </row>
    <row r="190" spans="2:13" ht="25.5" x14ac:dyDescent="0.25">
      <c r="B190" s="140"/>
      <c r="C190" s="61"/>
      <c r="D190" s="119"/>
      <c r="E190" s="61" t="s">
        <v>285</v>
      </c>
      <c r="F190" s="35">
        <v>0</v>
      </c>
      <c r="G190" s="39">
        <v>0</v>
      </c>
      <c r="H190" s="39">
        <v>0</v>
      </c>
      <c r="I190" s="38">
        <v>0</v>
      </c>
      <c r="J190" s="39">
        <v>0</v>
      </c>
      <c r="K190" s="39">
        <v>0</v>
      </c>
      <c r="L190" s="39">
        <f t="shared" si="38"/>
        <v>0</v>
      </c>
      <c r="M190" s="147"/>
    </row>
    <row r="191" spans="2:13" ht="25.5" x14ac:dyDescent="0.25">
      <c r="B191" s="140"/>
      <c r="C191" s="61"/>
      <c r="D191" s="119"/>
      <c r="E191" s="61" t="s">
        <v>286</v>
      </c>
      <c r="F191" s="35">
        <v>0</v>
      </c>
      <c r="G191" s="39">
        <v>0</v>
      </c>
      <c r="H191" s="39">
        <v>0</v>
      </c>
      <c r="I191" s="38">
        <v>0</v>
      </c>
      <c r="J191" s="39">
        <v>0</v>
      </c>
      <c r="K191" s="39">
        <v>0</v>
      </c>
      <c r="L191" s="39">
        <f t="shared" si="38"/>
        <v>0</v>
      </c>
      <c r="M191" s="147"/>
    </row>
    <row r="192" spans="2:13" ht="25.5" x14ac:dyDescent="0.25">
      <c r="B192" s="141"/>
      <c r="C192" s="61"/>
      <c r="D192" s="120"/>
      <c r="E192" s="61" t="s">
        <v>287</v>
      </c>
      <c r="F192" s="35">
        <v>0</v>
      </c>
      <c r="G192" s="39">
        <v>0</v>
      </c>
      <c r="H192" s="39">
        <v>0</v>
      </c>
      <c r="I192" s="38">
        <v>0</v>
      </c>
      <c r="J192" s="39">
        <v>0</v>
      </c>
      <c r="K192" s="39">
        <v>0</v>
      </c>
      <c r="L192" s="39">
        <f t="shared" si="38"/>
        <v>0</v>
      </c>
      <c r="M192" s="147"/>
    </row>
    <row r="193" spans="2:14" x14ac:dyDescent="0.25">
      <c r="B193" s="139" t="s">
        <v>466</v>
      </c>
      <c r="C193" s="61"/>
      <c r="D193" s="118" t="s">
        <v>467</v>
      </c>
      <c r="E193" s="61" t="s">
        <v>289</v>
      </c>
      <c r="F193" s="35">
        <v>0</v>
      </c>
      <c r="G193" s="39">
        <v>0</v>
      </c>
      <c r="H193" s="39">
        <v>0</v>
      </c>
      <c r="I193" s="37">
        <v>32.5</v>
      </c>
      <c r="J193" s="39">
        <v>0</v>
      </c>
      <c r="K193" s="39">
        <v>0</v>
      </c>
      <c r="L193" s="74">
        <f>I193</f>
        <v>32.5</v>
      </c>
      <c r="M193" s="139" t="s">
        <v>162</v>
      </c>
    </row>
    <row r="194" spans="2:14" ht="25.5" x14ac:dyDescent="0.25">
      <c r="B194" s="140"/>
      <c r="C194" s="61"/>
      <c r="D194" s="119"/>
      <c r="E194" s="61" t="s">
        <v>284</v>
      </c>
      <c r="F194" s="35">
        <v>0</v>
      </c>
      <c r="G194" s="39">
        <v>0</v>
      </c>
      <c r="H194" s="39">
        <v>0</v>
      </c>
      <c r="I194" s="37">
        <v>32.5</v>
      </c>
      <c r="J194" s="39">
        <v>0</v>
      </c>
      <c r="K194" s="39">
        <v>0</v>
      </c>
      <c r="L194" s="74">
        <f>I194</f>
        <v>32.5</v>
      </c>
      <c r="M194" s="140"/>
    </row>
    <row r="195" spans="2:14" ht="25.5" x14ac:dyDescent="0.25">
      <c r="B195" s="140"/>
      <c r="C195" s="61"/>
      <c r="D195" s="119"/>
      <c r="E195" s="61" t="s">
        <v>285</v>
      </c>
      <c r="F195" s="35">
        <v>0</v>
      </c>
      <c r="G195" s="39">
        <v>0</v>
      </c>
      <c r="H195" s="39">
        <v>0</v>
      </c>
      <c r="I195" s="38">
        <v>0</v>
      </c>
      <c r="J195" s="39">
        <v>0</v>
      </c>
      <c r="K195" s="39">
        <v>0</v>
      </c>
      <c r="L195" s="39">
        <v>0</v>
      </c>
      <c r="M195" s="140"/>
    </row>
    <row r="196" spans="2:14" ht="25.5" x14ac:dyDescent="0.25">
      <c r="B196" s="140"/>
      <c r="C196" s="61"/>
      <c r="D196" s="119"/>
      <c r="E196" s="61" t="s">
        <v>286</v>
      </c>
      <c r="F196" s="35">
        <v>0</v>
      </c>
      <c r="G196" s="39">
        <v>0</v>
      </c>
      <c r="H196" s="39">
        <v>0</v>
      </c>
      <c r="I196" s="38">
        <v>0</v>
      </c>
      <c r="J196" s="39">
        <v>0</v>
      </c>
      <c r="K196" s="39">
        <v>0</v>
      </c>
      <c r="L196" s="39">
        <v>0</v>
      </c>
      <c r="M196" s="140"/>
    </row>
    <row r="197" spans="2:14" ht="25.5" x14ac:dyDescent="0.25">
      <c r="B197" s="141"/>
      <c r="C197" s="61"/>
      <c r="D197" s="120"/>
      <c r="E197" s="61" t="s">
        <v>287</v>
      </c>
      <c r="F197" s="35">
        <v>0</v>
      </c>
      <c r="G197" s="39">
        <v>0</v>
      </c>
      <c r="H197" s="39">
        <v>0</v>
      </c>
      <c r="I197" s="38">
        <v>0</v>
      </c>
      <c r="J197" s="39">
        <v>0</v>
      </c>
      <c r="K197" s="39">
        <v>0</v>
      </c>
      <c r="L197" s="39">
        <v>0</v>
      </c>
      <c r="M197" s="141"/>
    </row>
    <row r="198" spans="2:14" x14ac:dyDescent="0.25">
      <c r="B198" s="139" t="s">
        <v>469</v>
      </c>
      <c r="C198" s="61"/>
      <c r="D198" s="118" t="s">
        <v>563</v>
      </c>
      <c r="E198" s="61" t="s">
        <v>289</v>
      </c>
      <c r="F198" s="35">
        <v>0</v>
      </c>
      <c r="G198" s="39">
        <v>0</v>
      </c>
      <c r="H198" s="39">
        <v>0</v>
      </c>
      <c r="I198" s="109">
        <f>I199</f>
        <v>661.67</v>
      </c>
      <c r="J198" s="39">
        <v>0</v>
      </c>
      <c r="K198" s="39">
        <v>0</v>
      </c>
      <c r="L198" s="74">
        <f>I198</f>
        <v>661.67</v>
      </c>
      <c r="M198" s="139" t="s">
        <v>555</v>
      </c>
    </row>
    <row r="199" spans="2:14" ht="25.5" x14ac:dyDescent="0.25">
      <c r="B199" s="140"/>
      <c r="C199" s="61"/>
      <c r="D199" s="119"/>
      <c r="E199" s="61" t="s">
        <v>284</v>
      </c>
      <c r="F199" s="35">
        <v>0</v>
      </c>
      <c r="G199" s="39">
        <v>0</v>
      </c>
      <c r="H199" s="39">
        <v>0</v>
      </c>
      <c r="I199" s="109">
        <f>170+450+41.67</f>
        <v>661.67</v>
      </c>
      <c r="J199" s="39">
        <v>0</v>
      </c>
      <c r="K199" s="39">
        <v>0</v>
      </c>
      <c r="L199" s="74">
        <f>I199</f>
        <v>661.67</v>
      </c>
      <c r="M199" s="140"/>
    </row>
    <row r="200" spans="2:14" ht="25.5" x14ac:dyDescent="0.25">
      <c r="B200" s="140"/>
      <c r="C200" s="61"/>
      <c r="D200" s="119"/>
      <c r="E200" s="61" t="s">
        <v>285</v>
      </c>
      <c r="F200" s="35">
        <v>0</v>
      </c>
      <c r="G200" s="39">
        <v>0</v>
      </c>
      <c r="H200" s="39">
        <v>0</v>
      </c>
      <c r="I200" s="38">
        <v>0</v>
      </c>
      <c r="J200" s="39">
        <v>0</v>
      </c>
      <c r="K200" s="39">
        <v>0</v>
      </c>
      <c r="L200" s="39">
        <v>0</v>
      </c>
      <c r="M200" s="140"/>
    </row>
    <row r="201" spans="2:14" ht="25.5" x14ac:dyDescent="0.25">
      <c r="B201" s="140"/>
      <c r="C201" s="61"/>
      <c r="D201" s="119"/>
      <c r="E201" s="61" t="s">
        <v>286</v>
      </c>
      <c r="F201" s="35">
        <v>0</v>
      </c>
      <c r="G201" s="39">
        <v>0</v>
      </c>
      <c r="H201" s="39">
        <v>0</v>
      </c>
      <c r="I201" s="38">
        <v>0</v>
      </c>
      <c r="J201" s="39">
        <v>0</v>
      </c>
      <c r="K201" s="39">
        <v>0</v>
      </c>
      <c r="L201" s="39">
        <v>0</v>
      </c>
      <c r="M201" s="140"/>
    </row>
    <row r="202" spans="2:14" ht="25.5" x14ac:dyDescent="0.25">
      <c r="B202" s="141"/>
      <c r="C202" s="61"/>
      <c r="D202" s="120"/>
      <c r="E202" s="61" t="s">
        <v>287</v>
      </c>
      <c r="F202" s="35">
        <v>0</v>
      </c>
      <c r="G202" s="39">
        <v>0</v>
      </c>
      <c r="H202" s="39">
        <v>0</v>
      </c>
      <c r="I202" s="38">
        <v>0</v>
      </c>
      <c r="J202" s="39">
        <v>0</v>
      </c>
      <c r="K202" s="39">
        <v>0</v>
      </c>
      <c r="L202" s="39">
        <v>0</v>
      </c>
      <c r="M202" s="141"/>
    </row>
    <row r="203" spans="2:14" x14ac:dyDescent="0.25">
      <c r="B203" s="165" t="s">
        <v>73</v>
      </c>
      <c r="C203" s="62"/>
      <c r="D203" s="145" t="s">
        <v>74</v>
      </c>
      <c r="E203" s="61" t="s">
        <v>289</v>
      </c>
      <c r="F203" s="36">
        <f>F208+F213+F218+F223+F228+F233+F238+F243+F248+F253+F258+F263+F268+F273+F278+F283+F288</f>
        <v>24720.294999999998</v>
      </c>
      <c r="G203" s="36">
        <f t="shared" ref="G203:H203" si="43">G208+G213+G218+G223+G228+G233+G238+G243+G248+G253+G258+G263+G268+G273+G278+G283+G288</f>
        <v>22493.750999999997</v>
      </c>
      <c r="H203" s="36">
        <f t="shared" si="43"/>
        <v>45346.972000000002</v>
      </c>
      <c r="I203" s="42">
        <f>I208+I213+I218+I223+I228+I233+I238+I243+I248+I253+I258+I263+I268+I273+I278+I283+I288+I293+I298+I303+I308</f>
        <v>34717.992000000006</v>
      </c>
      <c r="J203" s="36">
        <f t="shared" ref="J203:K203" si="44">J208+J213+J218+J223+J228+J233+J238+J243+J248+J253+J258+J263+J268+J273+J278+J283+J288+J293+J298</f>
        <v>29031.7</v>
      </c>
      <c r="K203" s="36">
        <f t="shared" si="44"/>
        <v>28668.7</v>
      </c>
      <c r="L203" s="46">
        <f>L208+L213+L218+L223+L228+L233+L238+L243+L248+L253+L258+L263+L268+L273+L278+L283+L288+L293+L303+L298+L308</f>
        <v>184979.41</v>
      </c>
      <c r="M203" s="147"/>
    </row>
    <row r="204" spans="2:14" ht="25.5" x14ac:dyDescent="0.25">
      <c r="B204" s="165"/>
      <c r="C204" s="62"/>
      <c r="D204" s="145"/>
      <c r="E204" s="61" t="s">
        <v>284</v>
      </c>
      <c r="F204" s="36">
        <f>F209+F214+F219+F224+F229+F234+F239+F244+F249+F254+F259+F264+F269+F274+F279+F284+F289</f>
        <v>21357.115000000002</v>
      </c>
      <c r="G204" s="36">
        <f t="shared" ref="G204:H204" si="45">G209+G214+G219+G224+G229+G234+G239+G244+G249+G254+G259+G264+G269+G274+G279+G284+G289</f>
        <v>22493.750999999997</v>
      </c>
      <c r="H204" s="36">
        <f t="shared" si="45"/>
        <v>43348.632000000005</v>
      </c>
      <c r="I204" s="42">
        <f>I209+I214+I219+I224+I229+I234+I239+I244+I249+I254+I259+I264+I269+I274+I279+I284+I289+I294+I299+I304+I309</f>
        <v>34717.992000000006</v>
      </c>
      <c r="J204" s="36">
        <f t="shared" ref="J204:K204" si="46">J209+J214+J219+J224+J229+J234+J239+J244+J249+J254+J259+J264+J269+J274+J279+J284+J289+J294+J299</f>
        <v>29031.7</v>
      </c>
      <c r="K204" s="36">
        <f t="shared" si="46"/>
        <v>28668.7</v>
      </c>
      <c r="L204" s="46">
        <f>L209+L214+L219+L224+L229+L234+L239+L244+L249+L254+L259+L264+L269+L274+L279+L284+L289+L294+L299+L304+L309</f>
        <v>179617.89000000004</v>
      </c>
      <c r="M204" s="147"/>
      <c r="N204" s="47"/>
    </row>
    <row r="205" spans="2:14" ht="25.5" x14ac:dyDescent="0.25">
      <c r="B205" s="165"/>
      <c r="C205" s="62"/>
      <c r="D205" s="145"/>
      <c r="E205" s="61" t="s">
        <v>285</v>
      </c>
      <c r="F205" s="36">
        <f>F210+F215+F220+F225+F230+F235+F240+F245+F250+F255+F260+F265+F270+F275+F280</f>
        <v>3363.18</v>
      </c>
      <c r="G205" s="36">
        <f t="shared" ref="G205:K205" si="47">G210+G215+G220+G225+G230+G235+G240+G245+G250+G255+G260+G265+G270+G275+G280</f>
        <v>0</v>
      </c>
      <c r="H205" s="36">
        <f t="shared" si="47"/>
        <v>1998.34</v>
      </c>
      <c r="I205" s="37">
        <f t="shared" si="47"/>
        <v>0</v>
      </c>
      <c r="J205" s="36">
        <f t="shared" si="47"/>
        <v>0</v>
      </c>
      <c r="K205" s="36">
        <f t="shared" si="47"/>
        <v>0</v>
      </c>
      <c r="L205" s="36">
        <f t="shared" ref="L205" si="48">L210+L215+L220+L225+L230+L235+L240+L245+L250+L255+L260+L265+L270+L275+L280</f>
        <v>5361.5199999999995</v>
      </c>
      <c r="M205" s="147"/>
    </row>
    <row r="206" spans="2:14" ht="25.5" x14ac:dyDescent="0.25">
      <c r="B206" s="165"/>
      <c r="C206" s="62"/>
      <c r="D206" s="145"/>
      <c r="E206" s="61" t="s">
        <v>286</v>
      </c>
      <c r="F206" s="35">
        <v>0</v>
      </c>
      <c r="G206" s="39">
        <v>0</v>
      </c>
      <c r="H206" s="39">
        <v>0</v>
      </c>
      <c r="I206" s="38">
        <v>0</v>
      </c>
      <c r="J206" s="39">
        <v>0</v>
      </c>
      <c r="K206" s="39">
        <v>0</v>
      </c>
      <c r="L206" s="35">
        <f t="shared" ref="L206:L207" si="49">L211+L216+L221+L226+L231+L236+L241+L246+L251+L256+L261+L266</f>
        <v>0</v>
      </c>
      <c r="M206" s="147"/>
    </row>
    <row r="207" spans="2:14" ht="25.5" x14ac:dyDescent="0.25">
      <c r="B207" s="165"/>
      <c r="C207" s="62"/>
      <c r="D207" s="145"/>
      <c r="E207" s="61" t="s">
        <v>287</v>
      </c>
      <c r="F207" s="35">
        <v>0</v>
      </c>
      <c r="G207" s="39">
        <v>0</v>
      </c>
      <c r="H207" s="39">
        <v>0</v>
      </c>
      <c r="I207" s="38">
        <v>0</v>
      </c>
      <c r="J207" s="39">
        <v>0</v>
      </c>
      <c r="K207" s="39">
        <v>0</v>
      </c>
      <c r="L207" s="35">
        <f t="shared" si="49"/>
        <v>0</v>
      </c>
      <c r="M207" s="147"/>
    </row>
    <row r="208" spans="2:14" x14ac:dyDescent="0.25">
      <c r="B208" s="147" t="s">
        <v>184</v>
      </c>
      <c r="C208" s="61"/>
      <c r="D208" s="121" t="s">
        <v>76</v>
      </c>
      <c r="E208" s="61" t="s">
        <v>289</v>
      </c>
      <c r="F208" s="35">
        <f>SUM(F209:F212)</f>
        <v>300.8</v>
      </c>
      <c r="G208" s="35">
        <f t="shared" ref="G208:K208" si="50">SUM(G209:G212)</f>
        <v>77.16</v>
      </c>
      <c r="H208" s="35">
        <f t="shared" si="50"/>
        <v>0</v>
      </c>
      <c r="I208" s="38">
        <f t="shared" si="50"/>
        <v>0</v>
      </c>
      <c r="J208" s="35">
        <f t="shared" si="50"/>
        <v>0</v>
      </c>
      <c r="K208" s="35">
        <f t="shared" si="50"/>
        <v>0</v>
      </c>
      <c r="L208" s="39">
        <f>SUM(F208:K208)</f>
        <v>377.96000000000004</v>
      </c>
      <c r="M208" s="147" t="s">
        <v>404</v>
      </c>
    </row>
    <row r="209" spans="2:13" ht="25.5" x14ac:dyDescent="0.25">
      <c r="B209" s="147"/>
      <c r="C209" s="61"/>
      <c r="D209" s="121"/>
      <c r="E209" s="61" t="s">
        <v>284</v>
      </c>
      <c r="F209" s="35">
        <v>300.8</v>
      </c>
      <c r="G209" s="39">
        <f>127.2-50.04</f>
        <v>77.16</v>
      </c>
      <c r="H209" s="39">
        <v>0</v>
      </c>
      <c r="I209" s="38">
        <v>0</v>
      </c>
      <c r="J209" s="35">
        <v>0</v>
      </c>
      <c r="K209" s="35">
        <v>0</v>
      </c>
      <c r="L209" s="39">
        <f>SUM(F209:K209)</f>
        <v>377.96000000000004</v>
      </c>
      <c r="M209" s="147"/>
    </row>
    <row r="210" spans="2:13" ht="25.5" x14ac:dyDescent="0.25">
      <c r="B210" s="147"/>
      <c r="C210" s="61"/>
      <c r="D210" s="121"/>
      <c r="E210" s="61" t="s">
        <v>285</v>
      </c>
      <c r="F210" s="35">
        <v>0</v>
      </c>
      <c r="G210" s="39">
        <v>0</v>
      </c>
      <c r="H210" s="39">
        <v>0</v>
      </c>
      <c r="I210" s="38">
        <v>0</v>
      </c>
      <c r="J210" s="39">
        <v>0</v>
      </c>
      <c r="K210" s="39">
        <v>0</v>
      </c>
      <c r="L210" s="39">
        <f>SUM(F210:J210)</f>
        <v>0</v>
      </c>
      <c r="M210" s="147"/>
    </row>
    <row r="211" spans="2:13" ht="25.5" x14ac:dyDescent="0.25">
      <c r="B211" s="147"/>
      <c r="C211" s="61"/>
      <c r="D211" s="121"/>
      <c r="E211" s="61" t="s">
        <v>286</v>
      </c>
      <c r="F211" s="35">
        <v>0</v>
      </c>
      <c r="G211" s="39">
        <v>0</v>
      </c>
      <c r="H211" s="39">
        <v>0</v>
      </c>
      <c r="I211" s="38">
        <v>0</v>
      </c>
      <c r="J211" s="39">
        <v>0</v>
      </c>
      <c r="K211" s="39">
        <v>0</v>
      </c>
      <c r="L211" s="39">
        <f>SUM(F211:J211)</f>
        <v>0</v>
      </c>
      <c r="M211" s="147"/>
    </row>
    <row r="212" spans="2:13" ht="25.5" x14ac:dyDescent="0.25">
      <c r="B212" s="147"/>
      <c r="C212" s="61"/>
      <c r="D212" s="121"/>
      <c r="E212" s="61" t="s">
        <v>287</v>
      </c>
      <c r="F212" s="35">
        <v>0</v>
      </c>
      <c r="G212" s="39">
        <v>0</v>
      </c>
      <c r="H212" s="39">
        <v>0</v>
      </c>
      <c r="I212" s="38">
        <v>0</v>
      </c>
      <c r="J212" s="39">
        <v>0</v>
      </c>
      <c r="K212" s="39">
        <v>0</v>
      </c>
      <c r="L212" s="39">
        <f>SUM(F212:J212)</f>
        <v>0</v>
      </c>
      <c r="M212" s="147"/>
    </row>
    <row r="213" spans="2:13" x14ac:dyDescent="0.25">
      <c r="B213" s="147" t="s">
        <v>185</v>
      </c>
      <c r="C213" s="61"/>
      <c r="D213" s="121" t="s">
        <v>79</v>
      </c>
      <c r="E213" s="61" t="s">
        <v>289</v>
      </c>
      <c r="F213" s="35">
        <f>SUM(F214:F217)</f>
        <v>1013.9</v>
      </c>
      <c r="G213" s="35">
        <f t="shared" ref="G213:K213" si="51">SUM(G214:G217)</f>
        <v>186.2</v>
      </c>
      <c r="H213" s="35">
        <f t="shared" si="51"/>
        <v>0</v>
      </c>
      <c r="I213" s="38">
        <f t="shared" si="51"/>
        <v>50</v>
      </c>
      <c r="J213" s="35">
        <f t="shared" si="51"/>
        <v>0</v>
      </c>
      <c r="K213" s="35">
        <f t="shared" si="51"/>
        <v>0</v>
      </c>
      <c r="L213" s="39">
        <f>SUM(F213:K213)</f>
        <v>1250.0999999999999</v>
      </c>
      <c r="M213" s="147" t="s">
        <v>162</v>
      </c>
    </row>
    <row r="214" spans="2:13" ht="25.5" x14ac:dyDescent="0.25">
      <c r="B214" s="147"/>
      <c r="C214" s="61"/>
      <c r="D214" s="121"/>
      <c r="E214" s="61" t="s">
        <v>284</v>
      </c>
      <c r="F214" s="35">
        <v>1013.9</v>
      </c>
      <c r="G214" s="39">
        <v>186.2</v>
      </c>
      <c r="H214" s="39">
        <v>0</v>
      </c>
      <c r="I214" s="38">
        <f>50</f>
        <v>50</v>
      </c>
      <c r="J214" s="35">
        <v>0</v>
      </c>
      <c r="K214" s="35">
        <v>0</v>
      </c>
      <c r="L214" s="39">
        <f>SUM(F214:K214)</f>
        <v>1250.0999999999999</v>
      </c>
      <c r="M214" s="147"/>
    </row>
    <row r="215" spans="2:13" ht="25.5" x14ac:dyDescent="0.25">
      <c r="B215" s="147"/>
      <c r="C215" s="61"/>
      <c r="D215" s="121"/>
      <c r="E215" s="61" t="s">
        <v>285</v>
      </c>
      <c r="F215" s="35">
        <v>0</v>
      </c>
      <c r="G215" s="39">
        <v>0</v>
      </c>
      <c r="H215" s="39">
        <v>0</v>
      </c>
      <c r="I215" s="38">
        <v>0</v>
      </c>
      <c r="J215" s="39">
        <v>0</v>
      </c>
      <c r="K215" s="39">
        <v>0</v>
      </c>
      <c r="L215" s="39">
        <f>SUM(F215:J215)</f>
        <v>0</v>
      </c>
      <c r="M215" s="147"/>
    </row>
    <row r="216" spans="2:13" ht="25.5" x14ac:dyDescent="0.25">
      <c r="B216" s="147"/>
      <c r="C216" s="61"/>
      <c r="D216" s="121"/>
      <c r="E216" s="61" t="s">
        <v>286</v>
      </c>
      <c r="F216" s="35">
        <v>0</v>
      </c>
      <c r="G216" s="39">
        <v>0</v>
      </c>
      <c r="H216" s="39">
        <v>0</v>
      </c>
      <c r="I216" s="38">
        <v>0</v>
      </c>
      <c r="J216" s="39">
        <v>0</v>
      </c>
      <c r="K216" s="39">
        <v>0</v>
      </c>
      <c r="L216" s="39">
        <f>SUM(F216:J216)</f>
        <v>0</v>
      </c>
      <c r="M216" s="147"/>
    </row>
    <row r="217" spans="2:13" ht="25.5" x14ac:dyDescent="0.25">
      <c r="B217" s="147"/>
      <c r="C217" s="61"/>
      <c r="D217" s="121"/>
      <c r="E217" s="61" t="s">
        <v>287</v>
      </c>
      <c r="F217" s="35">
        <v>0</v>
      </c>
      <c r="G217" s="39">
        <v>0</v>
      </c>
      <c r="H217" s="39">
        <v>0</v>
      </c>
      <c r="I217" s="38">
        <v>0</v>
      </c>
      <c r="J217" s="39">
        <v>0</v>
      </c>
      <c r="K217" s="39">
        <v>0</v>
      </c>
      <c r="L217" s="39">
        <f>SUM(F217:J217)</f>
        <v>0</v>
      </c>
      <c r="M217" s="147"/>
    </row>
    <row r="218" spans="2:13" x14ac:dyDescent="0.25">
      <c r="B218" s="147" t="s">
        <v>186</v>
      </c>
      <c r="C218" s="61"/>
      <c r="D218" s="121" t="s">
        <v>81</v>
      </c>
      <c r="E218" s="61" t="s">
        <v>289</v>
      </c>
      <c r="F218" s="35">
        <f>SUM(F219:F222)</f>
        <v>3736.87</v>
      </c>
      <c r="G218" s="35">
        <f t="shared" ref="G218:K218" si="52">SUM(G219:G222)</f>
        <v>422.5</v>
      </c>
      <c r="H218" s="35">
        <f t="shared" si="52"/>
        <v>2361.34</v>
      </c>
      <c r="I218" s="37">
        <f>SUM(I219:I222)</f>
        <v>776</v>
      </c>
      <c r="J218" s="35">
        <f>SUM(J219:J222)</f>
        <v>363</v>
      </c>
      <c r="K218" s="35">
        <f t="shared" si="52"/>
        <v>0</v>
      </c>
      <c r="L218" s="36">
        <f>SUM(L219:L222)</f>
        <v>7659.7099999999991</v>
      </c>
      <c r="M218" s="147" t="s">
        <v>329</v>
      </c>
    </row>
    <row r="219" spans="2:13" ht="25.5" x14ac:dyDescent="0.25">
      <c r="B219" s="147"/>
      <c r="C219" s="61"/>
      <c r="D219" s="121"/>
      <c r="E219" s="61" t="s">
        <v>284</v>
      </c>
      <c r="F219" s="35">
        <v>373.69</v>
      </c>
      <c r="G219" s="39">
        <v>422.5</v>
      </c>
      <c r="H219" s="39">
        <v>363</v>
      </c>
      <c r="I219" s="37">
        <f>826-50</f>
        <v>776</v>
      </c>
      <c r="J219" s="35">
        <v>363</v>
      </c>
      <c r="K219" s="35">
        <v>0</v>
      </c>
      <c r="L219" s="74">
        <f>SUM(F219:K219)</f>
        <v>2298.19</v>
      </c>
      <c r="M219" s="147"/>
    </row>
    <row r="220" spans="2:13" ht="25.5" x14ac:dyDescent="0.25">
      <c r="B220" s="147"/>
      <c r="C220" s="61"/>
      <c r="D220" s="121"/>
      <c r="E220" s="61" t="s">
        <v>285</v>
      </c>
      <c r="F220" s="35">
        <v>3363.18</v>
      </c>
      <c r="G220" s="39">
        <v>0</v>
      </c>
      <c r="H220" s="39">
        <v>1998.34</v>
      </c>
      <c r="I220" s="38">
        <v>0</v>
      </c>
      <c r="J220" s="39">
        <v>0</v>
      </c>
      <c r="K220" s="39">
        <v>0</v>
      </c>
      <c r="L220" s="39">
        <f>SUM(F220:J220)</f>
        <v>5361.5199999999995</v>
      </c>
      <c r="M220" s="147"/>
    </row>
    <row r="221" spans="2:13" ht="25.5" x14ac:dyDescent="0.25">
      <c r="B221" s="147"/>
      <c r="C221" s="61"/>
      <c r="D221" s="121"/>
      <c r="E221" s="61" t="s">
        <v>286</v>
      </c>
      <c r="F221" s="35">
        <v>0</v>
      </c>
      <c r="G221" s="39">
        <v>0</v>
      </c>
      <c r="H221" s="39">
        <v>0</v>
      </c>
      <c r="I221" s="38">
        <v>0</v>
      </c>
      <c r="J221" s="39">
        <v>0</v>
      </c>
      <c r="K221" s="39">
        <v>0</v>
      </c>
      <c r="L221" s="39">
        <f>SUM(F221:J221)</f>
        <v>0</v>
      </c>
      <c r="M221" s="147"/>
    </row>
    <row r="222" spans="2:13" ht="25.5" x14ac:dyDescent="0.25">
      <c r="B222" s="147"/>
      <c r="C222" s="61"/>
      <c r="D222" s="121"/>
      <c r="E222" s="61" t="s">
        <v>287</v>
      </c>
      <c r="F222" s="35">
        <v>0</v>
      </c>
      <c r="G222" s="39">
        <v>0</v>
      </c>
      <c r="H222" s="39">
        <v>0</v>
      </c>
      <c r="I222" s="38">
        <v>0</v>
      </c>
      <c r="J222" s="39">
        <v>0</v>
      </c>
      <c r="K222" s="39">
        <v>0</v>
      </c>
      <c r="L222" s="39">
        <f>SUM(F222:J222)</f>
        <v>0</v>
      </c>
      <c r="M222" s="147"/>
    </row>
    <row r="223" spans="2:13" x14ac:dyDescent="0.25">
      <c r="B223" s="147" t="s">
        <v>187</v>
      </c>
      <c r="C223" s="61"/>
      <c r="D223" s="121" t="s">
        <v>83</v>
      </c>
      <c r="E223" s="61" t="s">
        <v>289</v>
      </c>
      <c r="F223" s="35">
        <f>SUM(F224:F227)</f>
        <v>96</v>
      </c>
      <c r="G223" s="35">
        <f t="shared" ref="G223:L223" si="53">SUM(G224:G227)</f>
        <v>0</v>
      </c>
      <c r="H223" s="35">
        <f t="shared" si="53"/>
        <v>0</v>
      </c>
      <c r="I223" s="38">
        <f t="shared" si="53"/>
        <v>0</v>
      </c>
      <c r="J223" s="35">
        <f t="shared" si="53"/>
        <v>0</v>
      </c>
      <c r="K223" s="35">
        <f t="shared" ref="K223" si="54">SUM(K224:K227)</f>
        <v>0</v>
      </c>
      <c r="L223" s="35">
        <f t="shared" si="53"/>
        <v>96</v>
      </c>
      <c r="M223" s="147" t="s">
        <v>162</v>
      </c>
    </row>
    <row r="224" spans="2:13" ht="25.5" x14ac:dyDescent="0.25">
      <c r="B224" s="147"/>
      <c r="C224" s="61"/>
      <c r="D224" s="121"/>
      <c r="E224" s="61" t="s">
        <v>284</v>
      </c>
      <c r="F224" s="35">
        <v>96</v>
      </c>
      <c r="G224" s="39">
        <v>0</v>
      </c>
      <c r="H224" s="39">
        <v>0</v>
      </c>
      <c r="I224" s="38">
        <v>0</v>
      </c>
      <c r="J224" s="35">
        <v>0</v>
      </c>
      <c r="K224" s="35">
        <v>0</v>
      </c>
      <c r="L224" s="39">
        <f>SUM(F224:J224)</f>
        <v>96</v>
      </c>
      <c r="M224" s="147"/>
    </row>
    <row r="225" spans="2:13" ht="25.5" x14ac:dyDescent="0.25">
      <c r="B225" s="147"/>
      <c r="C225" s="61"/>
      <c r="D225" s="121"/>
      <c r="E225" s="61" t="s">
        <v>285</v>
      </c>
      <c r="F225" s="35">
        <v>0</v>
      </c>
      <c r="G225" s="39">
        <v>0</v>
      </c>
      <c r="H225" s="39">
        <v>0</v>
      </c>
      <c r="I225" s="38">
        <v>0</v>
      </c>
      <c r="J225" s="39">
        <v>0</v>
      </c>
      <c r="K225" s="39">
        <v>0</v>
      </c>
      <c r="L225" s="39">
        <f>SUM(F225:J225)</f>
        <v>0</v>
      </c>
      <c r="M225" s="147"/>
    </row>
    <row r="226" spans="2:13" ht="25.5" x14ac:dyDescent="0.25">
      <c r="B226" s="147"/>
      <c r="C226" s="61"/>
      <c r="D226" s="121"/>
      <c r="E226" s="61" t="s">
        <v>286</v>
      </c>
      <c r="F226" s="35">
        <v>0</v>
      </c>
      <c r="G226" s="39">
        <v>0</v>
      </c>
      <c r="H226" s="39">
        <v>0</v>
      </c>
      <c r="I226" s="38">
        <v>0</v>
      </c>
      <c r="J226" s="39">
        <v>0</v>
      </c>
      <c r="K226" s="39">
        <v>0</v>
      </c>
      <c r="L226" s="39">
        <f>SUM(F226:J226)</f>
        <v>0</v>
      </c>
      <c r="M226" s="147"/>
    </row>
    <row r="227" spans="2:13" ht="25.5" x14ac:dyDescent="0.25">
      <c r="B227" s="147"/>
      <c r="C227" s="61"/>
      <c r="D227" s="121"/>
      <c r="E227" s="61" t="s">
        <v>287</v>
      </c>
      <c r="F227" s="35">
        <v>0</v>
      </c>
      <c r="G227" s="39">
        <v>0</v>
      </c>
      <c r="H227" s="39">
        <v>0</v>
      </c>
      <c r="I227" s="38">
        <v>0</v>
      </c>
      <c r="J227" s="39">
        <v>0</v>
      </c>
      <c r="K227" s="39">
        <v>0</v>
      </c>
      <c r="L227" s="39">
        <f>SUM(F227:J227)</f>
        <v>0</v>
      </c>
      <c r="M227" s="147"/>
    </row>
    <row r="228" spans="2:13" x14ac:dyDescent="0.25">
      <c r="B228" s="147" t="s">
        <v>188</v>
      </c>
      <c r="C228" s="61"/>
      <c r="D228" s="121" t="s">
        <v>85</v>
      </c>
      <c r="E228" s="61" t="s">
        <v>289</v>
      </c>
      <c r="F228" s="35">
        <f>SUM(F229:F232)</f>
        <v>1150.558</v>
      </c>
      <c r="G228" s="35">
        <f t="shared" ref="G228:L228" si="55">SUM(G229:G232)</f>
        <v>1201.1869999999999</v>
      </c>
      <c r="H228" s="35">
        <f t="shared" si="55"/>
        <v>1000</v>
      </c>
      <c r="I228" s="38">
        <f t="shared" si="55"/>
        <v>1145</v>
      </c>
      <c r="J228" s="35">
        <f t="shared" si="55"/>
        <v>1145</v>
      </c>
      <c r="K228" s="35">
        <f t="shared" si="55"/>
        <v>1145</v>
      </c>
      <c r="L228" s="35">
        <f t="shared" si="55"/>
        <v>6786.7449999999999</v>
      </c>
      <c r="M228" s="147" t="s">
        <v>172</v>
      </c>
    </row>
    <row r="229" spans="2:13" ht="25.5" x14ac:dyDescent="0.25">
      <c r="B229" s="147"/>
      <c r="C229" s="61"/>
      <c r="D229" s="121"/>
      <c r="E229" s="61" t="s">
        <v>284</v>
      </c>
      <c r="F229" s="35">
        <v>1150.558</v>
      </c>
      <c r="G229" s="39">
        <v>1201.1869999999999</v>
      </c>
      <c r="H229" s="39">
        <v>1000</v>
      </c>
      <c r="I229" s="38">
        <v>1145</v>
      </c>
      <c r="J229" s="39">
        <v>1145</v>
      </c>
      <c r="K229" s="39">
        <v>1145</v>
      </c>
      <c r="L229" s="39">
        <f>SUM(F229:K229)</f>
        <v>6786.7449999999999</v>
      </c>
      <c r="M229" s="147"/>
    </row>
    <row r="230" spans="2:13" ht="25.5" x14ac:dyDescent="0.25">
      <c r="B230" s="147"/>
      <c r="C230" s="61"/>
      <c r="D230" s="121"/>
      <c r="E230" s="61" t="s">
        <v>285</v>
      </c>
      <c r="F230" s="35">
        <v>0</v>
      </c>
      <c r="G230" s="39">
        <v>0</v>
      </c>
      <c r="H230" s="39">
        <v>0</v>
      </c>
      <c r="I230" s="38">
        <v>0</v>
      </c>
      <c r="J230" s="39">
        <v>0</v>
      </c>
      <c r="K230" s="39">
        <v>0</v>
      </c>
      <c r="L230" s="39">
        <f>SUM(I230:J230)</f>
        <v>0</v>
      </c>
      <c r="M230" s="147"/>
    </row>
    <row r="231" spans="2:13" ht="25.5" x14ac:dyDescent="0.25">
      <c r="B231" s="147"/>
      <c r="C231" s="61"/>
      <c r="D231" s="121"/>
      <c r="E231" s="61" t="s">
        <v>286</v>
      </c>
      <c r="F231" s="35">
        <v>0</v>
      </c>
      <c r="G231" s="39">
        <v>0</v>
      </c>
      <c r="H231" s="39">
        <v>0</v>
      </c>
      <c r="I231" s="38">
        <v>0</v>
      </c>
      <c r="J231" s="39">
        <v>0</v>
      </c>
      <c r="K231" s="39">
        <v>0</v>
      </c>
      <c r="L231" s="39">
        <f>SUM(I231:J231)</f>
        <v>0</v>
      </c>
      <c r="M231" s="147"/>
    </row>
    <row r="232" spans="2:13" ht="25.5" x14ac:dyDescent="0.25">
      <c r="B232" s="147"/>
      <c r="C232" s="61"/>
      <c r="D232" s="121"/>
      <c r="E232" s="61" t="s">
        <v>287</v>
      </c>
      <c r="F232" s="35">
        <v>0</v>
      </c>
      <c r="G232" s="39">
        <v>0</v>
      </c>
      <c r="H232" s="39">
        <v>0</v>
      </c>
      <c r="I232" s="38">
        <v>0</v>
      </c>
      <c r="J232" s="39">
        <v>0</v>
      </c>
      <c r="K232" s="39">
        <v>0</v>
      </c>
      <c r="L232" s="39">
        <f>SUM(I232:J232)</f>
        <v>0</v>
      </c>
      <c r="M232" s="147"/>
    </row>
    <row r="233" spans="2:13" x14ac:dyDescent="0.25">
      <c r="B233" s="147" t="s">
        <v>189</v>
      </c>
      <c r="C233" s="61"/>
      <c r="D233" s="121" t="s">
        <v>87</v>
      </c>
      <c r="E233" s="61" t="s">
        <v>289</v>
      </c>
      <c r="F233" s="35">
        <f>SUM(F234:F237)</f>
        <v>7860.0640000000003</v>
      </c>
      <c r="G233" s="35">
        <f t="shared" ref="G233:L233" si="56">SUM(G234:G237)</f>
        <v>7438.15</v>
      </c>
      <c r="H233" s="35">
        <f t="shared" si="56"/>
        <v>8072.52</v>
      </c>
      <c r="I233" s="73">
        <f t="shared" si="56"/>
        <v>11422.4</v>
      </c>
      <c r="J233" s="35">
        <f t="shared" si="56"/>
        <v>10422.4</v>
      </c>
      <c r="K233" s="35">
        <f t="shared" si="56"/>
        <v>10422.4</v>
      </c>
      <c r="L233" s="35">
        <f t="shared" si="56"/>
        <v>55637.934000000001</v>
      </c>
      <c r="M233" s="147"/>
    </row>
    <row r="234" spans="2:13" ht="25.5" x14ac:dyDescent="0.25">
      <c r="B234" s="147"/>
      <c r="C234" s="61"/>
      <c r="D234" s="121"/>
      <c r="E234" s="61" t="s">
        <v>284</v>
      </c>
      <c r="F234" s="35">
        <v>7860.0640000000003</v>
      </c>
      <c r="G234" s="39">
        <v>7438.15</v>
      </c>
      <c r="H234" s="39">
        <v>8072.52</v>
      </c>
      <c r="I234" s="73">
        <f>10422.4+1000</f>
        <v>11422.4</v>
      </c>
      <c r="J234" s="39">
        <v>10422.4</v>
      </c>
      <c r="K234" s="39">
        <v>10422.4</v>
      </c>
      <c r="L234" s="39">
        <f>SUM(F234:K234)</f>
        <v>55637.934000000001</v>
      </c>
      <c r="M234" s="147"/>
    </row>
    <row r="235" spans="2:13" ht="25.5" x14ac:dyDescent="0.25">
      <c r="B235" s="147"/>
      <c r="C235" s="61"/>
      <c r="D235" s="121"/>
      <c r="E235" s="61" t="s">
        <v>285</v>
      </c>
      <c r="F235" s="35">
        <v>0</v>
      </c>
      <c r="G235" s="39">
        <v>0</v>
      </c>
      <c r="H235" s="39">
        <v>0</v>
      </c>
      <c r="I235" s="38">
        <v>0</v>
      </c>
      <c r="J235" s="39">
        <v>0</v>
      </c>
      <c r="K235" s="39">
        <v>0</v>
      </c>
      <c r="L235" s="39">
        <f>SUM(F235:J235)</f>
        <v>0</v>
      </c>
      <c r="M235" s="147"/>
    </row>
    <row r="236" spans="2:13" ht="25.5" x14ac:dyDescent="0.25">
      <c r="B236" s="147"/>
      <c r="C236" s="61"/>
      <c r="D236" s="121"/>
      <c r="E236" s="61" t="s">
        <v>286</v>
      </c>
      <c r="F236" s="35">
        <v>0</v>
      </c>
      <c r="G236" s="39">
        <v>0</v>
      </c>
      <c r="H236" s="39">
        <v>0</v>
      </c>
      <c r="I236" s="38">
        <v>0</v>
      </c>
      <c r="J236" s="39">
        <v>0</v>
      </c>
      <c r="K236" s="39">
        <v>0</v>
      </c>
      <c r="L236" s="39">
        <f>SUM(F236:J236)</f>
        <v>0</v>
      </c>
      <c r="M236" s="147"/>
    </row>
    <row r="237" spans="2:13" ht="25.5" x14ac:dyDescent="0.25">
      <c r="B237" s="147"/>
      <c r="C237" s="61"/>
      <c r="D237" s="121"/>
      <c r="E237" s="61" t="s">
        <v>287</v>
      </c>
      <c r="F237" s="35">
        <v>0</v>
      </c>
      <c r="G237" s="39">
        <v>0</v>
      </c>
      <c r="H237" s="39">
        <v>0</v>
      </c>
      <c r="I237" s="38">
        <v>0</v>
      </c>
      <c r="J237" s="39">
        <v>0</v>
      </c>
      <c r="K237" s="39">
        <v>0</v>
      </c>
      <c r="L237" s="39">
        <f>SUM(F237:J237)</f>
        <v>0</v>
      </c>
      <c r="M237" s="147"/>
    </row>
    <row r="238" spans="2:13" x14ac:dyDescent="0.25">
      <c r="B238" s="147" t="s">
        <v>190</v>
      </c>
      <c r="C238" s="61"/>
      <c r="D238" s="121" t="s">
        <v>90</v>
      </c>
      <c r="E238" s="61" t="s">
        <v>289</v>
      </c>
      <c r="F238" s="35">
        <f>SUM(F239:F242)</f>
        <v>7641.6229999999996</v>
      </c>
      <c r="G238" s="35">
        <f t="shared" ref="G238:K238" si="57">SUM(G239:G242)</f>
        <v>7413.0339999999997</v>
      </c>
      <c r="H238" s="35">
        <f t="shared" si="57"/>
        <v>7843.6</v>
      </c>
      <c r="I238" s="38">
        <f t="shared" si="57"/>
        <v>10454.1</v>
      </c>
      <c r="J238" s="35">
        <f t="shared" si="57"/>
        <v>10454.1</v>
      </c>
      <c r="K238" s="35">
        <f t="shared" si="57"/>
        <v>10454.1</v>
      </c>
      <c r="L238" s="35">
        <f>SUM(L239:L242)</f>
        <v>54260.556999999993</v>
      </c>
      <c r="M238" s="147" t="s">
        <v>172</v>
      </c>
    </row>
    <row r="239" spans="2:13" ht="25.5" x14ac:dyDescent="0.25">
      <c r="B239" s="147"/>
      <c r="C239" s="61"/>
      <c r="D239" s="121"/>
      <c r="E239" s="61" t="s">
        <v>284</v>
      </c>
      <c r="F239" s="35">
        <v>7641.6229999999996</v>
      </c>
      <c r="G239" s="39">
        <v>7413.0339999999997</v>
      </c>
      <c r="H239" s="39">
        <v>7843.6</v>
      </c>
      <c r="I239" s="38">
        <v>10454.1</v>
      </c>
      <c r="J239" s="35">
        <v>10454.1</v>
      </c>
      <c r="K239" s="35">
        <v>10454.1</v>
      </c>
      <c r="L239" s="39">
        <f>SUM(F239:K239)</f>
        <v>54260.556999999993</v>
      </c>
      <c r="M239" s="147"/>
    </row>
    <row r="240" spans="2:13" ht="25.5" x14ac:dyDescent="0.25">
      <c r="B240" s="147"/>
      <c r="C240" s="61"/>
      <c r="D240" s="121"/>
      <c r="E240" s="61" t="s">
        <v>285</v>
      </c>
      <c r="F240" s="35">
        <v>0</v>
      </c>
      <c r="G240" s="39">
        <v>0</v>
      </c>
      <c r="H240" s="39">
        <v>0</v>
      </c>
      <c r="I240" s="38">
        <v>0</v>
      </c>
      <c r="J240" s="39">
        <v>0</v>
      </c>
      <c r="K240" s="39">
        <v>0</v>
      </c>
      <c r="L240" s="39">
        <f>SUM(F240:J240)</f>
        <v>0</v>
      </c>
      <c r="M240" s="147"/>
    </row>
    <row r="241" spans="2:13" ht="25.5" x14ac:dyDescent="0.25">
      <c r="B241" s="147"/>
      <c r="C241" s="61"/>
      <c r="D241" s="121"/>
      <c r="E241" s="61" t="s">
        <v>286</v>
      </c>
      <c r="F241" s="35">
        <v>0</v>
      </c>
      <c r="G241" s="39">
        <v>0</v>
      </c>
      <c r="H241" s="39">
        <v>0</v>
      </c>
      <c r="I241" s="38">
        <v>0</v>
      </c>
      <c r="J241" s="39">
        <v>0</v>
      </c>
      <c r="K241" s="39">
        <v>0</v>
      </c>
      <c r="L241" s="39">
        <f>SUM(F241:J241)</f>
        <v>0</v>
      </c>
      <c r="M241" s="147"/>
    </row>
    <row r="242" spans="2:13" ht="25.5" x14ac:dyDescent="0.25">
      <c r="B242" s="147"/>
      <c r="C242" s="61"/>
      <c r="D242" s="121"/>
      <c r="E242" s="61" t="s">
        <v>287</v>
      </c>
      <c r="F242" s="35">
        <v>0</v>
      </c>
      <c r="G242" s="39">
        <v>0</v>
      </c>
      <c r="H242" s="39">
        <v>0</v>
      </c>
      <c r="I242" s="38">
        <v>0</v>
      </c>
      <c r="J242" s="39">
        <v>0</v>
      </c>
      <c r="K242" s="39">
        <v>0</v>
      </c>
      <c r="L242" s="39">
        <f>SUM(F242:J242)</f>
        <v>0</v>
      </c>
      <c r="M242" s="147"/>
    </row>
    <row r="243" spans="2:13" x14ac:dyDescent="0.25">
      <c r="B243" s="147" t="s">
        <v>191</v>
      </c>
      <c r="C243" s="61"/>
      <c r="D243" s="121" t="s">
        <v>91</v>
      </c>
      <c r="E243" s="61" t="s">
        <v>289</v>
      </c>
      <c r="F243" s="35">
        <f>SUM(F244:F247)</f>
        <v>1947.93</v>
      </c>
      <c r="G243" s="35">
        <f t="shared" ref="G243:L243" si="58">SUM(G244:G247)</f>
        <v>2801.48</v>
      </c>
      <c r="H243" s="35">
        <f t="shared" si="58"/>
        <v>2977.6</v>
      </c>
      <c r="I243" s="38">
        <f t="shared" si="58"/>
        <v>3504.7</v>
      </c>
      <c r="J243" s="35">
        <f t="shared" si="58"/>
        <v>3504.7</v>
      </c>
      <c r="K243" s="35">
        <f t="shared" si="58"/>
        <v>3504.7</v>
      </c>
      <c r="L243" s="35">
        <f t="shared" si="58"/>
        <v>18241.11</v>
      </c>
      <c r="M243" s="147"/>
    </row>
    <row r="244" spans="2:13" ht="25.5" x14ac:dyDescent="0.25">
      <c r="B244" s="147"/>
      <c r="C244" s="61"/>
      <c r="D244" s="121"/>
      <c r="E244" s="61" t="s">
        <v>284</v>
      </c>
      <c r="F244" s="35">
        <v>1947.93</v>
      </c>
      <c r="G244" s="39">
        <v>2801.48</v>
      </c>
      <c r="H244" s="39">
        <v>2977.6</v>
      </c>
      <c r="I244" s="38">
        <v>3504.7</v>
      </c>
      <c r="J244" s="35">
        <v>3504.7</v>
      </c>
      <c r="K244" s="35">
        <v>3504.7</v>
      </c>
      <c r="L244" s="39">
        <f>SUM(F244:K244)</f>
        <v>18241.11</v>
      </c>
      <c r="M244" s="147"/>
    </row>
    <row r="245" spans="2:13" ht="25.5" x14ac:dyDescent="0.25">
      <c r="B245" s="147"/>
      <c r="C245" s="61"/>
      <c r="D245" s="121"/>
      <c r="E245" s="61" t="s">
        <v>285</v>
      </c>
      <c r="F245" s="35">
        <v>0</v>
      </c>
      <c r="G245" s="39">
        <v>0</v>
      </c>
      <c r="H245" s="39">
        <v>0</v>
      </c>
      <c r="I245" s="38">
        <v>0</v>
      </c>
      <c r="J245" s="39">
        <v>0</v>
      </c>
      <c r="K245" s="39">
        <v>0</v>
      </c>
      <c r="L245" s="39">
        <f>SUM(F245:J245)</f>
        <v>0</v>
      </c>
      <c r="M245" s="147"/>
    </row>
    <row r="246" spans="2:13" ht="25.5" x14ac:dyDescent="0.25">
      <c r="B246" s="147"/>
      <c r="C246" s="61"/>
      <c r="D246" s="121"/>
      <c r="E246" s="61" t="s">
        <v>286</v>
      </c>
      <c r="F246" s="35">
        <v>0</v>
      </c>
      <c r="G246" s="39">
        <v>0</v>
      </c>
      <c r="H246" s="39">
        <v>0</v>
      </c>
      <c r="I246" s="38">
        <v>0</v>
      </c>
      <c r="J246" s="39">
        <v>0</v>
      </c>
      <c r="K246" s="39">
        <v>0</v>
      </c>
      <c r="L246" s="39">
        <f>SUM(F246:J246)</f>
        <v>0</v>
      </c>
      <c r="M246" s="147"/>
    </row>
    <row r="247" spans="2:13" ht="25.5" x14ac:dyDescent="0.25">
      <c r="B247" s="147"/>
      <c r="C247" s="61"/>
      <c r="D247" s="121"/>
      <c r="E247" s="61" t="s">
        <v>287</v>
      </c>
      <c r="F247" s="35">
        <v>0</v>
      </c>
      <c r="G247" s="39">
        <v>0</v>
      </c>
      <c r="H247" s="39">
        <v>0</v>
      </c>
      <c r="I247" s="38">
        <v>0</v>
      </c>
      <c r="J247" s="39">
        <v>0</v>
      </c>
      <c r="K247" s="39">
        <v>0</v>
      </c>
      <c r="L247" s="39">
        <f>SUM(F247:J247)</f>
        <v>0</v>
      </c>
      <c r="M247" s="147"/>
    </row>
    <row r="248" spans="2:13" x14ac:dyDescent="0.25">
      <c r="B248" s="147" t="s">
        <v>192</v>
      </c>
      <c r="C248" s="61"/>
      <c r="D248" s="121" t="s">
        <v>93</v>
      </c>
      <c r="E248" s="61" t="s">
        <v>289</v>
      </c>
      <c r="F248" s="35">
        <f>SUM(F249:F252)</f>
        <v>0</v>
      </c>
      <c r="G248" s="35">
        <f t="shared" ref="G248:L248" si="59">SUM(G249:G252)</f>
        <v>916.85</v>
      </c>
      <c r="H248" s="35">
        <f t="shared" si="59"/>
        <v>1359.8</v>
      </c>
      <c r="I248" s="38">
        <f t="shared" si="59"/>
        <v>1595.7</v>
      </c>
      <c r="J248" s="35">
        <f t="shared" si="59"/>
        <v>1595.7</v>
      </c>
      <c r="K248" s="35">
        <f t="shared" si="59"/>
        <v>1595.7</v>
      </c>
      <c r="L248" s="35">
        <f t="shared" si="59"/>
        <v>7063.75</v>
      </c>
      <c r="M248" s="147"/>
    </row>
    <row r="249" spans="2:13" ht="25.5" x14ac:dyDescent="0.25">
      <c r="B249" s="147"/>
      <c r="C249" s="61"/>
      <c r="D249" s="121"/>
      <c r="E249" s="61" t="s">
        <v>284</v>
      </c>
      <c r="F249" s="35">
        <v>0</v>
      </c>
      <c r="G249" s="39">
        <v>916.85</v>
      </c>
      <c r="H249" s="39">
        <v>1359.8</v>
      </c>
      <c r="I249" s="38">
        <v>1595.7</v>
      </c>
      <c r="J249" s="35">
        <v>1595.7</v>
      </c>
      <c r="K249" s="35">
        <v>1595.7</v>
      </c>
      <c r="L249" s="39">
        <f>SUM(F249:K249)</f>
        <v>7063.75</v>
      </c>
      <c r="M249" s="147"/>
    </row>
    <row r="250" spans="2:13" ht="25.5" x14ac:dyDescent="0.25">
      <c r="B250" s="147"/>
      <c r="C250" s="61"/>
      <c r="D250" s="121"/>
      <c r="E250" s="61" t="s">
        <v>285</v>
      </c>
      <c r="F250" s="35">
        <v>0</v>
      </c>
      <c r="G250" s="39">
        <v>0</v>
      </c>
      <c r="H250" s="39">
        <v>0</v>
      </c>
      <c r="I250" s="38">
        <v>0</v>
      </c>
      <c r="J250" s="39">
        <v>0</v>
      </c>
      <c r="K250" s="39">
        <v>0</v>
      </c>
      <c r="L250" s="39">
        <f>SUM(F250:J250)</f>
        <v>0</v>
      </c>
      <c r="M250" s="147"/>
    </row>
    <row r="251" spans="2:13" ht="25.5" x14ac:dyDescent="0.25">
      <c r="B251" s="147"/>
      <c r="C251" s="61"/>
      <c r="D251" s="121"/>
      <c r="E251" s="61" t="s">
        <v>286</v>
      </c>
      <c r="F251" s="35">
        <v>0</v>
      </c>
      <c r="G251" s="39">
        <v>0</v>
      </c>
      <c r="H251" s="39">
        <v>0</v>
      </c>
      <c r="I251" s="38">
        <v>0</v>
      </c>
      <c r="J251" s="39">
        <v>0</v>
      </c>
      <c r="K251" s="39">
        <v>0</v>
      </c>
      <c r="L251" s="39">
        <f>SUM(F251:J251)</f>
        <v>0</v>
      </c>
      <c r="M251" s="147"/>
    </row>
    <row r="252" spans="2:13" ht="25.5" x14ac:dyDescent="0.25">
      <c r="B252" s="147"/>
      <c r="C252" s="61"/>
      <c r="D252" s="121"/>
      <c r="E252" s="61" t="s">
        <v>287</v>
      </c>
      <c r="F252" s="35">
        <v>0</v>
      </c>
      <c r="G252" s="39">
        <v>0</v>
      </c>
      <c r="H252" s="39">
        <v>0</v>
      </c>
      <c r="I252" s="38">
        <v>0</v>
      </c>
      <c r="J252" s="39">
        <v>0</v>
      </c>
      <c r="K252" s="39">
        <v>0</v>
      </c>
      <c r="L252" s="39">
        <f>SUM(F252:J252)</f>
        <v>0</v>
      </c>
      <c r="M252" s="147"/>
    </row>
    <row r="253" spans="2:13" x14ac:dyDescent="0.25">
      <c r="B253" s="147" t="s">
        <v>193</v>
      </c>
      <c r="C253" s="61"/>
      <c r="D253" s="121" t="s">
        <v>95</v>
      </c>
      <c r="E253" s="61" t="s">
        <v>289</v>
      </c>
      <c r="F253" s="35">
        <f>SUM(F254:F257)</f>
        <v>550</v>
      </c>
      <c r="G253" s="35">
        <f t="shared" ref="G253:K253" si="60">SUM(G254:G257)</f>
        <v>0</v>
      </c>
      <c r="H253" s="35">
        <f t="shared" si="60"/>
        <v>0</v>
      </c>
      <c r="I253" s="38">
        <f t="shared" si="60"/>
        <v>0</v>
      </c>
      <c r="J253" s="35">
        <f t="shared" si="60"/>
        <v>0</v>
      </c>
      <c r="K253" s="35">
        <f t="shared" si="60"/>
        <v>0</v>
      </c>
      <c r="L253" s="39">
        <f>SUM(F253:K253)</f>
        <v>550</v>
      </c>
      <c r="M253" s="147" t="s">
        <v>367</v>
      </c>
    </row>
    <row r="254" spans="2:13" ht="25.5" x14ac:dyDescent="0.25">
      <c r="B254" s="147"/>
      <c r="C254" s="61"/>
      <c r="D254" s="121"/>
      <c r="E254" s="61" t="s">
        <v>284</v>
      </c>
      <c r="F254" s="35">
        <v>550</v>
      </c>
      <c r="G254" s="39">
        <v>0</v>
      </c>
      <c r="H254" s="39">
        <v>0</v>
      </c>
      <c r="I254" s="38">
        <v>0</v>
      </c>
      <c r="J254" s="35">
        <v>0</v>
      </c>
      <c r="K254" s="35">
        <v>0</v>
      </c>
      <c r="L254" s="39">
        <f>SUM(F254:K254)</f>
        <v>550</v>
      </c>
      <c r="M254" s="147"/>
    </row>
    <row r="255" spans="2:13" ht="25.5" x14ac:dyDescent="0.25">
      <c r="B255" s="147"/>
      <c r="C255" s="61"/>
      <c r="D255" s="121"/>
      <c r="E255" s="61" t="s">
        <v>285</v>
      </c>
      <c r="F255" s="35">
        <v>0</v>
      </c>
      <c r="G255" s="39">
        <v>0</v>
      </c>
      <c r="H255" s="39">
        <v>0</v>
      </c>
      <c r="I255" s="38">
        <v>0</v>
      </c>
      <c r="J255" s="39">
        <v>0</v>
      </c>
      <c r="K255" s="39">
        <v>0</v>
      </c>
      <c r="L255" s="39">
        <f>SUM(F255:J255)</f>
        <v>0</v>
      </c>
      <c r="M255" s="147"/>
    </row>
    <row r="256" spans="2:13" ht="25.5" x14ac:dyDescent="0.25">
      <c r="B256" s="147"/>
      <c r="C256" s="61"/>
      <c r="D256" s="121"/>
      <c r="E256" s="61" t="s">
        <v>286</v>
      </c>
      <c r="F256" s="35">
        <v>0</v>
      </c>
      <c r="G256" s="39">
        <v>0</v>
      </c>
      <c r="H256" s="39">
        <v>0</v>
      </c>
      <c r="I256" s="38">
        <v>0</v>
      </c>
      <c r="J256" s="39">
        <v>0</v>
      </c>
      <c r="K256" s="39">
        <v>0</v>
      </c>
      <c r="L256" s="39">
        <f>SUM(F256:J256)</f>
        <v>0</v>
      </c>
      <c r="M256" s="147"/>
    </row>
    <row r="257" spans="2:13" ht="25.5" x14ac:dyDescent="0.25">
      <c r="B257" s="147"/>
      <c r="C257" s="61"/>
      <c r="D257" s="121"/>
      <c r="E257" s="61" t="s">
        <v>287</v>
      </c>
      <c r="F257" s="35">
        <v>0</v>
      </c>
      <c r="G257" s="39">
        <v>0</v>
      </c>
      <c r="H257" s="39">
        <v>0</v>
      </c>
      <c r="I257" s="38">
        <v>0</v>
      </c>
      <c r="J257" s="39">
        <v>0</v>
      </c>
      <c r="K257" s="39">
        <v>0</v>
      </c>
      <c r="L257" s="39">
        <f>SUM(F257:J257)</f>
        <v>0</v>
      </c>
      <c r="M257" s="147"/>
    </row>
    <row r="258" spans="2:13" x14ac:dyDescent="0.25">
      <c r="B258" s="147" t="s">
        <v>194</v>
      </c>
      <c r="C258" s="61"/>
      <c r="D258" s="121" t="s">
        <v>97</v>
      </c>
      <c r="E258" s="61" t="s">
        <v>289</v>
      </c>
      <c r="F258" s="35">
        <f>SUM(F259:F262)</f>
        <v>0</v>
      </c>
      <c r="G258" s="35">
        <f t="shared" ref="G258:L258" si="61">SUM(G259:G262)</f>
        <v>1400</v>
      </c>
      <c r="H258" s="35">
        <f t="shared" si="61"/>
        <v>973.5</v>
      </c>
      <c r="I258" s="38">
        <f t="shared" si="61"/>
        <v>1032</v>
      </c>
      <c r="J258" s="35">
        <f t="shared" si="61"/>
        <v>1032</v>
      </c>
      <c r="K258" s="35">
        <f t="shared" si="61"/>
        <v>1032</v>
      </c>
      <c r="L258" s="35">
        <f t="shared" si="61"/>
        <v>5469.5</v>
      </c>
      <c r="M258" s="147" t="s">
        <v>162</v>
      </c>
    </row>
    <row r="259" spans="2:13" ht="25.5" x14ac:dyDescent="0.25">
      <c r="B259" s="147"/>
      <c r="C259" s="61"/>
      <c r="D259" s="121"/>
      <c r="E259" s="61" t="s">
        <v>284</v>
      </c>
      <c r="F259" s="35">
        <v>0</v>
      </c>
      <c r="G259" s="39">
        <v>1400</v>
      </c>
      <c r="H259" s="39">
        <f>500+473.5</f>
        <v>973.5</v>
      </c>
      <c r="I259" s="38">
        <v>1032</v>
      </c>
      <c r="J259" s="35">
        <v>1032</v>
      </c>
      <c r="K259" s="35">
        <v>1032</v>
      </c>
      <c r="L259" s="39">
        <f>SUM(F259:K259)</f>
        <v>5469.5</v>
      </c>
      <c r="M259" s="147"/>
    </row>
    <row r="260" spans="2:13" ht="25.5" x14ac:dyDescent="0.25">
      <c r="B260" s="147"/>
      <c r="C260" s="61"/>
      <c r="D260" s="121"/>
      <c r="E260" s="61" t="s">
        <v>285</v>
      </c>
      <c r="F260" s="35">
        <v>0</v>
      </c>
      <c r="G260" s="39">
        <v>0</v>
      </c>
      <c r="H260" s="39">
        <v>0</v>
      </c>
      <c r="I260" s="38">
        <v>0</v>
      </c>
      <c r="J260" s="39">
        <v>0</v>
      </c>
      <c r="K260" s="39">
        <v>0</v>
      </c>
      <c r="L260" s="39">
        <f>SUM(F260:J260)</f>
        <v>0</v>
      </c>
      <c r="M260" s="147"/>
    </row>
    <row r="261" spans="2:13" ht="25.5" x14ac:dyDescent="0.25">
      <c r="B261" s="147"/>
      <c r="C261" s="61"/>
      <c r="D261" s="121"/>
      <c r="E261" s="61" t="s">
        <v>286</v>
      </c>
      <c r="F261" s="35">
        <v>0</v>
      </c>
      <c r="G261" s="39">
        <v>0</v>
      </c>
      <c r="H261" s="39">
        <v>0</v>
      </c>
      <c r="I261" s="38">
        <v>0</v>
      </c>
      <c r="J261" s="39">
        <v>0</v>
      </c>
      <c r="K261" s="39">
        <v>0</v>
      </c>
      <c r="L261" s="39">
        <f>SUM(F261:J261)</f>
        <v>0</v>
      </c>
      <c r="M261" s="147"/>
    </row>
    <row r="262" spans="2:13" ht="25.5" x14ac:dyDescent="0.25">
      <c r="B262" s="147"/>
      <c r="C262" s="61"/>
      <c r="D262" s="121"/>
      <c r="E262" s="61" t="s">
        <v>287</v>
      </c>
      <c r="F262" s="35">
        <v>0</v>
      </c>
      <c r="G262" s="39">
        <v>0</v>
      </c>
      <c r="H262" s="39">
        <v>0</v>
      </c>
      <c r="I262" s="38">
        <v>0</v>
      </c>
      <c r="J262" s="39">
        <v>0</v>
      </c>
      <c r="K262" s="39">
        <v>0</v>
      </c>
      <c r="L262" s="39">
        <f>SUM(F262:J262)</f>
        <v>0</v>
      </c>
      <c r="M262" s="147"/>
    </row>
    <row r="263" spans="2:13" x14ac:dyDescent="0.25">
      <c r="B263" s="147" t="s">
        <v>195</v>
      </c>
      <c r="C263" s="61"/>
      <c r="D263" s="121" t="s">
        <v>383</v>
      </c>
      <c r="E263" s="61" t="s">
        <v>289</v>
      </c>
      <c r="F263" s="35">
        <f>SUM(F264:F267)</f>
        <v>0</v>
      </c>
      <c r="G263" s="35">
        <f t="shared" ref="G263:J263" si="62">SUM(G264:G267)</f>
        <v>142.19</v>
      </c>
      <c r="H263" s="35">
        <f t="shared" si="62"/>
        <v>1333.29</v>
      </c>
      <c r="I263" s="38">
        <f t="shared" si="62"/>
        <v>0</v>
      </c>
      <c r="J263" s="35">
        <f t="shared" si="62"/>
        <v>0</v>
      </c>
      <c r="K263" s="35">
        <f>SUM(K264:K267)</f>
        <v>0</v>
      </c>
      <c r="L263" s="35">
        <f>SUM(L264:L267)</f>
        <v>1475.48</v>
      </c>
      <c r="M263" s="147" t="s">
        <v>404</v>
      </c>
    </row>
    <row r="264" spans="2:13" ht="25.5" x14ac:dyDescent="0.25">
      <c r="B264" s="147"/>
      <c r="C264" s="61"/>
      <c r="D264" s="121"/>
      <c r="E264" s="61" t="s">
        <v>284</v>
      </c>
      <c r="F264" s="35">
        <v>0</v>
      </c>
      <c r="G264" s="39">
        <v>142.19</v>
      </c>
      <c r="H264" s="39">
        <f>1333.29</f>
        <v>1333.29</v>
      </c>
      <c r="I264" s="38">
        <v>0</v>
      </c>
      <c r="J264" s="35">
        <v>0</v>
      </c>
      <c r="K264" s="35">
        <v>0</v>
      </c>
      <c r="L264" s="39">
        <f>SUM(F264:K264)</f>
        <v>1475.48</v>
      </c>
      <c r="M264" s="147"/>
    </row>
    <row r="265" spans="2:13" ht="25.5" x14ac:dyDescent="0.25">
      <c r="B265" s="147"/>
      <c r="C265" s="61"/>
      <c r="D265" s="121"/>
      <c r="E265" s="61" t="s">
        <v>285</v>
      </c>
      <c r="F265" s="35">
        <v>0</v>
      </c>
      <c r="G265" s="39">
        <v>0</v>
      </c>
      <c r="H265" s="39">
        <v>0</v>
      </c>
      <c r="I265" s="38">
        <v>0</v>
      </c>
      <c r="J265" s="39">
        <v>0</v>
      </c>
      <c r="K265" s="39">
        <v>0</v>
      </c>
      <c r="L265" s="39">
        <f>SUM(F265:J265)</f>
        <v>0</v>
      </c>
      <c r="M265" s="147"/>
    </row>
    <row r="266" spans="2:13" ht="25.5" x14ac:dyDescent="0.25">
      <c r="B266" s="147"/>
      <c r="C266" s="61"/>
      <c r="D266" s="121"/>
      <c r="E266" s="61" t="s">
        <v>286</v>
      </c>
      <c r="F266" s="35">
        <v>0</v>
      </c>
      <c r="G266" s="39">
        <v>0</v>
      </c>
      <c r="H266" s="39">
        <v>0</v>
      </c>
      <c r="I266" s="38">
        <v>0</v>
      </c>
      <c r="J266" s="39">
        <v>0</v>
      </c>
      <c r="K266" s="39">
        <v>0</v>
      </c>
      <c r="L266" s="39">
        <f>SUM(F266:J266)</f>
        <v>0</v>
      </c>
      <c r="M266" s="147"/>
    </row>
    <row r="267" spans="2:13" ht="25.5" x14ac:dyDescent="0.25">
      <c r="B267" s="147"/>
      <c r="C267" s="61"/>
      <c r="D267" s="121"/>
      <c r="E267" s="61" t="s">
        <v>287</v>
      </c>
      <c r="F267" s="35">
        <v>0</v>
      </c>
      <c r="G267" s="39">
        <v>0</v>
      </c>
      <c r="H267" s="39">
        <v>0</v>
      </c>
      <c r="I267" s="38">
        <v>0</v>
      </c>
      <c r="J267" s="39">
        <v>0</v>
      </c>
      <c r="K267" s="39">
        <v>0</v>
      </c>
      <c r="L267" s="39">
        <f>SUM(F267:J267)</f>
        <v>0</v>
      </c>
      <c r="M267" s="147"/>
    </row>
    <row r="268" spans="2:13" x14ac:dyDescent="0.25">
      <c r="B268" s="139" t="s">
        <v>196</v>
      </c>
      <c r="C268" s="61"/>
      <c r="D268" s="118" t="s">
        <v>376</v>
      </c>
      <c r="E268" s="61" t="s">
        <v>289</v>
      </c>
      <c r="F268" s="35">
        <f>SUM(F269:F272)</f>
        <v>0</v>
      </c>
      <c r="G268" s="35">
        <f t="shared" ref="G268:L268" si="63">SUM(G269:G272)</f>
        <v>0</v>
      </c>
      <c r="H268" s="35">
        <f t="shared" si="63"/>
        <v>150</v>
      </c>
      <c r="I268" s="38">
        <f t="shared" si="63"/>
        <v>82.632000000000005</v>
      </c>
      <c r="J268" s="35">
        <f t="shared" si="63"/>
        <v>0</v>
      </c>
      <c r="K268" s="35">
        <f t="shared" ref="K268" si="64">SUM(K269:K272)</f>
        <v>0</v>
      </c>
      <c r="L268" s="35">
        <f t="shared" si="63"/>
        <v>232.63200000000001</v>
      </c>
      <c r="M268" s="121" t="s">
        <v>542</v>
      </c>
    </row>
    <row r="269" spans="2:13" ht="25.5" x14ac:dyDescent="0.25">
      <c r="B269" s="140"/>
      <c r="C269" s="61"/>
      <c r="D269" s="119"/>
      <c r="E269" s="61" t="s">
        <v>284</v>
      </c>
      <c r="F269" s="35">
        <v>0</v>
      </c>
      <c r="G269" s="39">
        <v>0</v>
      </c>
      <c r="H269" s="39">
        <v>150</v>
      </c>
      <c r="I269" s="38">
        <v>82.632000000000005</v>
      </c>
      <c r="J269" s="35">
        <v>0</v>
      </c>
      <c r="K269" s="35">
        <v>0</v>
      </c>
      <c r="L269" s="39">
        <f>SUM(F269:K269)</f>
        <v>232.63200000000001</v>
      </c>
      <c r="M269" s="121"/>
    </row>
    <row r="270" spans="2:13" ht="25.5" x14ac:dyDescent="0.25">
      <c r="B270" s="140"/>
      <c r="C270" s="61"/>
      <c r="D270" s="119"/>
      <c r="E270" s="61" t="s">
        <v>285</v>
      </c>
      <c r="F270" s="35">
        <v>0</v>
      </c>
      <c r="G270" s="39">
        <v>0</v>
      </c>
      <c r="H270" s="39">
        <v>0</v>
      </c>
      <c r="I270" s="38">
        <v>0</v>
      </c>
      <c r="J270" s="35">
        <v>0</v>
      </c>
      <c r="K270" s="35">
        <v>0</v>
      </c>
      <c r="L270" s="39">
        <f>SUM(F270:J270)</f>
        <v>0</v>
      </c>
      <c r="M270" s="121"/>
    </row>
    <row r="271" spans="2:13" ht="25.5" x14ac:dyDescent="0.25">
      <c r="B271" s="140"/>
      <c r="C271" s="61"/>
      <c r="D271" s="119"/>
      <c r="E271" s="61" t="s">
        <v>286</v>
      </c>
      <c r="F271" s="35">
        <v>0</v>
      </c>
      <c r="G271" s="39">
        <v>0</v>
      </c>
      <c r="H271" s="39">
        <v>0</v>
      </c>
      <c r="I271" s="38">
        <v>0</v>
      </c>
      <c r="J271" s="35">
        <v>0</v>
      </c>
      <c r="K271" s="35">
        <v>0</v>
      </c>
      <c r="L271" s="39">
        <f>SUM(F271:J271)</f>
        <v>0</v>
      </c>
      <c r="M271" s="121"/>
    </row>
    <row r="272" spans="2:13" ht="25.5" x14ac:dyDescent="0.25">
      <c r="B272" s="141"/>
      <c r="C272" s="61"/>
      <c r="D272" s="120"/>
      <c r="E272" s="61" t="s">
        <v>287</v>
      </c>
      <c r="F272" s="35">
        <v>0</v>
      </c>
      <c r="G272" s="39">
        <v>0</v>
      </c>
      <c r="H272" s="39">
        <v>0</v>
      </c>
      <c r="I272" s="38">
        <v>0</v>
      </c>
      <c r="J272" s="35">
        <v>0</v>
      </c>
      <c r="K272" s="35">
        <v>0</v>
      </c>
      <c r="L272" s="39">
        <f>SUM(F272:J272)</f>
        <v>0</v>
      </c>
      <c r="M272" s="121"/>
    </row>
    <row r="273" spans="2:13" x14ac:dyDescent="0.25">
      <c r="B273" s="139" t="s">
        <v>369</v>
      </c>
      <c r="C273" s="61"/>
      <c r="D273" s="118" t="s">
        <v>382</v>
      </c>
      <c r="E273" s="61" t="s">
        <v>289</v>
      </c>
      <c r="F273" s="35">
        <f>SUM(F274:F277)</f>
        <v>0</v>
      </c>
      <c r="G273" s="35">
        <f t="shared" ref="G273:J273" si="65">SUM(G274:G277)</f>
        <v>0</v>
      </c>
      <c r="H273" s="35">
        <f t="shared" si="65"/>
        <v>1199.0219999999997</v>
      </c>
      <c r="I273" s="38">
        <f t="shared" si="65"/>
        <v>0</v>
      </c>
      <c r="J273" s="35">
        <f t="shared" si="65"/>
        <v>0</v>
      </c>
      <c r="K273" s="35">
        <f t="shared" ref="K273" si="66">SUM(K274:K277)</f>
        <v>0</v>
      </c>
      <c r="L273" s="39">
        <f>SUM(F273:K273)</f>
        <v>1199.0219999999997</v>
      </c>
      <c r="M273" s="118" t="s">
        <v>404</v>
      </c>
    </row>
    <row r="274" spans="2:13" ht="25.5" x14ac:dyDescent="0.25">
      <c r="B274" s="140"/>
      <c r="C274" s="61"/>
      <c r="D274" s="119"/>
      <c r="E274" s="61" t="s">
        <v>284</v>
      </c>
      <c r="F274" s="35">
        <v>0</v>
      </c>
      <c r="G274" s="39">
        <v>0</v>
      </c>
      <c r="H274" s="39">
        <f>2416.22-1217.198</f>
        <v>1199.0219999999997</v>
      </c>
      <c r="I274" s="38">
        <v>0</v>
      </c>
      <c r="J274" s="35">
        <v>0</v>
      </c>
      <c r="K274" s="35">
        <v>0</v>
      </c>
      <c r="L274" s="39">
        <f>SUM(F274:K274)</f>
        <v>1199.0219999999997</v>
      </c>
      <c r="M274" s="119"/>
    </row>
    <row r="275" spans="2:13" ht="25.5" x14ac:dyDescent="0.25">
      <c r="B275" s="140"/>
      <c r="C275" s="61"/>
      <c r="D275" s="119"/>
      <c r="E275" s="61" t="s">
        <v>285</v>
      </c>
      <c r="F275" s="35">
        <v>0</v>
      </c>
      <c r="G275" s="39">
        <v>0</v>
      </c>
      <c r="H275" s="39">
        <v>0</v>
      </c>
      <c r="I275" s="38">
        <v>0</v>
      </c>
      <c r="J275" s="35">
        <v>0</v>
      </c>
      <c r="K275" s="35">
        <v>0</v>
      </c>
      <c r="L275" s="39">
        <f t="shared" ref="L275:L287" si="67">SUM(F275:J275)</f>
        <v>0</v>
      </c>
      <c r="M275" s="119"/>
    </row>
    <row r="276" spans="2:13" ht="25.5" x14ac:dyDescent="0.25">
      <c r="B276" s="140"/>
      <c r="C276" s="61"/>
      <c r="D276" s="119"/>
      <c r="E276" s="61" t="s">
        <v>286</v>
      </c>
      <c r="F276" s="35">
        <v>0</v>
      </c>
      <c r="G276" s="39">
        <v>0</v>
      </c>
      <c r="H276" s="39">
        <v>0</v>
      </c>
      <c r="I276" s="38">
        <v>0</v>
      </c>
      <c r="J276" s="35">
        <v>0</v>
      </c>
      <c r="K276" s="35">
        <v>0</v>
      </c>
      <c r="L276" s="39">
        <f t="shared" si="67"/>
        <v>0</v>
      </c>
      <c r="M276" s="119"/>
    </row>
    <row r="277" spans="2:13" ht="25.5" x14ac:dyDescent="0.25">
      <c r="B277" s="141"/>
      <c r="C277" s="61"/>
      <c r="D277" s="120"/>
      <c r="E277" s="61" t="s">
        <v>287</v>
      </c>
      <c r="F277" s="35">
        <v>0</v>
      </c>
      <c r="G277" s="39">
        <v>0</v>
      </c>
      <c r="H277" s="39">
        <v>0</v>
      </c>
      <c r="I277" s="38">
        <v>0</v>
      </c>
      <c r="J277" s="35">
        <v>0</v>
      </c>
      <c r="K277" s="35">
        <v>0</v>
      </c>
      <c r="L277" s="39">
        <f t="shared" si="67"/>
        <v>0</v>
      </c>
      <c r="M277" s="119"/>
    </row>
    <row r="278" spans="2:13" x14ac:dyDescent="0.25">
      <c r="B278" s="139" t="s">
        <v>381</v>
      </c>
      <c r="C278" s="61"/>
      <c r="D278" s="118" t="s">
        <v>387</v>
      </c>
      <c r="E278" s="61" t="s">
        <v>289</v>
      </c>
      <c r="F278" s="35">
        <f>SUM(F279:F282)</f>
        <v>0</v>
      </c>
      <c r="G278" s="35">
        <f t="shared" ref="G278:J278" si="68">SUM(G279:G282)</f>
        <v>0</v>
      </c>
      <c r="H278" s="35">
        <f t="shared" si="68"/>
        <v>193.2</v>
      </c>
      <c r="I278" s="38">
        <f t="shared" si="68"/>
        <v>0</v>
      </c>
      <c r="J278" s="35">
        <f t="shared" si="68"/>
        <v>0</v>
      </c>
      <c r="K278" s="35">
        <f t="shared" ref="K278" si="69">SUM(K279:K282)</f>
        <v>0</v>
      </c>
      <c r="L278" s="39">
        <f t="shared" si="67"/>
        <v>193.2</v>
      </c>
      <c r="M278" s="119"/>
    </row>
    <row r="279" spans="2:13" ht="25.5" x14ac:dyDescent="0.25">
      <c r="B279" s="140"/>
      <c r="C279" s="61"/>
      <c r="D279" s="119"/>
      <c r="E279" s="61" t="s">
        <v>284</v>
      </c>
      <c r="F279" s="35">
        <v>0</v>
      </c>
      <c r="G279" s="39">
        <v>0</v>
      </c>
      <c r="H279" s="39">
        <f>140+53.2</f>
        <v>193.2</v>
      </c>
      <c r="I279" s="38">
        <v>0</v>
      </c>
      <c r="J279" s="35">
        <v>0</v>
      </c>
      <c r="K279" s="35">
        <v>0</v>
      </c>
      <c r="L279" s="39">
        <f t="shared" si="67"/>
        <v>193.2</v>
      </c>
      <c r="M279" s="119"/>
    </row>
    <row r="280" spans="2:13" ht="25.5" x14ac:dyDescent="0.25">
      <c r="B280" s="140"/>
      <c r="C280" s="61"/>
      <c r="D280" s="119"/>
      <c r="E280" s="61" t="s">
        <v>285</v>
      </c>
      <c r="F280" s="35">
        <v>0</v>
      </c>
      <c r="G280" s="39">
        <v>0</v>
      </c>
      <c r="H280" s="39">
        <v>0</v>
      </c>
      <c r="I280" s="38">
        <v>0</v>
      </c>
      <c r="J280" s="35">
        <v>0</v>
      </c>
      <c r="K280" s="35">
        <v>0</v>
      </c>
      <c r="L280" s="39">
        <f t="shared" si="67"/>
        <v>0</v>
      </c>
      <c r="M280" s="119"/>
    </row>
    <row r="281" spans="2:13" ht="25.5" x14ac:dyDescent="0.25">
      <c r="B281" s="140"/>
      <c r="C281" s="61"/>
      <c r="D281" s="119"/>
      <c r="E281" s="61" t="s">
        <v>286</v>
      </c>
      <c r="F281" s="35">
        <v>0</v>
      </c>
      <c r="G281" s="39">
        <v>0</v>
      </c>
      <c r="H281" s="39">
        <v>0</v>
      </c>
      <c r="I281" s="38">
        <v>0</v>
      </c>
      <c r="J281" s="35">
        <v>0</v>
      </c>
      <c r="K281" s="35">
        <v>0</v>
      </c>
      <c r="L281" s="39">
        <f t="shared" si="67"/>
        <v>0</v>
      </c>
      <c r="M281" s="119"/>
    </row>
    <row r="282" spans="2:13" ht="25.5" x14ac:dyDescent="0.25">
      <c r="B282" s="141"/>
      <c r="C282" s="61"/>
      <c r="D282" s="120"/>
      <c r="E282" s="61" t="s">
        <v>287</v>
      </c>
      <c r="F282" s="35">
        <v>0</v>
      </c>
      <c r="G282" s="39">
        <v>0</v>
      </c>
      <c r="H282" s="39">
        <v>0</v>
      </c>
      <c r="I282" s="38">
        <v>0</v>
      </c>
      <c r="J282" s="35">
        <v>0</v>
      </c>
      <c r="K282" s="35">
        <v>0</v>
      </c>
      <c r="L282" s="39">
        <f t="shared" si="67"/>
        <v>0</v>
      </c>
      <c r="M282" s="120"/>
    </row>
    <row r="283" spans="2:13" x14ac:dyDescent="0.25">
      <c r="B283" s="139" t="s">
        <v>385</v>
      </c>
      <c r="C283" s="61"/>
      <c r="D283" s="118" t="s">
        <v>393</v>
      </c>
      <c r="E283" s="61" t="s">
        <v>289</v>
      </c>
      <c r="F283" s="39">
        <f t="shared" ref="F283:G283" si="70">SUM(F284:F287)</f>
        <v>0</v>
      </c>
      <c r="G283" s="39">
        <f t="shared" si="70"/>
        <v>0</v>
      </c>
      <c r="H283" s="39">
        <f>SUM(H284:H287)</f>
        <v>17368.3</v>
      </c>
      <c r="I283" s="38">
        <f t="shared" ref="I283" si="71">SUM(I284:I287)</f>
        <v>1183.51</v>
      </c>
      <c r="J283" s="39">
        <f t="shared" ref="J283:K283" si="72">SUM(J284:J287)</f>
        <v>0</v>
      </c>
      <c r="K283" s="39">
        <f t="shared" si="72"/>
        <v>0</v>
      </c>
      <c r="L283" s="39">
        <f t="shared" si="67"/>
        <v>18551.809999999998</v>
      </c>
      <c r="M283" s="118" t="s">
        <v>391</v>
      </c>
    </row>
    <row r="284" spans="2:13" ht="25.5" x14ac:dyDescent="0.25">
      <c r="B284" s="140"/>
      <c r="C284" s="61"/>
      <c r="D284" s="119"/>
      <c r="E284" s="61" t="s">
        <v>284</v>
      </c>
      <c r="F284" s="35">
        <v>0</v>
      </c>
      <c r="G284" s="39">
        <v>0</v>
      </c>
      <c r="H284" s="39">
        <f>5808+882.5+930+375+8632.8+740</f>
        <v>17368.3</v>
      </c>
      <c r="I284" s="38">
        <f>460+723.51</f>
        <v>1183.51</v>
      </c>
      <c r="J284" s="35">
        <v>0</v>
      </c>
      <c r="K284" s="35">
        <v>0</v>
      </c>
      <c r="L284" s="39">
        <f t="shared" si="67"/>
        <v>18551.809999999998</v>
      </c>
      <c r="M284" s="119"/>
    </row>
    <row r="285" spans="2:13" ht="25.5" x14ac:dyDescent="0.25">
      <c r="B285" s="140"/>
      <c r="C285" s="61"/>
      <c r="D285" s="119"/>
      <c r="E285" s="61" t="s">
        <v>285</v>
      </c>
      <c r="F285" s="35">
        <v>0</v>
      </c>
      <c r="G285" s="39">
        <v>0</v>
      </c>
      <c r="H285" s="39">
        <v>0</v>
      </c>
      <c r="I285" s="38">
        <v>0</v>
      </c>
      <c r="J285" s="35">
        <v>0</v>
      </c>
      <c r="K285" s="35">
        <v>0</v>
      </c>
      <c r="L285" s="39">
        <f t="shared" si="67"/>
        <v>0</v>
      </c>
      <c r="M285" s="119"/>
    </row>
    <row r="286" spans="2:13" ht="25.5" x14ac:dyDescent="0.25">
      <c r="B286" s="140"/>
      <c r="C286" s="61"/>
      <c r="D286" s="119"/>
      <c r="E286" s="61" t="s">
        <v>286</v>
      </c>
      <c r="F286" s="35">
        <v>0</v>
      </c>
      <c r="G286" s="39">
        <v>0</v>
      </c>
      <c r="H286" s="39">
        <v>0</v>
      </c>
      <c r="I286" s="38">
        <v>0</v>
      </c>
      <c r="J286" s="35">
        <v>0</v>
      </c>
      <c r="K286" s="35">
        <v>0</v>
      </c>
      <c r="L286" s="39">
        <f t="shared" si="67"/>
        <v>0</v>
      </c>
      <c r="M286" s="119"/>
    </row>
    <row r="287" spans="2:13" ht="25.5" x14ac:dyDescent="0.25">
      <c r="B287" s="141"/>
      <c r="C287" s="61"/>
      <c r="D287" s="120"/>
      <c r="E287" s="61" t="s">
        <v>287</v>
      </c>
      <c r="F287" s="35">
        <v>0</v>
      </c>
      <c r="G287" s="39">
        <v>0</v>
      </c>
      <c r="H287" s="39">
        <v>0</v>
      </c>
      <c r="I287" s="38">
        <v>0</v>
      </c>
      <c r="J287" s="35">
        <v>0</v>
      </c>
      <c r="K287" s="35">
        <v>0</v>
      </c>
      <c r="L287" s="39">
        <f t="shared" si="67"/>
        <v>0</v>
      </c>
      <c r="M287" s="120"/>
    </row>
    <row r="288" spans="2:13" x14ac:dyDescent="0.25">
      <c r="B288" s="139" t="s">
        <v>392</v>
      </c>
      <c r="C288" s="61"/>
      <c r="D288" s="118" t="s">
        <v>63</v>
      </c>
      <c r="E288" s="61" t="s">
        <v>289</v>
      </c>
      <c r="F288" s="35">
        <f>SUM(F289:F292)</f>
        <v>422.55</v>
      </c>
      <c r="G288" s="35">
        <f t="shared" ref="G288:K288" si="73">SUM(G289:G292)</f>
        <v>495</v>
      </c>
      <c r="H288" s="35">
        <f t="shared" si="73"/>
        <v>514.79999999999995</v>
      </c>
      <c r="I288" s="38">
        <f t="shared" si="73"/>
        <v>514.79999999999995</v>
      </c>
      <c r="J288" s="35">
        <f t="shared" si="73"/>
        <v>514.79999999999995</v>
      </c>
      <c r="K288" s="35">
        <f t="shared" si="73"/>
        <v>514.79999999999995</v>
      </c>
      <c r="L288" s="39">
        <f>SUM(F288:K288)</f>
        <v>2976.75</v>
      </c>
      <c r="M288" s="147" t="s">
        <v>162</v>
      </c>
    </row>
    <row r="289" spans="2:13" ht="25.5" x14ac:dyDescent="0.25">
      <c r="B289" s="140"/>
      <c r="C289" s="61"/>
      <c r="D289" s="119"/>
      <c r="E289" s="61" t="s">
        <v>284</v>
      </c>
      <c r="F289" s="35">
        <v>422.55</v>
      </c>
      <c r="G289" s="39">
        <v>495</v>
      </c>
      <c r="H289" s="39">
        <v>514.79999999999995</v>
      </c>
      <c r="I289" s="38">
        <v>514.79999999999995</v>
      </c>
      <c r="J289" s="39">
        <v>514.79999999999995</v>
      </c>
      <c r="K289" s="39">
        <v>514.79999999999995</v>
      </c>
      <c r="L289" s="39">
        <f>SUM(F289:K289)</f>
        <v>2976.75</v>
      </c>
      <c r="M289" s="147"/>
    </row>
    <row r="290" spans="2:13" ht="25.5" x14ac:dyDescent="0.25">
      <c r="B290" s="140"/>
      <c r="C290" s="61"/>
      <c r="D290" s="119"/>
      <c r="E290" s="61" t="s">
        <v>285</v>
      </c>
      <c r="F290" s="35">
        <v>0</v>
      </c>
      <c r="G290" s="39">
        <v>0</v>
      </c>
      <c r="H290" s="39">
        <v>0</v>
      </c>
      <c r="I290" s="38">
        <v>0</v>
      </c>
      <c r="J290" s="39">
        <v>0</v>
      </c>
      <c r="K290" s="39">
        <v>0</v>
      </c>
      <c r="L290" s="39">
        <f>SUM(F290:K290)</f>
        <v>0</v>
      </c>
      <c r="M290" s="147"/>
    </row>
    <row r="291" spans="2:13" ht="25.5" x14ac:dyDescent="0.25">
      <c r="B291" s="140"/>
      <c r="C291" s="61"/>
      <c r="D291" s="119"/>
      <c r="E291" s="61" t="s">
        <v>286</v>
      </c>
      <c r="F291" s="35">
        <v>0</v>
      </c>
      <c r="G291" s="39">
        <v>0</v>
      </c>
      <c r="H291" s="39">
        <v>0</v>
      </c>
      <c r="I291" s="38">
        <v>0</v>
      </c>
      <c r="J291" s="39">
        <v>0</v>
      </c>
      <c r="K291" s="39">
        <v>0</v>
      </c>
      <c r="L291" s="39">
        <f>SUM(F291:K291)</f>
        <v>0</v>
      </c>
      <c r="M291" s="147"/>
    </row>
    <row r="292" spans="2:13" ht="25.5" x14ac:dyDescent="0.25">
      <c r="B292" s="141"/>
      <c r="C292" s="61"/>
      <c r="D292" s="120"/>
      <c r="E292" s="61" t="s">
        <v>287</v>
      </c>
      <c r="F292" s="35">
        <v>0</v>
      </c>
      <c r="G292" s="39">
        <v>0</v>
      </c>
      <c r="H292" s="39">
        <v>0</v>
      </c>
      <c r="I292" s="38">
        <v>0</v>
      </c>
      <c r="J292" s="39">
        <v>0</v>
      </c>
      <c r="K292" s="39">
        <v>0</v>
      </c>
      <c r="L292" s="39">
        <f>SUM(F292:K292)</f>
        <v>0</v>
      </c>
      <c r="M292" s="147"/>
    </row>
    <row r="293" spans="2:13" x14ac:dyDescent="0.25">
      <c r="B293" s="139" t="s">
        <v>419</v>
      </c>
      <c r="C293" s="61"/>
      <c r="D293" s="118" t="s">
        <v>456</v>
      </c>
      <c r="E293" s="61" t="s">
        <v>289</v>
      </c>
      <c r="F293" s="35">
        <f>SUM(F294:F297)</f>
        <v>0</v>
      </c>
      <c r="G293" s="35">
        <f t="shared" ref="G293:K293" si="74">SUM(G294:G297)</f>
        <v>0</v>
      </c>
      <c r="H293" s="35">
        <f t="shared" si="74"/>
        <v>0</v>
      </c>
      <c r="I293" s="38">
        <f t="shared" si="74"/>
        <v>400</v>
      </c>
      <c r="J293" s="35">
        <f t="shared" si="74"/>
        <v>0</v>
      </c>
      <c r="K293" s="35">
        <f t="shared" si="74"/>
        <v>0</v>
      </c>
      <c r="L293" s="35">
        <f>SUM(L294:L297)</f>
        <v>400</v>
      </c>
      <c r="M293" s="139" t="s">
        <v>439</v>
      </c>
    </row>
    <row r="294" spans="2:13" ht="25.5" x14ac:dyDescent="0.25">
      <c r="B294" s="140"/>
      <c r="C294" s="61"/>
      <c r="D294" s="119"/>
      <c r="E294" s="61" t="s">
        <v>284</v>
      </c>
      <c r="F294" s="35">
        <v>0</v>
      </c>
      <c r="G294" s="39">
        <v>0</v>
      </c>
      <c r="H294" s="39">
        <v>0</v>
      </c>
      <c r="I294" s="38">
        <v>400</v>
      </c>
      <c r="J294" s="39">
        <v>0</v>
      </c>
      <c r="K294" s="39">
        <v>0</v>
      </c>
      <c r="L294" s="39">
        <f>SUM(F294:K294)</f>
        <v>400</v>
      </c>
      <c r="M294" s="140"/>
    </row>
    <row r="295" spans="2:13" ht="25.5" x14ac:dyDescent="0.25">
      <c r="B295" s="140"/>
      <c r="C295" s="61"/>
      <c r="D295" s="119"/>
      <c r="E295" s="61" t="s">
        <v>285</v>
      </c>
      <c r="F295" s="35">
        <v>0</v>
      </c>
      <c r="G295" s="39">
        <v>0</v>
      </c>
      <c r="H295" s="39">
        <v>0</v>
      </c>
      <c r="I295" s="38">
        <v>0</v>
      </c>
      <c r="J295" s="39">
        <v>0</v>
      </c>
      <c r="K295" s="39">
        <v>0</v>
      </c>
      <c r="L295" s="39">
        <f>SUM(F295:K295)</f>
        <v>0</v>
      </c>
      <c r="M295" s="140"/>
    </row>
    <row r="296" spans="2:13" ht="25.5" x14ac:dyDescent="0.25">
      <c r="B296" s="140"/>
      <c r="C296" s="61"/>
      <c r="D296" s="119"/>
      <c r="E296" s="61" t="s">
        <v>286</v>
      </c>
      <c r="F296" s="35">
        <v>0</v>
      </c>
      <c r="G296" s="39">
        <v>0</v>
      </c>
      <c r="H296" s="39">
        <v>0</v>
      </c>
      <c r="I296" s="38">
        <v>0</v>
      </c>
      <c r="J296" s="39">
        <v>0</v>
      </c>
      <c r="K296" s="39">
        <v>0</v>
      </c>
      <c r="L296" s="39">
        <f>SUM(F296:K296)</f>
        <v>0</v>
      </c>
      <c r="M296" s="140"/>
    </row>
    <row r="297" spans="2:13" ht="25.5" x14ac:dyDescent="0.25">
      <c r="B297" s="141"/>
      <c r="C297" s="61"/>
      <c r="D297" s="120"/>
      <c r="E297" s="61" t="s">
        <v>287</v>
      </c>
      <c r="F297" s="35">
        <v>0</v>
      </c>
      <c r="G297" s="39">
        <v>0</v>
      </c>
      <c r="H297" s="39">
        <v>0</v>
      </c>
      <c r="I297" s="38">
        <v>0</v>
      </c>
      <c r="J297" s="39">
        <v>0</v>
      </c>
      <c r="K297" s="39">
        <v>0</v>
      </c>
      <c r="L297" s="39">
        <f>SUM(F297:K297)</f>
        <v>0</v>
      </c>
      <c r="M297" s="141"/>
    </row>
    <row r="298" spans="2:13" x14ac:dyDescent="0.25">
      <c r="B298" s="139" t="s">
        <v>457</v>
      </c>
      <c r="C298" s="61"/>
      <c r="D298" s="118" t="s">
        <v>458</v>
      </c>
      <c r="E298" s="61" t="s">
        <v>289</v>
      </c>
      <c r="F298" s="35">
        <f>SUM(F299:F302)</f>
        <v>0</v>
      </c>
      <c r="G298" s="35">
        <f t="shared" ref="G298:L298" si="75">SUM(G299:G302)</f>
        <v>0</v>
      </c>
      <c r="H298" s="35">
        <f t="shared" si="75"/>
        <v>0</v>
      </c>
      <c r="I298" s="38">
        <f t="shared" si="75"/>
        <v>737</v>
      </c>
      <c r="J298" s="35">
        <f t="shared" si="75"/>
        <v>0</v>
      </c>
      <c r="K298" s="35">
        <f t="shared" si="75"/>
        <v>0</v>
      </c>
      <c r="L298" s="35">
        <f t="shared" si="75"/>
        <v>737</v>
      </c>
      <c r="M298" s="147" t="s">
        <v>162</v>
      </c>
    </row>
    <row r="299" spans="2:13" ht="25.5" x14ac:dyDescent="0.25">
      <c r="B299" s="140"/>
      <c r="C299" s="61"/>
      <c r="D299" s="119"/>
      <c r="E299" s="61" t="s">
        <v>284</v>
      </c>
      <c r="F299" s="35">
        <v>0</v>
      </c>
      <c r="G299" s="39">
        <v>0</v>
      </c>
      <c r="H299" s="39">
        <v>0</v>
      </c>
      <c r="I299" s="38">
        <f>2000-1263</f>
        <v>737</v>
      </c>
      <c r="J299" s="39">
        <v>0</v>
      </c>
      <c r="K299" s="39">
        <v>0</v>
      </c>
      <c r="L299" s="39">
        <f>SUM(F299:K299)</f>
        <v>737</v>
      </c>
      <c r="M299" s="147"/>
    </row>
    <row r="300" spans="2:13" ht="25.5" x14ac:dyDescent="0.25">
      <c r="B300" s="140"/>
      <c r="C300" s="61"/>
      <c r="D300" s="119"/>
      <c r="E300" s="61" t="s">
        <v>285</v>
      </c>
      <c r="F300" s="35">
        <v>0</v>
      </c>
      <c r="G300" s="39">
        <v>0</v>
      </c>
      <c r="H300" s="39">
        <v>0</v>
      </c>
      <c r="I300" s="38">
        <v>0</v>
      </c>
      <c r="J300" s="39">
        <v>0</v>
      </c>
      <c r="K300" s="39">
        <v>0</v>
      </c>
      <c r="L300" s="39">
        <f>SUM(F300:K300)</f>
        <v>0</v>
      </c>
      <c r="M300" s="147"/>
    </row>
    <row r="301" spans="2:13" ht="25.5" x14ac:dyDescent="0.25">
      <c r="B301" s="140"/>
      <c r="C301" s="61"/>
      <c r="D301" s="119"/>
      <c r="E301" s="61" t="s">
        <v>286</v>
      </c>
      <c r="F301" s="35">
        <v>0</v>
      </c>
      <c r="G301" s="39">
        <v>0</v>
      </c>
      <c r="H301" s="39">
        <v>0</v>
      </c>
      <c r="I301" s="38">
        <v>0</v>
      </c>
      <c r="J301" s="39">
        <v>0</v>
      </c>
      <c r="K301" s="39">
        <v>0</v>
      </c>
      <c r="L301" s="39">
        <f>SUM(F301:K301)</f>
        <v>0</v>
      </c>
      <c r="M301" s="147"/>
    </row>
    <row r="302" spans="2:13" ht="25.5" x14ac:dyDescent="0.25">
      <c r="B302" s="141"/>
      <c r="C302" s="61"/>
      <c r="D302" s="120"/>
      <c r="E302" s="61" t="s">
        <v>287</v>
      </c>
      <c r="F302" s="35">
        <v>0</v>
      </c>
      <c r="G302" s="39">
        <v>0</v>
      </c>
      <c r="H302" s="39">
        <v>0</v>
      </c>
      <c r="I302" s="38">
        <v>0</v>
      </c>
      <c r="J302" s="39">
        <v>0</v>
      </c>
      <c r="K302" s="39">
        <v>0</v>
      </c>
      <c r="L302" s="39">
        <f>SUM(F302:K302)</f>
        <v>0</v>
      </c>
      <c r="M302" s="147"/>
    </row>
    <row r="303" spans="2:13" x14ac:dyDescent="0.25">
      <c r="B303" s="159" t="s">
        <v>478</v>
      </c>
      <c r="C303" s="56"/>
      <c r="D303" s="54"/>
      <c r="E303" s="56" t="s">
        <v>289</v>
      </c>
      <c r="F303" s="35">
        <v>0</v>
      </c>
      <c r="G303" s="35">
        <v>0</v>
      </c>
      <c r="H303" s="35">
        <v>0</v>
      </c>
      <c r="I303" s="37">
        <f>I304+I305+I306+I307</f>
        <v>1736.96</v>
      </c>
      <c r="J303" s="35">
        <v>0</v>
      </c>
      <c r="K303" s="35">
        <v>0</v>
      </c>
      <c r="L303" s="36">
        <f>F303+G303+H303+I303+J303+K303</f>
        <v>1736.96</v>
      </c>
      <c r="M303" s="139" t="s">
        <v>162</v>
      </c>
    </row>
    <row r="304" spans="2:13" ht="38.25" x14ac:dyDescent="0.25">
      <c r="B304" s="160"/>
      <c r="C304" s="56"/>
      <c r="D304" s="52" t="s">
        <v>537</v>
      </c>
      <c r="E304" s="56" t="s">
        <v>284</v>
      </c>
      <c r="F304" s="35">
        <v>0</v>
      </c>
      <c r="G304" s="35">
        <v>0</v>
      </c>
      <c r="H304" s="35">
        <v>0</v>
      </c>
      <c r="I304" s="37">
        <v>1736.96</v>
      </c>
      <c r="J304" s="35">
        <v>0</v>
      </c>
      <c r="K304" s="35">
        <v>0</v>
      </c>
      <c r="L304" s="36">
        <f>F304+G304+H304+I304+J304+K304</f>
        <v>1736.96</v>
      </c>
      <c r="M304" s="140"/>
    </row>
    <row r="305" spans="2:13" ht="25.5" x14ac:dyDescent="0.25">
      <c r="B305" s="160"/>
      <c r="C305" s="56"/>
      <c r="D305" s="52"/>
      <c r="E305" s="56" t="s">
        <v>285</v>
      </c>
      <c r="F305" s="35">
        <v>0</v>
      </c>
      <c r="G305" s="35">
        <v>0</v>
      </c>
      <c r="H305" s="35">
        <v>0</v>
      </c>
      <c r="I305" s="38">
        <v>0</v>
      </c>
      <c r="J305" s="35">
        <v>0</v>
      </c>
      <c r="K305" s="35">
        <v>0</v>
      </c>
      <c r="L305" s="35">
        <v>0</v>
      </c>
      <c r="M305" s="140"/>
    </row>
    <row r="306" spans="2:13" ht="25.5" x14ac:dyDescent="0.25">
      <c r="B306" s="160"/>
      <c r="C306" s="56"/>
      <c r="D306" s="52"/>
      <c r="E306" s="56" t="s">
        <v>286</v>
      </c>
      <c r="F306" s="35">
        <v>0</v>
      </c>
      <c r="G306" s="35">
        <v>0</v>
      </c>
      <c r="H306" s="35">
        <v>0</v>
      </c>
      <c r="I306" s="38">
        <v>0</v>
      </c>
      <c r="J306" s="35">
        <v>0</v>
      </c>
      <c r="K306" s="35">
        <v>0</v>
      </c>
      <c r="L306" s="35">
        <v>0</v>
      </c>
      <c r="M306" s="140"/>
    </row>
    <row r="307" spans="2:13" ht="25.5" x14ac:dyDescent="0.25">
      <c r="B307" s="161"/>
      <c r="C307" s="56"/>
      <c r="D307" s="53"/>
      <c r="E307" s="56" t="s">
        <v>287</v>
      </c>
      <c r="F307" s="35">
        <v>0</v>
      </c>
      <c r="G307" s="35">
        <v>0</v>
      </c>
      <c r="H307" s="35">
        <v>0</v>
      </c>
      <c r="I307" s="38">
        <v>0</v>
      </c>
      <c r="J307" s="35">
        <v>0</v>
      </c>
      <c r="K307" s="35">
        <v>0</v>
      </c>
      <c r="L307" s="35">
        <v>0</v>
      </c>
      <c r="M307" s="141"/>
    </row>
    <row r="308" spans="2:13" x14ac:dyDescent="0.25">
      <c r="B308" s="159" t="s">
        <v>529</v>
      </c>
      <c r="C308" s="56"/>
      <c r="D308" s="54"/>
      <c r="E308" s="56" t="s">
        <v>289</v>
      </c>
      <c r="F308" s="35">
        <v>0</v>
      </c>
      <c r="G308" s="35">
        <v>0</v>
      </c>
      <c r="H308" s="35">
        <v>0</v>
      </c>
      <c r="I308" s="37">
        <f>I309+I310+I311+I312</f>
        <v>83.19</v>
      </c>
      <c r="J308" s="35">
        <v>0</v>
      </c>
      <c r="K308" s="35">
        <v>0</v>
      </c>
      <c r="L308" s="36">
        <f>F308+G308+H308+I308+J308+K308</f>
        <v>83.19</v>
      </c>
      <c r="M308" s="139" t="s">
        <v>162</v>
      </c>
    </row>
    <row r="309" spans="2:13" ht="25.5" x14ac:dyDescent="0.25">
      <c r="B309" s="160"/>
      <c r="C309" s="56"/>
      <c r="D309" s="119" t="s">
        <v>530</v>
      </c>
      <c r="E309" s="56" t="s">
        <v>284</v>
      </c>
      <c r="F309" s="35">
        <v>0</v>
      </c>
      <c r="G309" s="35">
        <v>0</v>
      </c>
      <c r="H309" s="35">
        <v>0</v>
      </c>
      <c r="I309" s="37">
        <f>83.19</f>
        <v>83.19</v>
      </c>
      <c r="J309" s="35">
        <v>0</v>
      </c>
      <c r="K309" s="35">
        <v>0</v>
      </c>
      <c r="L309" s="36">
        <f>F309+G309+H309+I309+J309+K309</f>
        <v>83.19</v>
      </c>
      <c r="M309" s="140"/>
    </row>
    <row r="310" spans="2:13" ht="25.5" x14ac:dyDescent="0.25">
      <c r="B310" s="160"/>
      <c r="C310" s="56"/>
      <c r="D310" s="119"/>
      <c r="E310" s="56" t="s">
        <v>285</v>
      </c>
      <c r="F310" s="35">
        <v>0</v>
      </c>
      <c r="G310" s="35">
        <v>0</v>
      </c>
      <c r="H310" s="35">
        <v>0</v>
      </c>
      <c r="I310" s="38">
        <v>0</v>
      </c>
      <c r="J310" s="35">
        <v>0</v>
      </c>
      <c r="K310" s="35">
        <v>0</v>
      </c>
      <c r="L310" s="35">
        <v>0</v>
      </c>
      <c r="M310" s="140"/>
    </row>
    <row r="311" spans="2:13" ht="25.5" x14ac:dyDescent="0.25">
      <c r="B311" s="160"/>
      <c r="C311" s="56"/>
      <c r="D311" s="119"/>
      <c r="E311" s="56" t="s">
        <v>286</v>
      </c>
      <c r="F311" s="35">
        <v>0</v>
      </c>
      <c r="G311" s="35">
        <v>0</v>
      </c>
      <c r="H311" s="35">
        <v>0</v>
      </c>
      <c r="I311" s="38">
        <v>0</v>
      </c>
      <c r="J311" s="35">
        <v>0</v>
      </c>
      <c r="K311" s="35">
        <v>0</v>
      </c>
      <c r="L311" s="35">
        <v>0</v>
      </c>
      <c r="M311" s="140"/>
    </row>
    <row r="312" spans="2:13" ht="25.5" x14ac:dyDescent="0.25">
      <c r="B312" s="161"/>
      <c r="C312" s="56"/>
      <c r="D312" s="66"/>
      <c r="E312" s="56" t="s">
        <v>287</v>
      </c>
      <c r="F312" s="35">
        <v>0</v>
      </c>
      <c r="G312" s="35">
        <v>0</v>
      </c>
      <c r="H312" s="35">
        <v>0</v>
      </c>
      <c r="I312" s="38">
        <v>0</v>
      </c>
      <c r="J312" s="35">
        <v>0</v>
      </c>
      <c r="K312" s="35">
        <v>0</v>
      </c>
      <c r="L312" s="35">
        <v>0</v>
      </c>
      <c r="M312" s="141"/>
    </row>
    <row r="313" spans="2:13" x14ac:dyDescent="0.25">
      <c r="B313" s="166" t="s">
        <v>99</v>
      </c>
      <c r="C313" s="62"/>
      <c r="D313" s="162" t="s">
        <v>294</v>
      </c>
      <c r="E313" s="61" t="s">
        <v>289</v>
      </c>
      <c r="F313" s="36">
        <f>F318+F323+F328+F333+F338+F343+F348+F353+F358</f>
        <v>976.58</v>
      </c>
      <c r="G313" s="36">
        <f t="shared" ref="G313" si="76">G318+G323+G328+G333+G338+G343+G348+G353+G358</f>
        <v>1523.15</v>
      </c>
      <c r="H313" s="36">
        <f>H318+H323+H328+H333+H338+H343+H348+H353+H358+H363+H368+H373+H378+H383+H388+H393</f>
        <v>3164.1400000000003</v>
      </c>
      <c r="I313" s="42">
        <f>I318+I323+I328+I333+I338+I343+I348+I353+I358+I363+I368+I373+I378+I383+I388+I393+I398+I403+I408+I413+I418+I423+I428+I433+I438+I443+I448+I453</f>
        <v>20234.982</v>
      </c>
      <c r="J313" s="36">
        <f t="shared" ref="J313:K313" si="77">J318+J323+J328+J333+J338+J343+J348+J353+J358+J363+J368+J373+J378+J383+J388+J393</f>
        <v>1345.41</v>
      </c>
      <c r="K313" s="36">
        <f t="shared" si="77"/>
        <v>1345.41</v>
      </c>
      <c r="L313" s="46">
        <f>L318+L323+L328+L333+L338+L343+L348+L353+L358+L363+L368+L373+L378+L383+L388+L393+L398+L403+L408+L413+L418+L423+L428+L433+L438+L443+L448+L453</f>
        <v>28589.671999999999</v>
      </c>
      <c r="M313" s="186"/>
    </row>
    <row r="314" spans="2:13" ht="25.5" x14ac:dyDescent="0.25">
      <c r="B314" s="167"/>
      <c r="C314" s="62"/>
      <c r="D314" s="163"/>
      <c r="E314" s="61" t="s">
        <v>284</v>
      </c>
      <c r="F314" s="36">
        <f>F319+F324+F329+F334+F339+F344+F349+F354+F359</f>
        <v>976.58</v>
      </c>
      <c r="G314" s="36">
        <f t="shared" ref="G314" si="78">G319+G324+G329+G334+G339+G344+G349+G354+G359</f>
        <v>1523.15</v>
      </c>
      <c r="H314" s="36">
        <f>H319+H324+H329+H334+H339+H344+H349+H354+H359+H364+H369+H374+H379+H384+H389+H394</f>
        <v>3164.1400000000003</v>
      </c>
      <c r="I314" s="42">
        <f>I319+I324+I329+I334+I339+I344+I349+I354+I359+I364+I369+I374+I379+I384+I389+I394+I399+I404+I409+I414+I419+I424++I429+I4375+I434+I439+I444+I449+I454</f>
        <v>20234.982</v>
      </c>
      <c r="J314" s="36">
        <f t="shared" ref="J314:K314" si="79">J319+J324+J329+J334+J339+J344+J349+J354+J359+J364+J369+J374+J379+J384+J389+J394</f>
        <v>1345.41</v>
      </c>
      <c r="K314" s="36">
        <f t="shared" si="79"/>
        <v>1345.41</v>
      </c>
      <c r="L314" s="46">
        <f>L319+L324+L329+L334+L339+L344+L349+L354+L359+L364+L369+L374+L379+L384+L389+L394+L399+L404+L409+L414+L419+L424+L429+L434+L439+L444+L449+L454</f>
        <v>28589.671999999999</v>
      </c>
      <c r="M314" s="186"/>
    </row>
    <row r="315" spans="2:13" ht="25.5" x14ac:dyDescent="0.25">
      <c r="B315" s="167"/>
      <c r="C315" s="62"/>
      <c r="D315" s="163"/>
      <c r="E315" s="61" t="s">
        <v>285</v>
      </c>
      <c r="F315" s="35">
        <v>0</v>
      </c>
      <c r="G315" s="39">
        <v>0</v>
      </c>
      <c r="H315" s="39">
        <v>0</v>
      </c>
      <c r="I315" s="38">
        <v>0</v>
      </c>
      <c r="J315" s="39">
        <v>0</v>
      </c>
      <c r="K315" s="39">
        <v>0</v>
      </c>
      <c r="L315" s="39">
        <v>0</v>
      </c>
      <c r="M315" s="186"/>
    </row>
    <row r="316" spans="2:13" ht="25.5" x14ac:dyDescent="0.25">
      <c r="B316" s="167"/>
      <c r="C316" s="62"/>
      <c r="D316" s="163"/>
      <c r="E316" s="61" t="s">
        <v>286</v>
      </c>
      <c r="F316" s="35">
        <v>0</v>
      </c>
      <c r="G316" s="39">
        <v>0</v>
      </c>
      <c r="H316" s="39">
        <v>0</v>
      </c>
      <c r="I316" s="38">
        <v>0</v>
      </c>
      <c r="J316" s="39">
        <v>0</v>
      </c>
      <c r="K316" s="39">
        <v>0</v>
      </c>
      <c r="L316" s="39">
        <v>0</v>
      </c>
      <c r="M316" s="186"/>
    </row>
    <row r="317" spans="2:13" ht="25.5" x14ac:dyDescent="0.25">
      <c r="B317" s="168"/>
      <c r="C317" s="62"/>
      <c r="D317" s="164"/>
      <c r="E317" s="61" t="s">
        <v>287</v>
      </c>
      <c r="F317" s="35">
        <v>0</v>
      </c>
      <c r="G317" s="39">
        <v>0</v>
      </c>
      <c r="H317" s="39">
        <v>0</v>
      </c>
      <c r="I317" s="38">
        <v>0</v>
      </c>
      <c r="J317" s="39">
        <v>0</v>
      </c>
      <c r="K317" s="39">
        <v>0</v>
      </c>
      <c r="L317" s="39">
        <v>0</v>
      </c>
      <c r="M317" s="186"/>
    </row>
    <row r="318" spans="2:13" x14ac:dyDescent="0.25">
      <c r="B318" s="147" t="s">
        <v>197</v>
      </c>
      <c r="C318" s="61"/>
      <c r="D318" s="121" t="s">
        <v>103</v>
      </c>
      <c r="E318" s="61" t="s">
        <v>289</v>
      </c>
      <c r="F318" s="35">
        <f>SUM(F319:F322)</f>
        <v>215.31</v>
      </c>
      <c r="G318" s="35">
        <f t="shared" ref="G318:L318" si="80">SUM(G319:G322)</f>
        <v>451.43</v>
      </c>
      <c r="H318" s="35">
        <f t="shared" si="80"/>
        <v>333.54</v>
      </c>
      <c r="I318" s="38">
        <f t="shared" si="80"/>
        <v>333.54</v>
      </c>
      <c r="J318" s="35">
        <f t="shared" si="80"/>
        <v>333.54</v>
      </c>
      <c r="K318" s="35">
        <f t="shared" si="80"/>
        <v>333.54</v>
      </c>
      <c r="L318" s="35">
        <f t="shared" si="80"/>
        <v>2000.8999999999999</v>
      </c>
      <c r="M318" s="147" t="s">
        <v>368</v>
      </c>
    </row>
    <row r="319" spans="2:13" ht="25.5" x14ac:dyDescent="0.25">
      <c r="B319" s="147"/>
      <c r="C319" s="61"/>
      <c r="D319" s="121"/>
      <c r="E319" s="61" t="s">
        <v>284</v>
      </c>
      <c r="F319" s="35">
        <v>215.31</v>
      </c>
      <c r="G319" s="39">
        <v>451.43</v>
      </c>
      <c r="H319" s="39">
        <v>333.54</v>
      </c>
      <c r="I319" s="38">
        <v>333.54</v>
      </c>
      <c r="J319" s="35">
        <v>333.54</v>
      </c>
      <c r="K319" s="35">
        <v>333.54</v>
      </c>
      <c r="L319" s="39">
        <f>SUM(F319:K319)</f>
        <v>2000.8999999999999</v>
      </c>
      <c r="M319" s="147"/>
    </row>
    <row r="320" spans="2:13" ht="25.5" x14ac:dyDescent="0.25">
      <c r="B320" s="147"/>
      <c r="C320" s="61"/>
      <c r="D320" s="121"/>
      <c r="E320" s="61" t="s">
        <v>285</v>
      </c>
      <c r="F320" s="35">
        <v>0</v>
      </c>
      <c r="G320" s="39">
        <v>0</v>
      </c>
      <c r="H320" s="39">
        <v>0</v>
      </c>
      <c r="I320" s="38">
        <v>0</v>
      </c>
      <c r="J320" s="39">
        <v>0</v>
      </c>
      <c r="K320" s="39">
        <v>0</v>
      </c>
      <c r="L320" s="39">
        <f>SUM(F320:J320)</f>
        <v>0</v>
      </c>
      <c r="M320" s="147"/>
    </row>
    <row r="321" spans="2:13" ht="25.5" x14ac:dyDescent="0.25">
      <c r="B321" s="147"/>
      <c r="C321" s="61"/>
      <c r="D321" s="121"/>
      <c r="E321" s="61" t="s">
        <v>286</v>
      </c>
      <c r="F321" s="35">
        <v>0</v>
      </c>
      <c r="G321" s="39">
        <v>0</v>
      </c>
      <c r="H321" s="39">
        <v>0</v>
      </c>
      <c r="I321" s="38">
        <v>0</v>
      </c>
      <c r="J321" s="39">
        <v>0</v>
      </c>
      <c r="K321" s="39">
        <v>0</v>
      </c>
      <c r="L321" s="39">
        <f>SUM(F321:J321)</f>
        <v>0</v>
      </c>
      <c r="M321" s="147"/>
    </row>
    <row r="322" spans="2:13" ht="25.5" x14ac:dyDescent="0.25">
      <c r="B322" s="147"/>
      <c r="C322" s="61"/>
      <c r="D322" s="121"/>
      <c r="E322" s="61" t="s">
        <v>287</v>
      </c>
      <c r="F322" s="35">
        <v>0</v>
      </c>
      <c r="G322" s="39">
        <v>0</v>
      </c>
      <c r="H322" s="39">
        <v>0</v>
      </c>
      <c r="I322" s="38">
        <v>0</v>
      </c>
      <c r="J322" s="39">
        <v>0</v>
      </c>
      <c r="K322" s="39">
        <v>0</v>
      </c>
      <c r="L322" s="39">
        <f>SUM(F322:J322)</f>
        <v>0</v>
      </c>
      <c r="M322" s="147"/>
    </row>
    <row r="323" spans="2:13" x14ac:dyDescent="0.25">
      <c r="B323" s="147" t="s">
        <v>198</v>
      </c>
      <c r="C323" s="61"/>
      <c r="D323" s="121" t="s">
        <v>104</v>
      </c>
      <c r="E323" s="61" t="s">
        <v>289</v>
      </c>
      <c r="F323" s="35">
        <f>SUM(F324:F327)</f>
        <v>200</v>
      </c>
      <c r="G323" s="35">
        <f t="shared" ref="G323:L323" si="81">SUM(G324:G327)</f>
        <v>61.71</v>
      </c>
      <c r="H323" s="35">
        <f t="shared" si="81"/>
        <v>265.10000000000002</v>
      </c>
      <c r="I323" s="38">
        <f t="shared" si="81"/>
        <v>291.17</v>
      </c>
      <c r="J323" s="35">
        <f t="shared" si="81"/>
        <v>291.17</v>
      </c>
      <c r="K323" s="35">
        <f t="shared" si="81"/>
        <v>291.17</v>
      </c>
      <c r="L323" s="35">
        <f t="shared" si="81"/>
        <v>1400.3200000000002</v>
      </c>
      <c r="M323" s="147"/>
    </row>
    <row r="324" spans="2:13" ht="25.5" x14ac:dyDescent="0.25">
      <c r="B324" s="147"/>
      <c r="C324" s="61"/>
      <c r="D324" s="121"/>
      <c r="E324" s="61" t="s">
        <v>284</v>
      </c>
      <c r="F324" s="35">
        <v>200</v>
      </c>
      <c r="G324" s="39">
        <v>61.71</v>
      </c>
      <c r="H324" s="39">
        <v>265.10000000000002</v>
      </c>
      <c r="I324" s="38">
        <v>291.17</v>
      </c>
      <c r="J324" s="39">
        <v>291.17</v>
      </c>
      <c r="K324" s="39">
        <v>291.17</v>
      </c>
      <c r="L324" s="39">
        <f>SUM(F324:K324)</f>
        <v>1400.3200000000002</v>
      </c>
      <c r="M324" s="147"/>
    </row>
    <row r="325" spans="2:13" ht="25.5" x14ac:dyDescent="0.25">
      <c r="B325" s="147"/>
      <c r="C325" s="61"/>
      <c r="D325" s="121"/>
      <c r="E325" s="61" t="s">
        <v>285</v>
      </c>
      <c r="F325" s="35">
        <v>0</v>
      </c>
      <c r="G325" s="39">
        <v>0</v>
      </c>
      <c r="H325" s="39">
        <v>0</v>
      </c>
      <c r="I325" s="38">
        <v>0</v>
      </c>
      <c r="J325" s="39">
        <v>0</v>
      </c>
      <c r="K325" s="39">
        <v>0</v>
      </c>
      <c r="L325" s="39">
        <f>SUM(F325:J325)</f>
        <v>0</v>
      </c>
      <c r="M325" s="147"/>
    </row>
    <row r="326" spans="2:13" ht="25.5" x14ac:dyDescent="0.25">
      <c r="B326" s="147"/>
      <c r="C326" s="61"/>
      <c r="D326" s="121"/>
      <c r="E326" s="61" t="s">
        <v>286</v>
      </c>
      <c r="F326" s="35">
        <v>0</v>
      </c>
      <c r="G326" s="39">
        <v>0</v>
      </c>
      <c r="H326" s="39">
        <v>0</v>
      </c>
      <c r="I326" s="38">
        <v>0</v>
      </c>
      <c r="J326" s="39">
        <v>0</v>
      </c>
      <c r="K326" s="39">
        <v>0</v>
      </c>
      <c r="L326" s="39">
        <f>SUM(F326:J326)</f>
        <v>0</v>
      </c>
      <c r="M326" s="147"/>
    </row>
    <row r="327" spans="2:13" ht="25.5" x14ac:dyDescent="0.25">
      <c r="B327" s="147"/>
      <c r="C327" s="61"/>
      <c r="D327" s="121"/>
      <c r="E327" s="61" t="s">
        <v>287</v>
      </c>
      <c r="F327" s="35">
        <v>0</v>
      </c>
      <c r="G327" s="39">
        <v>0</v>
      </c>
      <c r="H327" s="39">
        <v>0</v>
      </c>
      <c r="I327" s="38">
        <v>0</v>
      </c>
      <c r="J327" s="39">
        <v>0</v>
      </c>
      <c r="K327" s="39">
        <v>0</v>
      </c>
      <c r="L327" s="39">
        <f>SUM(F327:J327)</f>
        <v>0</v>
      </c>
      <c r="M327" s="147"/>
    </row>
    <row r="328" spans="2:13" x14ac:dyDescent="0.25">
      <c r="B328" s="147" t="s">
        <v>199</v>
      </c>
      <c r="C328" s="61"/>
      <c r="D328" s="121" t="s">
        <v>106</v>
      </c>
      <c r="E328" s="61" t="s">
        <v>289</v>
      </c>
      <c r="F328" s="35">
        <f>SUM(F329:F332)</f>
        <v>281.7</v>
      </c>
      <c r="G328" s="35">
        <f t="shared" ref="G328:L328" si="82">SUM(G329:G332)</f>
        <v>300</v>
      </c>
      <c r="H328" s="35">
        <f t="shared" si="82"/>
        <v>371.7</v>
      </c>
      <c r="I328" s="73">
        <f>SUM(I329:I332)</f>
        <v>241.7</v>
      </c>
      <c r="J328" s="35">
        <f t="shared" si="82"/>
        <v>371.7</v>
      </c>
      <c r="K328" s="35">
        <f t="shared" si="82"/>
        <v>371.7</v>
      </c>
      <c r="L328" s="35">
        <f t="shared" si="82"/>
        <v>1938.5000000000002</v>
      </c>
      <c r="M328" s="147" t="s">
        <v>162</v>
      </c>
    </row>
    <row r="329" spans="2:13" ht="25.5" x14ac:dyDescent="0.25">
      <c r="B329" s="147"/>
      <c r="C329" s="61"/>
      <c r="D329" s="121"/>
      <c r="E329" s="61" t="s">
        <v>284</v>
      </c>
      <c r="F329" s="35">
        <v>281.7</v>
      </c>
      <c r="G329" s="39">
        <v>300</v>
      </c>
      <c r="H329" s="39">
        <v>371.7</v>
      </c>
      <c r="I329" s="73">
        <f>371.7-139+9</f>
        <v>241.7</v>
      </c>
      <c r="J329" s="39">
        <v>371.7</v>
      </c>
      <c r="K329" s="39">
        <v>371.7</v>
      </c>
      <c r="L329" s="39">
        <f>SUM(F329:K329)</f>
        <v>1938.5000000000002</v>
      </c>
      <c r="M329" s="147"/>
    </row>
    <row r="330" spans="2:13" ht="25.5" x14ac:dyDescent="0.25">
      <c r="B330" s="147"/>
      <c r="C330" s="61"/>
      <c r="D330" s="121"/>
      <c r="E330" s="61" t="s">
        <v>285</v>
      </c>
      <c r="F330" s="35">
        <v>0</v>
      </c>
      <c r="G330" s="39">
        <v>0</v>
      </c>
      <c r="H330" s="39">
        <v>0</v>
      </c>
      <c r="I330" s="38">
        <v>0</v>
      </c>
      <c r="J330" s="39">
        <v>0</v>
      </c>
      <c r="K330" s="39">
        <v>0</v>
      </c>
      <c r="L330" s="39">
        <f>SUM(F330:J330)</f>
        <v>0</v>
      </c>
      <c r="M330" s="147"/>
    </row>
    <row r="331" spans="2:13" ht="25.5" x14ac:dyDescent="0.25">
      <c r="B331" s="147"/>
      <c r="C331" s="61"/>
      <c r="D331" s="121"/>
      <c r="E331" s="61" t="s">
        <v>286</v>
      </c>
      <c r="F331" s="35">
        <v>0</v>
      </c>
      <c r="G331" s="39">
        <v>0</v>
      </c>
      <c r="H331" s="39">
        <v>0</v>
      </c>
      <c r="I331" s="38">
        <v>0</v>
      </c>
      <c r="J331" s="39">
        <v>0</v>
      </c>
      <c r="K331" s="39">
        <v>0</v>
      </c>
      <c r="L331" s="39">
        <f>SUM(F331:J331)</f>
        <v>0</v>
      </c>
      <c r="M331" s="147"/>
    </row>
    <row r="332" spans="2:13" ht="25.5" x14ac:dyDescent="0.25">
      <c r="B332" s="147"/>
      <c r="C332" s="61"/>
      <c r="D332" s="121"/>
      <c r="E332" s="61" t="s">
        <v>287</v>
      </c>
      <c r="F332" s="35">
        <v>0</v>
      </c>
      <c r="G332" s="39">
        <v>0</v>
      </c>
      <c r="H332" s="39">
        <v>0</v>
      </c>
      <c r="I332" s="38">
        <v>0</v>
      </c>
      <c r="J332" s="39">
        <v>0</v>
      </c>
      <c r="K332" s="39">
        <v>0</v>
      </c>
      <c r="L332" s="39">
        <f>SUM(F332:J332)</f>
        <v>0</v>
      </c>
      <c r="M332" s="147"/>
    </row>
    <row r="333" spans="2:13" x14ac:dyDescent="0.25">
      <c r="B333" s="147" t="s">
        <v>200</v>
      </c>
      <c r="C333" s="61"/>
      <c r="D333" s="121" t="s">
        <v>108</v>
      </c>
      <c r="E333" s="61" t="s">
        <v>289</v>
      </c>
      <c r="F333" s="35">
        <f>SUM(F334:F337)</f>
        <v>195.99</v>
      </c>
      <c r="G333" s="35">
        <f t="shared" ref="G333:J333" si="83">SUM(G334:G337)</f>
        <v>101.94</v>
      </c>
      <c r="H333" s="35">
        <f t="shared" si="83"/>
        <v>150</v>
      </c>
      <c r="I333" s="73">
        <f t="shared" si="83"/>
        <v>866</v>
      </c>
      <c r="J333" s="35">
        <f t="shared" si="83"/>
        <v>0</v>
      </c>
      <c r="K333" s="35">
        <f t="shared" ref="K333" si="84">SUM(K334:K337)</f>
        <v>0</v>
      </c>
      <c r="L333" s="39">
        <f>SUM(F333:K333)</f>
        <v>1313.93</v>
      </c>
      <c r="M333" s="147" t="s">
        <v>366</v>
      </c>
    </row>
    <row r="334" spans="2:13" ht="25.5" x14ac:dyDescent="0.25">
      <c r="B334" s="147"/>
      <c r="C334" s="61"/>
      <c r="D334" s="121"/>
      <c r="E334" s="61" t="s">
        <v>284</v>
      </c>
      <c r="F334" s="35">
        <v>195.99</v>
      </c>
      <c r="G334" s="39">
        <v>101.94</v>
      </c>
      <c r="H334" s="39">
        <v>150</v>
      </c>
      <c r="I334" s="73">
        <f>150+716</f>
        <v>866</v>
      </c>
      <c r="J334" s="35">
        <v>0</v>
      </c>
      <c r="K334" s="35">
        <v>0</v>
      </c>
      <c r="L334" s="39">
        <f>SUM(F334:K334)</f>
        <v>1313.93</v>
      </c>
      <c r="M334" s="147"/>
    </row>
    <row r="335" spans="2:13" ht="25.5" x14ac:dyDescent="0.25">
      <c r="B335" s="147"/>
      <c r="C335" s="61"/>
      <c r="D335" s="121"/>
      <c r="E335" s="61" t="s">
        <v>285</v>
      </c>
      <c r="F335" s="35">
        <v>0</v>
      </c>
      <c r="G335" s="39">
        <v>0</v>
      </c>
      <c r="H335" s="39">
        <v>0</v>
      </c>
      <c r="I335" s="38">
        <v>0</v>
      </c>
      <c r="J335" s="39">
        <v>0</v>
      </c>
      <c r="K335" s="39">
        <v>0</v>
      </c>
      <c r="L335" s="39">
        <f>SUM(F335:J335)</f>
        <v>0</v>
      </c>
      <c r="M335" s="147"/>
    </row>
    <row r="336" spans="2:13" ht="25.5" x14ac:dyDescent="0.25">
      <c r="B336" s="147"/>
      <c r="C336" s="61"/>
      <c r="D336" s="121"/>
      <c r="E336" s="61" t="s">
        <v>286</v>
      </c>
      <c r="F336" s="35">
        <v>0</v>
      </c>
      <c r="G336" s="39">
        <v>0</v>
      </c>
      <c r="H336" s="39">
        <v>0</v>
      </c>
      <c r="I336" s="38">
        <v>0</v>
      </c>
      <c r="J336" s="39">
        <v>0</v>
      </c>
      <c r="K336" s="39">
        <v>0</v>
      </c>
      <c r="L336" s="39">
        <f>SUM(F336:J336)</f>
        <v>0</v>
      </c>
      <c r="M336" s="147"/>
    </row>
    <row r="337" spans="2:14" ht="25.5" x14ac:dyDescent="0.25">
      <c r="B337" s="147"/>
      <c r="C337" s="61"/>
      <c r="D337" s="121"/>
      <c r="E337" s="61" t="s">
        <v>287</v>
      </c>
      <c r="F337" s="35">
        <v>0</v>
      </c>
      <c r="G337" s="39">
        <v>0</v>
      </c>
      <c r="H337" s="39">
        <v>0</v>
      </c>
      <c r="I337" s="38">
        <v>0</v>
      </c>
      <c r="J337" s="39">
        <v>0</v>
      </c>
      <c r="K337" s="39">
        <v>0</v>
      </c>
      <c r="L337" s="39">
        <f>SUM(F337:J337)</f>
        <v>0</v>
      </c>
      <c r="M337" s="147"/>
    </row>
    <row r="338" spans="2:14" x14ac:dyDescent="0.25">
      <c r="B338" s="147" t="s">
        <v>201</v>
      </c>
      <c r="C338" s="61"/>
      <c r="D338" s="121" t="s">
        <v>295</v>
      </c>
      <c r="E338" s="61" t="s">
        <v>289</v>
      </c>
      <c r="F338" s="35">
        <f>SUM(F339:F342)</f>
        <v>57</v>
      </c>
      <c r="G338" s="35">
        <f t="shared" ref="G338:J338" si="85">SUM(G339:G342)</f>
        <v>0</v>
      </c>
      <c r="H338" s="35">
        <f t="shared" si="85"/>
        <v>324</v>
      </c>
      <c r="I338" s="42">
        <f t="shared" si="85"/>
        <v>3613</v>
      </c>
      <c r="J338" s="35">
        <f t="shared" si="85"/>
        <v>0</v>
      </c>
      <c r="K338" s="35">
        <f t="shared" ref="K338" si="86">SUM(K339:K342)</f>
        <v>0</v>
      </c>
      <c r="L338" s="74">
        <f>SUM(F338:K338)</f>
        <v>3994</v>
      </c>
      <c r="M338" s="147" t="s">
        <v>162</v>
      </c>
      <c r="N338" s="48"/>
    </row>
    <row r="339" spans="2:14" ht="25.5" x14ac:dyDescent="0.25">
      <c r="B339" s="147"/>
      <c r="C339" s="61"/>
      <c r="D339" s="121"/>
      <c r="E339" s="61" t="s">
        <v>284</v>
      </c>
      <c r="F339" s="35">
        <v>57</v>
      </c>
      <c r="G339" s="39">
        <v>0</v>
      </c>
      <c r="H339" s="39">
        <v>324</v>
      </c>
      <c r="I339" s="42">
        <f>189+144+615+2665</f>
        <v>3613</v>
      </c>
      <c r="J339" s="35">
        <v>0</v>
      </c>
      <c r="K339" s="35">
        <v>0</v>
      </c>
      <c r="L339" s="74">
        <f>SUM(F339:K339)</f>
        <v>3994</v>
      </c>
      <c r="M339" s="147"/>
      <c r="N339" s="48"/>
    </row>
    <row r="340" spans="2:14" ht="25.5" x14ac:dyDescent="0.25">
      <c r="B340" s="147"/>
      <c r="C340" s="61"/>
      <c r="D340" s="121"/>
      <c r="E340" s="61" t="s">
        <v>285</v>
      </c>
      <c r="F340" s="35">
        <v>0</v>
      </c>
      <c r="G340" s="39">
        <v>0</v>
      </c>
      <c r="H340" s="39">
        <v>0</v>
      </c>
      <c r="I340" s="38">
        <v>0</v>
      </c>
      <c r="J340" s="39">
        <v>0</v>
      </c>
      <c r="K340" s="39">
        <v>0</v>
      </c>
      <c r="L340" s="39">
        <f>SUM(F340:J340)</f>
        <v>0</v>
      </c>
      <c r="M340" s="147"/>
      <c r="N340" s="48"/>
    </row>
    <row r="341" spans="2:14" ht="25.5" x14ac:dyDescent="0.25">
      <c r="B341" s="147"/>
      <c r="C341" s="61"/>
      <c r="D341" s="121"/>
      <c r="E341" s="61" t="s">
        <v>286</v>
      </c>
      <c r="F341" s="35">
        <v>0</v>
      </c>
      <c r="G341" s="39">
        <v>0</v>
      </c>
      <c r="H341" s="39">
        <v>0</v>
      </c>
      <c r="I341" s="38">
        <v>0</v>
      </c>
      <c r="J341" s="39">
        <v>0</v>
      </c>
      <c r="K341" s="39">
        <v>0</v>
      </c>
      <c r="L341" s="39">
        <f>SUM(F341:J341)</f>
        <v>0</v>
      </c>
      <c r="M341" s="147"/>
      <c r="N341" s="48"/>
    </row>
    <row r="342" spans="2:14" ht="25.5" x14ac:dyDescent="0.25">
      <c r="B342" s="147"/>
      <c r="C342" s="61"/>
      <c r="D342" s="121"/>
      <c r="E342" s="61" t="s">
        <v>287</v>
      </c>
      <c r="F342" s="35">
        <v>0</v>
      </c>
      <c r="G342" s="39">
        <v>0</v>
      </c>
      <c r="H342" s="39">
        <v>0</v>
      </c>
      <c r="I342" s="38">
        <v>0</v>
      </c>
      <c r="J342" s="39">
        <v>0</v>
      </c>
      <c r="K342" s="39">
        <v>0</v>
      </c>
      <c r="L342" s="39">
        <f>SUM(F342:J342)</f>
        <v>0</v>
      </c>
      <c r="M342" s="147"/>
      <c r="N342" s="48"/>
    </row>
    <row r="343" spans="2:14" s="18" customFormat="1" x14ac:dyDescent="0.25">
      <c r="B343" s="125" t="s">
        <v>202</v>
      </c>
      <c r="C343" s="25"/>
      <c r="D343" s="125" t="s">
        <v>111</v>
      </c>
      <c r="E343" s="25" t="s">
        <v>289</v>
      </c>
      <c r="F343" s="38">
        <f>SUM(F344:F347)</f>
        <v>26.58</v>
      </c>
      <c r="G343" s="38">
        <f t="shared" ref="G343:L343" si="87">SUM(G344:G347)</f>
        <v>0</v>
      </c>
      <c r="H343" s="38">
        <f t="shared" si="87"/>
        <v>0</v>
      </c>
      <c r="I343" s="38">
        <f t="shared" si="87"/>
        <v>150</v>
      </c>
      <c r="J343" s="38">
        <f t="shared" si="87"/>
        <v>0</v>
      </c>
      <c r="K343" s="38">
        <f t="shared" ref="K343" si="88">SUM(K344:K347)</f>
        <v>0</v>
      </c>
      <c r="L343" s="38">
        <f t="shared" si="87"/>
        <v>176.57999999999998</v>
      </c>
      <c r="M343" s="147" t="s">
        <v>404</v>
      </c>
      <c r="N343" s="99"/>
    </row>
    <row r="344" spans="2:14" s="18" customFormat="1" ht="25.5" x14ac:dyDescent="0.25">
      <c r="B344" s="125"/>
      <c r="C344" s="25"/>
      <c r="D344" s="125"/>
      <c r="E344" s="25" t="s">
        <v>284</v>
      </c>
      <c r="F344" s="38">
        <v>26.58</v>
      </c>
      <c r="G344" s="38">
        <v>0</v>
      </c>
      <c r="H344" s="38">
        <v>0</v>
      </c>
      <c r="I344" s="38">
        <v>150</v>
      </c>
      <c r="J344" s="38">
        <v>0</v>
      </c>
      <c r="K344" s="38">
        <v>0</v>
      </c>
      <c r="L344" s="38">
        <f>SUM(F344:J344)</f>
        <v>176.57999999999998</v>
      </c>
      <c r="M344" s="147"/>
    </row>
    <row r="345" spans="2:14" s="18" customFormat="1" ht="25.5" x14ac:dyDescent="0.25">
      <c r="B345" s="125"/>
      <c r="C345" s="25"/>
      <c r="D345" s="125"/>
      <c r="E345" s="25" t="s">
        <v>285</v>
      </c>
      <c r="F345" s="38">
        <v>0</v>
      </c>
      <c r="G345" s="38">
        <v>0</v>
      </c>
      <c r="H345" s="38">
        <v>0</v>
      </c>
      <c r="I345" s="38">
        <v>0</v>
      </c>
      <c r="J345" s="38">
        <v>0</v>
      </c>
      <c r="K345" s="38">
        <v>0</v>
      </c>
      <c r="L345" s="38">
        <f>SUM(F345:J345)</f>
        <v>0</v>
      </c>
      <c r="M345" s="147"/>
    </row>
    <row r="346" spans="2:14" s="18" customFormat="1" ht="25.5" x14ac:dyDescent="0.25">
      <c r="B346" s="125"/>
      <c r="C346" s="25"/>
      <c r="D346" s="125"/>
      <c r="E346" s="25" t="s">
        <v>286</v>
      </c>
      <c r="F346" s="38">
        <v>0</v>
      </c>
      <c r="G346" s="38">
        <v>0</v>
      </c>
      <c r="H346" s="38">
        <v>0</v>
      </c>
      <c r="I346" s="38">
        <v>0</v>
      </c>
      <c r="J346" s="38">
        <v>0</v>
      </c>
      <c r="K346" s="38">
        <v>0</v>
      </c>
      <c r="L346" s="38">
        <f>SUM(F346:J346)</f>
        <v>0</v>
      </c>
      <c r="M346" s="147"/>
    </row>
    <row r="347" spans="2:14" s="18" customFormat="1" ht="25.5" x14ac:dyDescent="0.25">
      <c r="B347" s="125"/>
      <c r="C347" s="25"/>
      <c r="D347" s="125"/>
      <c r="E347" s="25" t="s">
        <v>287</v>
      </c>
      <c r="F347" s="38">
        <v>0</v>
      </c>
      <c r="G347" s="38">
        <v>0</v>
      </c>
      <c r="H347" s="38">
        <v>0</v>
      </c>
      <c r="I347" s="38">
        <v>0</v>
      </c>
      <c r="J347" s="38">
        <v>0</v>
      </c>
      <c r="K347" s="38">
        <v>0</v>
      </c>
      <c r="L347" s="38">
        <f>SUM(F347:J347)</f>
        <v>0</v>
      </c>
      <c r="M347" s="147"/>
    </row>
    <row r="348" spans="2:14" x14ac:dyDescent="0.25">
      <c r="B348" s="147" t="s">
        <v>203</v>
      </c>
      <c r="C348" s="61"/>
      <c r="D348" s="121" t="s">
        <v>379</v>
      </c>
      <c r="E348" s="61" t="s">
        <v>289</v>
      </c>
      <c r="F348" s="35">
        <f>SUM(F349:F352)</f>
        <v>0</v>
      </c>
      <c r="G348" s="35">
        <f t="shared" ref="G348:L348" si="89">SUM(G349:G352)</f>
        <v>143.76</v>
      </c>
      <c r="H348" s="35">
        <f t="shared" si="89"/>
        <v>0</v>
      </c>
      <c r="I348" s="38">
        <f t="shared" si="89"/>
        <v>0</v>
      </c>
      <c r="J348" s="35">
        <f t="shared" si="89"/>
        <v>0</v>
      </c>
      <c r="K348" s="35">
        <f t="shared" ref="K348" si="90">SUM(K349:K352)</f>
        <v>0</v>
      </c>
      <c r="L348" s="35">
        <f t="shared" si="89"/>
        <v>143.76</v>
      </c>
      <c r="M348" s="147"/>
    </row>
    <row r="349" spans="2:14" ht="25.5" x14ac:dyDescent="0.25">
      <c r="B349" s="147"/>
      <c r="C349" s="61"/>
      <c r="D349" s="121"/>
      <c r="E349" s="61" t="s">
        <v>284</v>
      </c>
      <c r="F349" s="35">
        <v>0</v>
      </c>
      <c r="G349" s="39">
        <v>143.76</v>
      </c>
      <c r="H349" s="39">
        <v>0</v>
      </c>
      <c r="I349" s="38">
        <v>0</v>
      </c>
      <c r="J349" s="35">
        <v>0</v>
      </c>
      <c r="K349" s="35">
        <v>0</v>
      </c>
      <c r="L349" s="39">
        <f>SUM(F349:J349)</f>
        <v>143.76</v>
      </c>
      <c r="M349" s="147"/>
    </row>
    <row r="350" spans="2:14" ht="25.5" x14ac:dyDescent="0.25">
      <c r="B350" s="147"/>
      <c r="C350" s="61"/>
      <c r="D350" s="121"/>
      <c r="E350" s="61" t="s">
        <v>285</v>
      </c>
      <c r="F350" s="35">
        <v>0</v>
      </c>
      <c r="G350" s="39">
        <v>0</v>
      </c>
      <c r="H350" s="39">
        <v>0</v>
      </c>
      <c r="I350" s="38">
        <v>0</v>
      </c>
      <c r="J350" s="39">
        <v>0</v>
      </c>
      <c r="K350" s="39">
        <v>0</v>
      </c>
      <c r="L350" s="39">
        <f>SUM(F350:J350)</f>
        <v>0</v>
      </c>
      <c r="M350" s="147"/>
    </row>
    <row r="351" spans="2:14" ht="25.5" x14ac:dyDescent="0.25">
      <c r="B351" s="147"/>
      <c r="C351" s="61"/>
      <c r="D351" s="121"/>
      <c r="E351" s="61" t="s">
        <v>286</v>
      </c>
      <c r="F351" s="35">
        <v>0</v>
      </c>
      <c r="G351" s="39">
        <v>0</v>
      </c>
      <c r="H351" s="39">
        <v>0</v>
      </c>
      <c r="I351" s="38">
        <v>0</v>
      </c>
      <c r="J351" s="39">
        <v>0</v>
      </c>
      <c r="K351" s="39">
        <v>0</v>
      </c>
      <c r="L351" s="39">
        <f>SUM(F351:J351)</f>
        <v>0</v>
      </c>
      <c r="M351" s="147"/>
    </row>
    <row r="352" spans="2:14" ht="25.5" x14ac:dyDescent="0.25">
      <c r="B352" s="147"/>
      <c r="C352" s="61"/>
      <c r="D352" s="121"/>
      <c r="E352" s="61" t="s">
        <v>287</v>
      </c>
      <c r="F352" s="35">
        <v>0</v>
      </c>
      <c r="G352" s="39">
        <v>0</v>
      </c>
      <c r="H352" s="39">
        <v>0</v>
      </c>
      <c r="I352" s="38">
        <v>0</v>
      </c>
      <c r="J352" s="39">
        <v>0</v>
      </c>
      <c r="K352" s="39">
        <v>0</v>
      </c>
      <c r="L352" s="39">
        <f>SUM(F352:J352)</f>
        <v>0</v>
      </c>
      <c r="M352" s="147"/>
    </row>
    <row r="353" spans="2:14" x14ac:dyDescent="0.25">
      <c r="B353" s="147" t="s">
        <v>204</v>
      </c>
      <c r="C353" s="61"/>
      <c r="D353" s="121" t="s">
        <v>296</v>
      </c>
      <c r="E353" s="61" t="s">
        <v>289</v>
      </c>
      <c r="F353" s="35">
        <f>SUM(F354:F357)</f>
        <v>0</v>
      </c>
      <c r="G353" s="35">
        <f t="shared" ref="G353:J353" si="91">SUM(G354:G357)</f>
        <v>285.60000000000002</v>
      </c>
      <c r="H353" s="35">
        <f t="shared" si="91"/>
        <v>0</v>
      </c>
      <c r="I353" s="38">
        <f t="shared" si="91"/>
        <v>0</v>
      </c>
      <c r="J353" s="35">
        <f t="shared" si="91"/>
        <v>0</v>
      </c>
      <c r="K353" s="35">
        <f t="shared" ref="K353" si="92">SUM(K354:K357)</f>
        <v>0</v>
      </c>
      <c r="L353" s="35">
        <f>SUM(L354:L357)</f>
        <v>285.60000000000002</v>
      </c>
      <c r="M353" s="147" t="s">
        <v>162</v>
      </c>
    </row>
    <row r="354" spans="2:14" ht="25.5" x14ac:dyDescent="0.25">
      <c r="B354" s="147"/>
      <c r="C354" s="61"/>
      <c r="D354" s="121"/>
      <c r="E354" s="61" t="s">
        <v>284</v>
      </c>
      <c r="F354" s="35">
        <v>0</v>
      </c>
      <c r="G354" s="39">
        <v>285.60000000000002</v>
      </c>
      <c r="H354" s="39">
        <v>0</v>
      </c>
      <c r="I354" s="38">
        <v>0</v>
      </c>
      <c r="J354" s="35">
        <v>0</v>
      </c>
      <c r="K354" s="35">
        <v>0</v>
      </c>
      <c r="L354" s="39">
        <f>SUM(F354:J354)</f>
        <v>285.60000000000002</v>
      </c>
      <c r="M354" s="147"/>
    </row>
    <row r="355" spans="2:14" ht="25.5" x14ac:dyDescent="0.25">
      <c r="B355" s="147"/>
      <c r="C355" s="61"/>
      <c r="D355" s="121"/>
      <c r="E355" s="61" t="s">
        <v>285</v>
      </c>
      <c r="F355" s="35">
        <v>0</v>
      </c>
      <c r="G355" s="39">
        <v>0</v>
      </c>
      <c r="H355" s="39">
        <v>0</v>
      </c>
      <c r="I355" s="38">
        <v>0</v>
      </c>
      <c r="J355" s="39">
        <v>0</v>
      </c>
      <c r="K355" s="39">
        <v>0</v>
      </c>
      <c r="L355" s="39">
        <f>SUM(F355:J355)</f>
        <v>0</v>
      </c>
      <c r="M355" s="147"/>
    </row>
    <row r="356" spans="2:14" ht="25.5" x14ac:dyDescent="0.25">
      <c r="B356" s="147"/>
      <c r="C356" s="61"/>
      <c r="D356" s="121"/>
      <c r="E356" s="61" t="s">
        <v>286</v>
      </c>
      <c r="F356" s="35">
        <v>0</v>
      </c>
      <c r="G356" s="39">
        <v>0</v>
      </c>
      <c r="H356" s="39">
        <v>0</v>
      </c>
      <c r="I356" s="38">
        <v>0</v>
      </c>
      <c r="J356" s="39">
        <v>0</v>
      </c>
      <c r="K356" s="39">
        <v>0</v>
      </c>
      <c r="L356" s="39">
        <f>SUM(F356:J356)</f>
        <v>0</v>
      </c>
      <c r="M356" s="147"/>
    </row>
    <row r="357" spans="2:14" ht="25.5" x14ac:dyDescent="0.25">
      <c r="B357" s="147"/>
      <c r="C357" s="61"/>
      <c r="D357" s="121"/>
      <c r="E357" s="61" t="s">
        <v>287</v>
      </c>
      <c r="F357" s="35">
        <v>0</v>
      </c>
      <c r="G357" s="39">
        <v>0</v>
      </c>
      <c r="H357" s="39">
        <v>0</v>
      </c>
      <c r="I357" s="38">
        <v>0</v>
      </c>
      <c r="J357" s="39">
        <v>0</v>
      </c>
      <c r="K357" s="39">
        <v>0</v>
      </c>
      <c r="L357" s="39">
        <f>SUM(F357:J357)</f>
        <v>0</v>
      </c>
      <c r="M357" s="147"/>
    </row>
    <row r="358" spans="2:14" x14ac:dyDescent="0.25">
      <c r="B358" s="147" t="s">
        <v>205</v>
      </c>
      <c r="C358" s="61"/>
      <c r="D358" s="121" t="s">
        <v>117</v>
      </c>
      <c r="E358" s="61" t="s">
        <v>289</v>
      </c>
      <c r="F358" s="39">
        <f>SUM(F359:F362)</f>
        <v>0</v>
      </c>
      <c r="G358" s="39">
        <f t="shared" ref="G358:K358" si="93">SUM(G359:G362)</f>
        <v>178.71</v>
      </c>
      <c r="H358" s="39">
        <f t="shared" si="93"/>
        <v>0</v>
      </c>
      <c r="I358" s="38">
        <f t="shared" si="93"/>
        <v>0</v>
      </c>
      <c r="J358" s="35">
        <f t="shared" si="93"/>
        <v>0</v>
      </c>
      <c r="K358" s="35">
        <f t="shared" si="93"/>
        <v>0</v>
      </c>
      <c r="L358" s="39">
        <f>SUM(L359:L362)</f>
        <v>178.71</v>
      </c>
      <c r="M358" s="147" t="s">
        <v>404</v>
      </c>
    </row>
    <row r="359" spans="2:14" ht="25.5" x14ac:dyDescent="0.25">
      <c r="B359" s="147"/>
      <c r="C359" s="61"/>
      <c r="D359" s="121"/>
      <c r="E359" s="61" t="s">
        <v>284</v>
      </c>
      <c r="F359" s="35">
        <v>0</v>
      </c>
      <c r="G359" s="39">
        <v>178.71</v>
      </c>
      <c r="H359" s="39">
        <v>0</v>
      </c>
      <c r="I359" s="38">
        <v>0</v>
      </c>
      <c r="J359" s="35">
        <v>0</v>
      </c>
      <c r="K359" s="35">
        <v>0</v>
      </c>
      <c r="L359" s="39">
        <f>SUM(F359:J359)</f>
        <v>178.71</v>
      </c>
      <c r="M359" s="147"/>
    </row>
    <row r="360" spans="2:14" ht="25.5" x14ac:dyDescent="0.25">
      <c r="B360" s="147"/>
      <c r="C360" s="61"/>
      <c r="D360" s="121"/>
      <c r="E360" s="61" t="s">
        <v>285</v>
      </c>
      <c r="F360" s="35">
        <v>0</v>
      </c>
      <c r="G360" s="39">
        <v>0</v>
      </c>
      <c r="H360" s="39">
        <v>0</v>
      </c>
      <c r="I360" s="38">
        <v>0</v>
      </c>
      <c r="J360" s="39">
        <v>0</v>
      </c>
      <c r="K360" s="39">
        <v>0</v>
      </c>
      <c r="L360" s="39">
        <f>SUM(F360:J360)</f>
        <v>0</v>
      </c>
      <c r="M360" s="147"/>
    </row>
    <row r="361" spans="2:14" ht="25.5" x14ac:dyDescent="0.25">
      <c r="B361" s="147"/>
      <c r="C361" s="61"/>
      <c r="D361" s="121"/>
      <c r="E361" s="61" t="s">
        <v>286</v>
      </c>
      <c r="F361" s="35">
        <v>0</v>
      </c>
      <c r="G361" s="39">
        <v>0</v>
      </c>
      <c r="H361" s="39">
        <v>0</v>
      </c>
      <c r="I361" s="38">
        <v>0</v>
      </c>
      <c r="J361" s="39">
        <v>0</v>
      </c>
      <c r="K361" s="39">
        <v>0</v>
      </c>
      <c r="L361" s="39">
        <f>SUM(F361:J361)</f>
        <v>0</v>
      </c>
      <c r="M361" s="147"/>
    </row>
    <row r="362" spans="2:14" ht="25.5" x14ac:dyDescent="0.25">
      <c r="B362" s="147"/>
      <c r="C362" s="61"/>
      <c r="D362" s="121"/>
      <c r="E362" s="61" t="s">
        <v>287</v>
      </c>
      <c r="F362" s="35">
        <v>0</v>
      </c>
      <c r="G362" s="39">
        <v>0</v>
      </c>
      <c r="H362" s="39">
        <v>0</v>
      </c>
      <c r="I362" s="38">
        <v>0</v>
      </c>
      <c r="J362" s="39">
        <v>0</v>
      </c>
      <c r="K362" s="39">
        <v>0</v>
      </c>
      <c r="L362" s="39">
        <f>SUM(F362:J362)</f>
        <v>0</v>
      </c>
      <c r="M362" s="147"/>
    </row>
    <row r="363" spans="2:14" x14ac:dyDescent="0.25">
      <c r="B363" s="139" t="s">
        <v>371</v>
      </c>
      <c r="C363" s="61"/>
      <c r="D363" s="118" t="s">
        <v>372</v>
      </c>
      <c r="E363" s="61" t="s">
        <v>289</v>
      </c>
      <c r="F363" s="39">
        <f>SUM(F364:F367)</f>
        <v>0</v>
      </c>
      <c r="G363" s="39">
        <f>SUM(G364:G367)</f>
        <v>0</v>
      </c>
      <c r="H363" s="39">
        <f t="shared" ref="H363:K363" si="94">SUM(H364:H367)</f>
        <v>16.3</v>
      </c>
      <c r="I363" s="38">
        <f t="shared" si="94"/>
        <v>0</v>
      </c>
      <c r="J363" s="35">
        <f t="shared" si="94"/>
        <v>0</v>
      </c>
      <c r="K363" s="35">
        <f t="shared" si="94"/>
        <v>0</v>
      </c>
      <c r="L363" s="39">
        <f>SUM(L364:L367)</f>
        <v>16.3</v>
      </c>
      <c r="M363" s="139" t="s">
        <v>162</v>
      </c>
    </row>
    <row r="364" spans="2:14" ht="25.5" x14ac:dyDescent="0.25">
      <c r="B364" s="140"/>
      <c r="C364" s="61"/>
      <c r="D364" s="119"/>
      <c r="E364" s="61" t="s">
        <v>284</v>
      </c>
      <c r="F364" s="35">
        <v>0</v>
      </c>
      <c r="G364" s="39">
        <v>0</v>
      </c>
      <c r="H364" s="39">
        <v>16.3</v>
      </c>
      <c r="I364" s="38">
        <v>0</v>
      </c>
      <c r="J364" s="35">
        <v>0</v>
      </c>
      <c r="K364" s="35">
        <v>0</v>
      </c>
      <c r="L364" s="39">
        <f>SUM(F364:J364)</f>
        <v>16.3</v>
      </c>
      <c r="M364" s="140"/>
    </row>
    <row r="365" spans="2:14" ht="25.5" x14ac:dyDescent="0.25">
      <c r="B365" s="140"/>
      <c r="C365" s="61"/>
      <c r="D365" s="119"/>
      <c r="E365" s="61" t="s">
        <v>285</v>
      </c>
      <c r="F365" s="35">
        <v>0</v>
      </c>
      <c r="G365" s="39">
        <v>0</v>
      </c>
      <c r="H365" s="39">
        <v>0</v>
      </c>
      <c r="I365" s="38">
        <v>0</v>
      </c>
      <c r="J365" s="39">
        <v>0</v>
      </c>
      <c r="K365" s="39">
        <v>0</v>
      </c>
      <c r="L365" s="39">
        <f>SUM(F365:J365)</f>
        <v>0</v>
      </c>
      <c r="M365" s="140"/>
    </row>
    <row r="366" spans="2:14" s="8" customFormat="1" ht="25.5" x14ac:dyDescent="0.25">
      <c r="B366" s="140"/>
      <c r="C366" s="61"/>
      <c r="D366" s="119"/>
      <c r="E366" s="61" t="s">
        <v>286</v>
      </c>
      <c r="F366" s="35">
        <v>0</v>
      </c>
      <c r="G366" s="39">
        <v>0</v>
      </c>
      <c r="H366" s="39">
        <v>0</v>
      </c>
      <c r="I366" s="38">
        <v>0</v>
      </c>
      <c r="J366" s="39">
        <v>0</v>
      </c>
      <c r="K366" s="39">
        <v>0</v>
      </c>
      <c r="L366" s="39">
        <f>SUM(F366:J366)</f>
        <v>0</v>
      </c>
      <c r="M366" s="140"/>
      <c r="N366" s="7"/>
    </row>
    <row r="367" spans="2:14" s="8" customFormat="1" ht="25.5" x14ac:dyDescent="0.25">
      <c r="B367" s="141"/>
      <c r="C367" s="61"/>
      <c r="D367" s="120"/>
      <c r="E367" s="61" t="s">
        <v>287</v>
      </c>
      <c r="F367" s="35">
        <v>0</v>
      </c>
      <c r="G367" s="39">
        <v>0</v>
      </c>
      <c r="H367" s="39">
        <v>0</v>
      </c>
      <c r="I367" s="38">
        <v>0</v>
      </c>
      <c r="J367" s="39">
        <v>0</v>
      </c>
      <c r="K367" s="39">
        <v>0</v>
      </c>
      <c r="L367" s="39">
        <f>SUM(F367:J367)</f>
        <v>0</v>
      </c>
      <c r="M367" s="140"/>
      <c r="N367" s="7"/>
    </row>
    <row r="368" spans="2:14" s="8" customFormat="1" x14ac:dyDescent="0.25">
      <c r="B368" s="139" t="s">
        <v>375</v>
      </c>
      <c r="C368" s="61"/>
      <c r="D368" s="118" t="s">
        <v>468</v>
      </c>
      <c r="E368" s="61" t="s">
        <v>289</v>
      </c>
      <c r="F368" s="39">
        <f>SUM(F369:F372)</f>
        <v>0</v>
      </c>
      <c r="G368" s="39">
        <f>SUM(G369:G372)</f>
        <v>0</v>
      </c>
      <c r="H368" s="39">
        <f t="shared" ref="H368:J368" si="95">SUM(H369:H372)</f>
        <v>300</v>
      </c>
      <c r="I368" s="38">
        <f t="shared" si="95"/>
        <v>300</v>
      </c>
      <c r="J368" s="35">
        <f t="shared" si="95"/>
        <v>0</v>
      </c>
      <c r="K368" s="35">
        <f t="shared" ref="K368" si="96">SUM(K369:K372)</f>
        <v>0</v>
      </c>
      <c r="L368" s="39">
        <f>SUM(L369:L372)</f>
        <v>600</v>
      </c>
      <c r="M368" s="140"/>
      <c r="N368" s="7"/>
    </row>
    <row r="369" spans="2:14" s="8" customFormat="1" ht="25.5" x14ac:dyDescent="0.25">
      <c r="B369" s="140"/>
      <c r="C369" s="61"/>
      <c r="D369" s="119"/>
      <c r="E369" s="61" t="s">
        <v>284</v>
      </c>
      <c r="F369" s="35">
        <v>0</v>
      </c>
      <c r="G369" s="39">
        <v>0</v>
      </c>
      <c r="H369" s="39">
        <v>300</v>
      </c>
      <c r="I369" s="38">
        <f>300</f>
        <v>300</v>
      </c>
      <c r="J369" s="35">
        <v>0</v>
      </c>
      <c r="K369" s="35">
        <v>0</v>
      </c>
      <c r="L369" s="39">
        <f>SUM(F369:K369)</f>
        <v>600</v>
      </c>
      <c r="M369" s="140"/>
      <c r="N369" s="7"/>
    </row>
    <row r="370" spans="2:14" s="8" customFormat="1" ht="25.5" x14ac:dyDescent="0.25">
      <c r="B370" s="140"/>
      <c r="C370" s="61"/>
      <c r="D370" s="119"/>
      <c r="E370" s="61" t="s">
        <v>285</v>
      </c>
      <c r="F370" s="35">
        <v>0</v>
      </c>
      <c r="G370" s="39">
        <v>0</v>
      </c>
      <c r="H370" s="39">
        <v>0</v>
      </c>
      <c r="I370" s="38">
        <v>0</v>
      </c>
      <c r="J370" s="39">
        <v>0</v>
      </c>
      <c r="K370" s="39">
        <v>0</v>
      </c>
      <c r="L370" s="39">
        <f>SUM(F370:J370)</f>
        <v>0</v>
      </c>
      <c r="M370" s="140"/>
      <c r="N370" s="7"/>
    </row>
    <row r="371" spans="2:14" s="8" customFormat="1" ht="25.5" x14ac:dyDescent="0.25">
      <c r="B371" s="140"/>
      <c r="C371" s="61"/>
      <c r="D371" s="119"/>
      <c r="E371" s="61" t="s">
        <v>286</v>
      </c>
      <c r="F371" s="35">
        <v>0</v>
      </c>
      <c r="G371" s="39">
        <v>0</v>
      </c>
      <c r="H371" s="39">
        <v>0</v>
      </c>
      <c r="I371" s="38">
        <v>0</v>
      </c>
      <c r="J371" s="39">
        <v>0</v>
      </c>
      <c r="K371" s="39">
        <v>0</v>
      </c>
      <c r="L371" s="39">
        <f>SUM(F371:J371)</f>
        <v>0</v>
      </c>
      <c r="M371" s="140"/>
    </row>
    <row r="372" spans="2:14" s="8" customFormat="1" ht="25.5" x14ac:dyDescent="0.25">
      <c r="B372" s="141"/>
      <c r="C372" s="61"/>
      <c r="D372" s="120"/>
      <c r="E372" s="61" t="s">
        <v>287</v>
      </c>
      <c r="F372" s="35">
        <v>0</v>
      </c>
      <c r="G372" s="39">
        <v>0</v>
      </c>
      <c r="H372" s="39">
        <v>0</v>
      </c>
      <c r="I372" s="38">
        <v>0</v>
      </c>
      <c r="J372" s="39">
        <v>0</v>
      </c>
      <c r="K372" s="39">
        <v>0</v>
      </c>
      <c r="L372" s="39">
        <f>SUM(F372:J372)</f>
        <v>0</v>
      </c>
      <c r="M372" s="141"/>
    </row>
    <row r="373" spans="2:14" s="8" customFormat="1" x14ac:dyDescent="0.25">
      <c r="B373" s="139" t="s">
        <v>397</v>
      </c>
      <c r="C373" s="61"/>
      <c r="D373" s="118" t="s">
        <v>398</v>
      </c>
      <c r="E373" s="61" t="s">
        <v>289</v>
      </c>
      <c r="F373" s="35">
        <f>SUM(F374:F377)</f>
        <v>0</v>
      </c>
      <c r="G373" s="35">
        <f t="shared" ref="G373:L373" si="97">SUM(G374:G377)</f>
        <v>0</v>
      </c>
      <c r="H373" s="35">
        <f t="shared" si="97"/>
        <v>599</v>
      </c>
      <c r="I373" s="38">
        <f t="shared" si="97"/>
        <v>0</v>
      </c>
      <c r="J373" s="35">
        <f t="shared" si="97"/>
        <v>0</v>
      </c>
      <c r="K373" s="35"/>
      <c r="L373" s="35">
        <f t="shared" si="97"/>
        <v>599</v>
      </c>
      <c r="M373" s="147" t="s">
        <v>404</v>
      </c>
    </row>
    <row r="374" spans="2:14" s="8" customFormat="1" ht="25.5" x14ac:dyDescent="0.25">
      <c r="B374" s="140"/>
      <c r="C374" s="61"/>
      <c r="D374" s="119"/>
      <c r="E374" s="61" t="s">
        <v>284</v>
      </c>
      <c r="F374" s="35">
        <v>0</v>
      </c>
      <c r="G374" s="39">
        <v>0</v>
      </c>
      <c r="H374" s="39">
        <v>599</v>
      </c>
      <c r="I374" s="38">
        <v>0</v>
      </c>
      <c r="J374" s="35">
        <v>0</v>
      </c>
      <c r="K374" s="35">
        <v>0</v>
      </c>
      <c r="L374" s="39">
        <f t="shared" ref="L374:L382" si="98">SUM(F374:J374)</f>
        <v>599</v>
      </c>
      <c r="M374" s="147"/>
    </row>
    <row r="375" spans="2:14" s="8" customFormat="1" ht="25.5" x14ac:dyDescent="0.25">
      <c r="B375" s="140"/>
      <c r="C375" s="61"/>
      <c r="D375" s="119"/>
      <c r="E375" s="61" t="s">
        <v>285</v>
      </c>
      <c r="F375" s="35">
        <v>0</v>
      </c>
      <c r="G375" s="39">
        <v>0</v>
      </c>
      <c r="H375" s="39">
        <v>0</v>
      </c>
      <c r="I375" s="38">
        <v>0</v>
      </c>
      <c r="J375" s="39">
        <v>0</v>
      </c>
      <c r="K375" s="39">
        <v>0</v>
      </c>
      <c r="L375" s="39">
        <f t="shared" si="98"/>
        <v>0</v>
      </c>
      <c r="M375" s="147"/>
    </row>
    <row r="376" spans="2:14" s="8" customFormat="1" ht="25.5" x14ac:dyDescent="0.25">
      <c r="B376" s="140"/>
      <c r="C376" s="61"/>
      <c r="D376" s="119"/>
      <c r="E376" s="61" t="s">
        <v>286</v>
      </c>
      <c r="F376" s="35">
        <v>0</v>
      </c>
      <c r="G376" s="39">
        <v>0</v>
      </c>
      <c r="H376" s="39">
        <v>0</v>
      </c>
      <c r="I376" s="38">
        <v>0</v>
      </c>
      <c r="J376" s="39">
        <v>0</v>
      </c>
      <c r="K376" s="39">
        <v>0</v>
      </c>
      <c r="L376" s="39">
        <f t="shared" si="98"/>
        <v>0</v>
      </c>
      <c r="M376" s="147"/>
    </row>
    <row r="377" spans="2:14" s="8" customFormat="1" ht="25.5" x14ac:dyDescent="0.25">
      <c r="B377" s="141"/>
      <c r="C377" s="61"/>
      <c r="D377" s="120"/>
      <c r="E377" s="61" t="s">
        <v>287</v>
      </c>
      <c r="F377" s="35">
        <v>0</v>
      </c>
      <c r="G377" s="39">
        <v>0</v>
      </c>
      <c r="H377" s="39">
        <v>0</v>
      </c>
      <c r="I377" s="38">
        <v>0</v>
      </c>
      <c r="J377" s="39">
        <v>0</v>
      </c>
      <c r="K377" s="39">
        <v>0</v>
      </c>
      <c r="L377" s="39">
        <f t="shared" si="98"/>
        <v>0</v>
      </c>
      <c r="M377" s="147"/>
    </row>
    <row r="378" spans="2:14" s="8" customFormat="1" x14ac:dyDescent="0.25">
      <c r="B378" s="154" t="s">
        <v>399</v>
      </c>
      <c r="C378" s="61"/>
      <c r="D378" s="118" t="s">
        <v>400</v>
      </c>
      <c r="E378" s="61" t="s">
        <v>289</v>
      </c>
      <c r="F378" s="35">
        <f>SUM(F379:F382)</f>
        <v>0</v>
      </c>
      <c r="G378" s="35">
        <f t="shared" ref="G378:J378" si="99">SUM(G379:G382)</f>
        <v>0</v>
      </c>
      <c r="H378" s="35">
        <f t="shared" si="99"/>
        <v>338.86</v>
      </c>
      <c r="I378" s="38">
        <f t="shared" si="99"/>
        <v>0</v>
      </c>
      <c r="J378" s="35">
        <f t="shared" si="99"/>
        <v>0</v>
      </c>
      <c r="K378" s="35">
        <f t="shared" ref="K378" si="100">SUM(K379:K382)</f>
        <v>0</v>
      </c>
      <c r="L378" s="35">
        <f t="shared" si="98"/>
        <v>338.86</v>
      </c>
      <c r="M378" s="139" t="s">
        <v>162</v>
      </c>
    </row>
    <row r="379" spans="2:14" s="8" customFormat="1" ht="25.5" x14ac:dyDescent="0.25">
      <c r="B379" s="155"/>
      <c r="C379" s="61"/>
      <c r="D379" s="119"/>
      <c r="E379" s="61" t="s">
        <v>284</v>
      </c>
      <c r="F379" s="35">
        <v>0</v>
      </c>
      <c r="G379" s="39">
        <v>0</v>
      </c>
      <c r="H379" s="39">
        <v>338.86</v>
      </c>
      <c r="I379" s="38">
        <v>0</v>
      </c>
      <c r="J379" s="39">
        <v>0</v>
      </c>
      <c r="K379" s="39">
        <v>0</v>
      </c>
      <c r="L379" s="35">
        <f t="shared" si="98"/>
        <v>338.86</v>
      </c>
      <c r="M379" s="140"/>
    </row>
    <row r="380" spans="2:14" s="8" customFormat="1" ht="25.5" x14ac:dyDescent="0.25">
      <c r="B380" s="155"/>
      <c r="C380" s="61"/>
      <c r="D380" s="119"/>
      <c r="E380" s="61" t="s">
        <v>285</v>
      </c>
      <c r="F380" s="35">
        <v>0</v>
      </c>
      <c r="G380" s="39">
        <v>0</v>
      </c>
      <c r="H380" s="39">
        <v>0</v>
      </c>
      <c r="I380" s="38">
        <v>0</v>
      </c>
      <c r="J380" s="39">
        <v>0</v>
      </c>
      <c r="K380" s="39">
        <v>0</v>
      </c>
      <c r="L380" s="35">
        <f t="shared" si="98"/>
        <v>0</v>
      </c>
      <c r="M380" s="140"/>
    </row>
    <row r="381" spans="2:14" s="8" customFormat="1" ht="25.5" x14ac:dyDescent="0.25">
      <c r="B381" s="155"/>
      <c r="C381" s="56"/>
      <c r="D381" s="119"/>
      <c r="E381" s="61" t="s">
        <v>286</v>
      </c>
      <c r="F381" s="35">
        <v>0</v>
      </c>
      <c r="G381" s="39">
        <v>0</v>
      </c>
      <c r="H381" s="39">
        <v>0</v>
      </c>
      <c r="I381" s="38">
        <v>0</v>
      </c>
      <c r="J381" s="39">
        <v>0</v>
      </c>
      <c r="K381" s="39">
        <v>0</v>
      </c>
      <c r="L381" s="35">
        <f t="shared" si="98"/>
        <v>0</v>
      </c>
      <c r="M381" s="140"/>
    </row>
    <row r="382" spans="2:14" s="8" customFormat="1" ht="25.5" x14ac:dyDescent="0.25">
      <c r="B382" s="156"/>
      <c r="C382" s="56"/>
      <c r="D382" s="120"/>
      <c r="E382" s="61" t="s">
        <v>287</v>
      </c>
      <c r="F382" s="35">
        <v>0</v>
      </c>
      <c r="G382" s="39">
        <v>0</v>
      </c>
      <c r="H382" s="39">
        <v>0</v>
      </c>
      <c r="I382" s="38">
        <v>0</v>
      </c>
      <c r="J382" s="39">
        <v>0</v>
      </c>
      <c r="K382" s="39">
        <v>0</v>
      </c>
      <c r="L382" s="35">
        <f t="shared" si="98"/>
        <v>0</v>
      </c>
      <c r="M382" s="141"/>
    </row>
    <row r="383" spans="2:14" s="8" customFormat="1" x14ac:dyDescent="0.25">
      <c r="B383" s="154" t="s">
        <v>403</v>
      </c>
      <c r="C383" s="56"/>
      <c r="D383" s="118" t="s">
        <v>405</v>
      </c>
      <c r="E383" s="61" t="s">
        <v>289</v>
      </c>
      <c r="F383" s="39">
        <f t="shared" ref="F383:G383" si="101">SUM(F384:F387)</f>
        <v>0</v>
      </c>
      <c r="G383" s="39">
        <f t="shared" si="101"/>
        <v>0</v>
      </c>
      <c r="H383" s="39">
        <f>SUM(H384:H387)</f>
        <v>116.64</v>
      </c>
      <c r="I383" s="38">
        <f t="shared" ref="I383" si="102">SUM(I384:I387)</f>
        <v>0</v>
      </c>
      <c r="J383" s="39">
        <f t="shared" ref="J383:K383" si="103">SUM(J384:J387)</f>
        <v>0</v>
      </c>
      <c r="K383" s="39">
        <f t="shared" si="103"/>
        <v>0</v>
      </c>
      <c r="L383" s="39">
        <f>SUM(L384:L387)</f>
        <v>116.64</v>
      </c>
      <c r="M383" s="139" t="s">
        <v>162</v>
      </c>
    </row>
    <row r="384" spans="2:14" s="8" customFormat="1" ht="25.5" x14ac:dyDescent="0.25">
      <c r="B384" s="155"/>
      <c r="C384" s="56"/>
      <c r="D384" s="119"/>
      <c r="E384" s="61" t="s">
        <v>284</v>
      </c>
      <c r="F384" s="35">
        <v>0</v>
      </c>
      <c r="G384" s="39">
        <v>0</v>
      </c>
      <c r="H384" s="39">
        <v>116.64</v>
      </c>
      <c r="I384" s="38">
        <v>0</v>
      </c>
      <c r="J384" s="39">
        <v>0</v>
      </c>
      <c r="K384" s="39">
        <v>0</v>
      </c>
      <c r="L384" s="35">
        <f>SUM(F384:J384)</f>
        <v>116.64</v>
      </c>
      <c r="M384" s="140"/>
    </row>
    <row r="385" spans="2:13" s="8" customFormat="1" ht="25.5" x14ac:dyDescent="0.25">
      <c r="B385" s="155"/>
      <c r="C385" s="56"/>
      <c r="D385" s="119"/>
      <c r="E385" s="61" t="s">
        <v>285</v>
      </c>
      <c r="F385" s="35">
        <v>0</v>
      </c>
      <c r="G385" s="39">
        <v>0</v>
      </c>
      <c r="H385" s="39">
        <v>0</v>
      </c>
      <c r="I385" s="38">
        <v>0</v>
      </c>
      <c r="J385" s="39">
        <v>0</v>
      </c>
      <c r="K385" s="39">
        <v>0</v>
      </c>
      <c r="L385" s="35">
        <f>SUM(F385:J385)</f>
        <v>0</v>
      </c>
      <c r="M385" s="140"/>
    </row>
    <row r="386" spans="2:13" s="8" customFormat="1" ht="25.5" x14ac:dyDescent="0.25">
      <c r="B386" s="155"/>
      <c r="C386" s="56"/>
      <c r="D386" s="119"/>
      <c r="E386" s="61" t="s">
        <v>286</v>
      </c>
      <c r="F386" s="35">
        <v>0</v>
      </c>
      <c r="G386" s="39">
        <v>0</v>
      </c>
      <c r="H386" s="39">
        <v>0</v>
      </c>
      <c r="I386" s="38">
        <v>0</v>
      </c>
      <c r="J386" s="39">
        <v>0</v>
      </c>
      <c r="K386" s="39">
        <v>0</v>
      </c>
      <c r="L386" s="35">
        <f>SUM(F386:J386)</f>
        <v>0</v>
      </c>
      <c r="M386" s="140"/>
    </row>
    <row r="387" spans="2:13" s="8" customFormat="1" ht="25.5" x14ac:dyDescent="0.25">
      <c r="B387" s="156"/>
      <c r="C387" s="56"/>
      <c r="D387" s="120"/>
      <c r="E387" s="61" t="s">
        <v>287</v>
      </c>
      <c r="F387" s="35">
        <v>0</v>
      </c>
      <c r="G387" s="39">
        <v>0</v>
      </c>
      <c r="H387" s="39">
        <v>0</v>
      </c>
      <c r="I387" s="38">
        <v>0</v>
      </c>
      <c r="J387" s="39">
        <v>0</v>
      </c>
      <c r="K387" s="39">
        <v>0</v>
      </c>
      <c r="L387" s="35">
        <f>SUM(F387:J387)</f>
        <v>0</v>
      </c>
      <c r="M387" s="140"/>
    </row>
    <row r="388" spans="2:13" s="8" customFormat="1" x14ac:dyDescent="0.25">
      <c r="B388" s="158" t="s">
        <v>406</v>
      </c>
      <c r="C388" s="56"/>
      <c r="D388" s="118" t="s">
        <v>418</v>
      </c>
      <c r="E388" s="61" t="s">
        <v>289</v>
      </c>
      <c r="F388" s="35">
        <f>SUM(F389:F392)</f>
        <v>0</v>
      </c>
      <c r="G388" s="35">
        <f t="shared" ref="G388:K388" si="104">SUM(G389:G392)</f>
        <v>0</v>
      </c>
      <c r="H388" s="35">
        <f t="shared" si="104"/>
        <v>0</v>
      </c>
      <c r="I388" s="38">
        <f t="shared" si="104"/>
        <v>3120.0419999999999</v>
      </c>
      <c r="J388" s="35">
        <f t="shared" si="104"/>
        <v>0</v>
      </c>
      <c r="K388" s="35">
        <f t="shared" si="104"/>
        <v>0</v>
      </c>
      <c r="L388" s="35">
        <f>SUM(L389:L392)</f>
        <v>3120.0419999999999</v>
      </c>
      <c r="M388" s="140" t="s">
        <v>543</v>
      </c>
    </row>
    <row r="389" spans="2:13" s="8" customFormat="1" ht="25.5" x14ac:dyDescent="0.25">
      <c r="B389" s="155"/>
      <c r="C389" s="56"/>
      <c r="D389" s="119"/>
      <c r="E389" s="61" t="s">
        <v>284</v>
      </c>
      <c r="F389" s="35">
        <v>0</v>
      </c>
      <c r="G389" s="39">
        <v>0</v>
      </c>
      <c r="H389" s="39">
        <v>0</v>
      </c>
      <c r="I389" s="38">
        <f>4692.74-1013.158-334.34-225.2</f>
        <v>3120.0419999999999</v>
      </c>
      <c r="J389" s="35">
        <v>0</v>
      </c>
      <c r="K389" s="35">
        <v>0</v>
      </c>
      <c r="L389" s="35">
        <f>SUM(F389:K389)</f>
        <v>3120.0419999999999</v>
      </c>
      <c r="M389" s="140"/>
    </row>
    <row r="390" spans="2:13" s="8" customFormat="1" ht="25.5" x14ac:dyDescent="0.25">
      <c r="B390" s="155"/>
      <c r="C390" s="56"/>
      <c r="D390" s="119"/>
      <c r="E390" s="61" t="s">
        <v>285</v>
      </c>
      <c r="F390" s="35">
        <v>0</v>
      </c>
      <c r="G390" s="39">
        <v>0</v>
      </c>
      <c r="H390" s="39">
        <v>0</v>
      </c>
      <c r="I390" s="38">
        <v>0</v>
      </c>
      <c r="J390" s="39">
        <v>0</v>
      </c>
      <c r="K390" s="39">
        <v>0</v>
      </c>
      <c r="L390" s="35">
        <f t="shared" ref="L390:L397" si="105">SUM(F390:K390)</f>
        <v>0</v>
      </c>
      <c r="M390" s="140"/>
    </row>
    <row r="391" spans="2:13" s="8" customFormat="1" ht="25.5" x14ac:dyDescent="0.25">
      <c r="B391" s="155"/>
      <c r="C391" s="56"/>
      <c r="D391" s="119"/>
      <c r="E391" s="61" t="s">
        <v>286</v>
      </c>
      <c r="F391" s="35">
        <v>0</v>
      </c>
      <c r="G391" s="39">
        <v>0</v>
      </c>
      <c r="H391" s="39">
        <v>0</v>
      </c>
      <c r="I391" s="38">
        <v>0</v>
      </c>
      <c r="J391" s="39">
        <v>0</v>
      </c>
      <c r="K391" s="39">
        <v>0</v>
      </c>
      <c r="L391" s="35">
        <f t="shared" si="105"/>
        <v>0</v>
      </c>
      <c r="M391" s="140"/>
    </row>
    <row r="392" spans="2:13" s="8" customFormat="1" ht="25.5" x14ac:dyDescent="0.25">
      <c r="B392" s="156"/>
      <c r="C392" s="56"/>
      <c r="D392" s="120"/>
      <c r="E392" s="61" t="s">
        <v>287</v>
      </c>
      <c r="F392" s="35">
        <v>0</v>
      </c>
      <c r="G392" s="39">
        <v>0</v>
      </c>
      <c r="H392" s="39">
        <v>0</v>
      </c>
      <c r="I392" s="38">
        <v>0</v>
      </c>
      <c r="J392" s="39">
        <v>0</v>
      </c>
      <c r="K392" s="39">
        <v>0</v>
      </c>
      <c r="L392" s="35">
        <f t="shared" si="105"/>
        <v>0</v>
      </c>
      <c r="M392" s="141"/>
    </row>
    <row r="393" spans="2:13" s="8" customFormat="1" x14ac:dyDescent="0.25">
      <c r="B393" s="154" t="s">
        <v>417</v>
      </c>
      <c r="C393" s="56"/>
      <c r="D393" s="118" t="s">
        <v>370</v>
      </c>
      <c r="E393" s="56" t="s">
        <v>289</v>
      </c>
      <c r="F393" s="35">
        <f>SUM(F394:F397)</f>
        <v>0</v>
      </c>
      <c r="G393" s="35">
        <f t="shared" ref="G393:K393" si="106">SUM(G394:G397)</f>
        <v>0</v>
      </c>
      <c r="H393" s="35">
        <f t="shared" si="106"/>
        <v>349</v>
      </c>
      <c r="I393" s="37">
        <f>SUM(I394:I397)</f>
        <v>771</v>
      </c>
      <c r="J393" s="35">
        <f t="shared" si="106"/>
        <v>349</v>
      </c>
      <c r="K393" s="35">
        <f t="shared" si="106"/>
        <v>349</v>
      </c>
      <c r="L393" s="36">
        <f t="shared" si="105"/>
        <v>1818</v>
      </c>
      <c r="M393" s="139" t="s">
        <v>162</v>
      </c>
    </row>
    <row r="394" spans="2:13" s="8" customFormat="1" ht="25.5" x14ac:dyDescent="0.25">
      <c r="B394" s="155"/>
      <c r="C394" s="56"/>
      <c r="D394" s="119"/>
      <c r="E394" s="56" t="s">
        <v>284</v>
      </c>
      <c r="F394" s="35">
        <v>0</v>
      </c>
      <c r="G394" s="35">
        <v>0</v>
      </c>
      <c r="H394" s="35">
        <v>349</v>
      </c>
      <c r="I394" s="37">
        <f>350+421</f>
        <v>771</v>
      </c>
      <c r="J394" s="35">
        <v>349</v>
      </c>
      <c r="K394" s="35">
        <v>349</v>
      </c>
      <c r="L394" s="36">
        <f t="shared" si="105"/>
        <v>1818</v>
      </c>
      <c r="M394" s="140"/>
    </row>
    <row r="395" spans="2:13" s="8" customFormat="1" ht="25.5" x14ac:dyDescent="0.25">
      <c r="B395" s="155"/>
      <c r="C395" s="56"/>
      <c r="D395" s="119"/>
      <c r="E395" s="56" t="s">
        <v>285</v>
      </c>
      <c r="F395" s="35">
        <v>0</v>
      </c>
      <c r="G395" s="35">
        <v>0</v>
      </c>
      <c r="H395" s="35">
        <v>0</v>
      </c>
      <c r="I395" s="38">
        <v>0</v>
      </c>
      <c r="J395" s="35">
        <v>0</v>
      </c>
      <c r="K395" s="35">
        <v>0</v>
      </c>
      <c r="L395" s="35">
        <f t="shared" si="105"/>
        <v>0</v>
      </c>
      <c r="M395" s="140"/>
    </row>
    <row r="396" spans="2:13" s="8" customFormat="1" ht="25.5" x14ac:dyDescent="0.25">
      <c r="B396" s="155"/>
      <c r="C396" s="56"/>
      <c r="D396" s="119"/>
      <c r="E396" s="56" t="s">
        <v>286</v>
      </c>
      <c r="F396" s="35">
        <v>0</v>
      </c>
      <c r="G396" s="35">
        <v>0</v>
      </c>
      <c r="H396" s="35">
        <v>0</v>
      </c>
      <c r="I396" s="38">
        <v>0</v>
      </c>
      <c r="J396" s="35">
        <v>0</v>
      </c>
      <c r="K396" s="35">
        <v>0</v>
      </c>
      <c r="L396" s="35">
        <f t="shared" si="105"/>
        <v>0</v>
      </c>
      <c r="M396" s="140"/>
    </row>
    <row r="397" spans="2:13" s="8" customFormat="1" ht="25.5" x14ac:dyDescent="0.25">
      <c r="B397" s="156"/>
      <c r="C397" s="56"/>
      <c r="D397" s="120"/>
      <c r="E397" s="56" t="s">
        <v>287</v>
      </c>
      <c r="F397" s="35">
        <v>0</v>
      </c>
      <c r="G397" s="35">
        <v>0</v>
      </c>
      <c r="H397" s="35">
        <v>0</v>
      </c>
      <c r="I397" s="38">
        <v>0</v>
      </c>
      <c r="J397" s="35">
        <v>0</v>
      </c>
      <c r="K397" s="35">
        <v>0</v>
      </c>
      <c r="L397" s="35">
        <f t="shared" si="105"/>
        <v>0</v>
      </c>
      <c r="M397" s="141"/>
    </row>
    <row r="398" spans="2:13" s="8" customFormat="1" x14ac:dyDescent="0.25">
      <c r="B398" s="154" t="s">
        <v>422</v>
      </c>
      <c r="C398" s="56"/>
      <c r="D398" s="118" t="s">
        <v>424</v>
      </c>
      <c r="E398" s="56" t="s">
        <v>289</v>
      </c>
      <c r="F398" s="35">
        <f>SUM(F399:F402)</f>
        <v>0</v>
      </c>
      <c r="G398" s="35">
        <f t="shared" ref="G398:K398" si="107">SUM(G399:G402)</f>
        <v>0</v>
      </c>
      <c r="H398" s="35">
        <f t="shared" si="107"/>
        <v>0</v>
      </c>
      <c r="I398" s="38">
        <f t="shared" si="107"/>
        <v>6155.9800000000005</v>
      </c>
      <c r="J398" s="35">
        <f t="shared" si="107"/>
        <v>0</v>
      </c>
      <c r="K398" s="35">
        <f t="shared" si="107"/>
        <v>0</v>
      </c>
      <c r="L398" s="35">
        <f>SUM(L399:L402)</f>
        <v>6155.9800000000005</v>
      </c>
      <c r="M398" s="139" t="s">
        <v>162</v>
      </c>
    </row>
    <row r="399" spans="2:13" s="8" customFormat="1" ht="25.5" x14ac:dyDescent="0.25">
      <c r="B399" s="155"/>
      <c r="C399" s="56"/>
      <c r="D399" s="119"/>
      <c r="E399" s="56" t="s">
        <v>284</v>
      </c>
      <c r="F399" s="35">
        <v>0</v>
      </c>
      <c r="G399" s="35">
        <v>0</v>
      </c>
      <c r="H399" s="35">
        <v>0</v>
      </c>
      <c r="I399" s="38">
        <f>5599.3+150.68+267+139</f>
        <v>6155.9800000000005</v>
      </c>
      <c r="J399" s="35">
        <v>0</v>
      </c>
      <c r="K399" s="35">
        <v>0</v>
      </c>
      <c r="L399" s="35">
        <f>SUM(F399:K399)</f>
        <v>6155.9800000000005</v>
      </c>
      <c r="M399" s="140"/>
    </row>
    <row r="400" spans="2:13" s="8" customFormat="1" ht="25.5" x14ac:dyDescent="0.25">
      <c r="B400" s="155"/>
      <c r="C400" s="56"/>
      <c r="D400" s="119"/>
      <c r="E400" s="56" t="s">
        <v>285</v>
      </c>
      <c r="F400" s="35">
        <v>0</v>
      </c>
      <c r="G400" s="35">
        <v>0</v>
      </c>
      <c r="H400" s="35">
        <v>0</v>
      </c>
      <c r="I400" s="38">
        <v>0</v>
      </c>
      <c r="J400" s="35">
        <v>0</v>
      </c>
      <c r="K400" s="35">
        <v>0</v>
      </c>
      <c r="L400" s="35">
        <f>SUM(F400:K400)</f>
        <v>0</v>
      </c>
      <c r="M400" s="140"/>
    </row>
    <row r="401" spans="2:14" s="8" customFormat="1" ht="25.5" x14ac:dyDescent="0.25">
      <c r="B401" s="155"/>
      <c r="C401" s="56"/>
      <c r="D401" s="119"/>
      <c r="E401" s="56" t="s">
        <v>286</v>
      </c>
      <c r="F401" s="35">
        <v>0</v>
      </c>
      <c r="G401" s="35">
        <v>0</v>
      </c>
      <c r="H401" s="35">
        <v>0</v>
      </c>
      <c r="I401" s="38">
        <v>0</v>
      </c>
      <c r="J401" s="35">
        <v>0</v>
      </c>
      <c r="K401" s="35">
        <v>0</v>
      </c>
      <c r="L401" s="35">
        <f>SUM(F401:K401)</f>
        <v>0</v>
      </c>
      <c r="M401" s="140"/>
    </row>
    <row r="402" spans="2:14" s="8" customFormat="1" ht="25.5" x14ac:dyDescent="0.25">
      <c r="B402" s="156"/>
      <c r="C402" s="56"/>
      <c r="D402" s="120"/>
      <c r="E402" s="56" t="s">
        <v>287</v>
      </c>
      <c r="F402" s="35">
        <v>0</v>
      </c>
      <c r="G402" s="35">
        <v>0</v>
      </c>
      <c r="H402" s="35">
        <v>0</v>
      </c>
      <c r="I402" s="38">
        <v>0</v>
      </c>
      <c r="J402" s="35">
        <v>0</v>
      </c>
      <c r="K402" s="35">
        <v>0</v>
      </c>
      <c r="L402" s="35">
        <f>SUM(F402:K402)</f>
        <v>0</v>
      </c>
      <c r="M402" s="141"/>
    </row>
    <row r="403" spans="2:14" s="8" customFormat="1" x14ac:dyDescent="0.25">
      <c r="B403" s="154" t="s">
        <v>423</v>
      </c>
      <c r="C403" s="56"/>
      <c r="D403" s="118" t="s">
        <v>444</v>
      </c>
      <c r="E403" s="56" t="s">
        <v>289</v>
      </c>
      <c r="F403" s="35">
        <f>SUM(F404:F407)</f>
        <v>0</v>
      </c>
      <c r="G403" s="35">
        <f t="shared" ref="G403:L403" si="108">SUM(G404:G407)</f>
        <v>0</v>
      </c>
      <c r="H403" s="35">
        <f t="shared" si="108"/>
        <v>0</v>
      </c>
      <c r="I403" s="38">
        <f t="shared" si="108"/>
        <v>0</v>
      </c>
      <c r="J403" s="35">
        <f t="shared" si="108"/>
        <v>0</v>
      </c>
      <c r="K403" s="35">
        <f t="shared" si="108"/>
        <v>0</v>
      </c>
      <c r="L403" s="35">
        <f t="shared" si="108"/>
        <v>0</v>
      </c>
      <c r="M403" s="139" t="s">
        <v>162</v>
      </c>
    </row>
    <row r="404" spans="2:14" s="8" customFormat="1" ht="25.5" x14ac:dyDescent="0.25">
      <c r="B404" s="155"/>
      <c r="C404" s="56"/>
      <c r="D404" s="119"/>
      <c r="E404" s="56" t="s">
        <v>284</v>
      </c>
      <c r="F404" s="35">
        <v>0</v>
      </c>
      <c r="G404" s="35">
        <v>0</v>
      </c>
      <c r="H404" s="35">
        <v>0</v>
      </c>
      <c r="I404" s="38">
        <f>0</f>
        <v>0</v>
      </c>
      <c r="J404" s="35">
        <v>0</v>
      </c>
      <c r="K404" s="35">
        <v>0</v>
      </c>
      <c r="L404" s="35">
        <f>SUM(F404:K404)</f>
        <v>0</v>
      </c>
      <c r="M404" s="140"/>
    </row>
    <row r="405" spans="2:14" s="8" customFormat="1" ht="25.5" x14ac:dyDescent="0.25">
      <c r="B405" s="155"/>
      <c r="C405" s="56"/>
      <c r="D405" s="119"/>
      <c r="E405" s="56" t="s">
        <v>285</v>
      </c>
      <c r="F405" s="35">
        <v>0</v>
      </c>
      <c r="G405" s="35">
        <v>0</v>
      </c>
      <c r="H405" s="35">
        <v>0</v>
      </c>
      <c r="I405" s="38">
        <v>0</v>
      </c>
      <c r="J405" s="35">
        <v>0</v>
      </c>
      <c r="K405" s="35">
        <v>0</v>
      </c>
      <c r="L405" s="35">
        <f>SUM(F405:K405)</f>
        <v>0</v>
      </c>
      <c r="M405" s="140"/>
    </row>
    <row r="406" spans="2:14" s="8" customFormat="1" ht="25.5" x14ac:dyDescent="0.25">
      <c r="B406" s="155"/>
      <c r="C406" s="56"/>
      <c r="D406" s="119"/>
      <c r="E406" s="56" t="s">
        <v>286</v>
      </c>
      <c r="F406" s="35">
        <v>0</v>
      </c>
      <c r="G406" s="35">
        <v>0</v>
      </c>
      <c r="H406" s="35">
        <v>0</v>
      </c>
      <c r="I406" s="38">
        <v>0</v>
      </c>
      <c r="J406" s="35">
        <v>0</v>
      </c>
      <c r="K406" s="35">
        <v>0</v>
      </c>
      <c r="L406" s="35">
        <f>SUM(F406:K406)</f>
        <v>0</v>
      </c>
      <c r="M406" s="140"/>
    </row>
    <row r="407" spans="2:14" s="8" customFormat="1" ht="25.5" x14ac:dyDescent="0.25">
      <c r="B407" s="156"/>
      <c r="C407" s="56"/>
      <c r="D407" s="120"/>
      <c r="E407" s="56" t="s">
        <v>287</v>
      </c>
      <c r="F407" s="35">
        <v>0</v>
      </c>
      <c r="G407" s="35">
        <v>0</v>
      </c>
      <c r="H407" s="35">
        <v>0</v>
      </c>
      <c r="I407" s="38">
        <v>0</v>
      </c>
      <c r="J407" s="35">
        <v>0</v>
      </c>
      <c r="K407" s="35">
        <v>0</v>
      </c>
      <c r="L407" s="35">
        <f>SUM(F407:K407)</f>
        <v>0</v>
      </c>
      <c r="M407" s="141"/>
    </row>
    <row r="408" spans="2:14" x14ac:dyDescent="0.25">
      <c r="B408" s="154" t="s">
        <v>462</v>
      </c>
      <c r="C408" s="56"/>
      <c r="D408" s="54"/>
      <c r="E408" s="56" t="s">
        <v>289</v>
      </c>
      <c r="F408" s="35">
        <v>0</v>
      </c>
      <c r="G408" s="35">
        <v>0</v>
      </c>
      <c r="H408" s="35">
        <v>0</v>
      </c>
      <c r="I408" s="37">
        <f>I409+I410+I411+I412</f>
        <v>600</v>
      </c>
      <c r="J408" s="35">
        <v>0</v>
      </c>
      <c r="K408" s="35">
        <v>0</v>
      </c>
      <c r="L408" s="36">
        <f>F408+G408+H408+I408+J408+K408</f>
        <v>600</v>
      </c>
      <c r="M408" s="139" t="s">
        <v>162</v>
      </c>
      <c r="N408" s="8"/>
    </row>
    <row r="409" spans="2:14" ht="25.5" x14ac:dyDescent="0.25">
      <c r="B409" s="155"/>
      <c r="C409" s="56"/>
      <c r="D409" s="52" t="s">
        <v>463</v>
      </c>
      <c r="E409" s="56" t="s">
        <v>284</v>
      </c>
      <c r="F409" s="35">
        <v>0</v>
      </c>
      <c r="G409" s="35">
        <v>0</v>
      </c>
      <c r="H409" s="35">
        <v>0</v>
      </c>
      <c r="I409" s="37">
        <v>600</v>
      </c>
      <c r="J409" s="35">
        <v>0</v>
      </c>
      <c r="K409" s="35">
        <v>0</v>
      </c>
      <c r="L409" s="36">
        <f>F409+G409+H409+I409+J409+K409</f>
        <v>600</v>
      </c>
      <c r="M409" s="140"/>
      <c r="N409" s="8"/>
    </row>
    <row r="410" spans="2:14" ht="25.5" x14ac:dyDescent="0.25">
      <c r="B410" s="155"/>
      <c r="C410" s="56"/>
      <c r="D410" s="52"/>
      <c r="E410" s="56" t="s">
        <v>285</v>
      </c>
      <c r="F410" s="35">
        <v>0</v>
      </c>
      <c r="G410" s="35">
        <v>0</v>
      </c>
      <c r="H410" s="35">
        <v>0</v>
      </c>
      <c r="I410" s="38">
        <v>0</v>
      </c>
      <c r="J410" s="35">
        <v>0</v>
      </c>
      <c r="K410" s="35">
        <v>0</v>
      </c>
      <c r="L410" s="35">
        <v>0</v>
      </c>
      <c r="M410" s="140"/>
      <c r="N410" s="8"/>
    </row>
    <row r="411" spans="2:14" ht="25.5" x14ac:dyDescent="0.25">
      <c r="B411" s="155"/>
      <c r="C411" s="56"/>
      <c r="D411" s="52"/>
      <c r="E411" s="56" t="s">
        <v>286</v>
      </c>
      <c r="F411" s="35">
        <v>0</v>
      </c>
      <c r="G411" s="35">
        <v>0</v>
      </c>
      <c r="H411" s="35">
        <v>0</v>
      </c>
      <c r="I411" s="38">
        <v>0</v>
      </c>
      <c r="J411" s="35">
        <v>0</v>
      </c>
      <c r="K411" s="35">
        <v>0</v>
      </c>
      <c r="L411" s="35">
        <v>0</v>
      </c>
      <c r="M411" s="140"/>
      <c r="N411" s="8"/>
    </row>
    <row r="412" spans="2:14" ht="25.5" x14ac:dyDescent="0.25">
      <c r="B412" s="156"/>
      <c r="C412" s="56"/>
      <c r="D412" s="53"/>
      <c r="E412" s="56" t="s">
        <v>287</v>
      </c>
      <c r="F412" s="35">
        <v>0</v>
      </c>
      <c r="G412" s="35">
        <v>0</v>
      </c>
      <c r="H412" s="35">
        <v>0</v>
      </c>
      <c r="I412" s="38">
        <v>0</v>
      </c>
      <c r="J412" s="35">
        <v>0</v>
      </c>
      <c r="K412" s="35">
        <v>0</v>
      </c>
      <c r="L412" s="35">
        <v>0</v>
      </c>
      <c r="M412" s="141"/>
      <c r="N412" s="8"/>
    </row>
    <row r="413" spans="2:14" x14ac:dyDescent="0.25">
      <c r="B413" s="157" t="s">
        <v>465</v>
      </c>
      <c r="C413" s="56"/>
      <c r="D413" s="118" t="s">
        <v>470</v>
      </c>
      <c r="E413" s="56" t="s">
        <v>289</v>
      </c>
      <c r="F413" s="35">
        <v>0</v>
      </c>
      <c r="G413" s="35">
        <v>0</v>
      </c>
      <c r="H413" s="35">
        <v>0</v>
      </c>
      <c r="I413" s="37">
        <v>80</v>
      </c>
      <c r="J413" s="35">
        <v>0</v>
      </c>
      <c r="K413" s="35">
        <v>0</v>
      </c>
      <c r="L413" s="36">
        <v>80</v>
      </c>
      <c r="M413" s="139" t="s">
        <v>162</v>
      </c>
    </row>
    <row r="414" spans="2:14" ht="25.5" x14ac:dyDescent="0.25">
      <c r="B414" s="157"/>
      <c r="C414" s="56"/>
      <c r="D414" s="119"/>
      <c r="E414" s="56" t="s">
        <v>284</v>
      </c>
      <c r="F414" s="35">
        <v>0</v>
      </c>
      <c r="G414" s="35">
        <v>0</v>
      </c>
      <c r="H414" s="35">
        <v>0</v>
      </c>
      <c r="I414" s="37">
        <f>80</f>
        <v>80</v>
      </c>
      <c r="J414" s="35">
        <v>0</v>
      </c>
      <c r="K414" s="35">
        <v>0</v>
      </c>
      <c r="L414" s="36">
        <v>80</v>
      </c>
      <c r="M414" s="140"/>
    </row>
    <row r="415" spans="2:14" ht="25.5" x14ac:dyDescent="0.25">
      <c r="B415" s="157"/>
      <c r="C415" s="56"/>
      <c r="D415" s="119"/>
      <c r="E415" s="56" t="s">
        <v>285</v>
      </c>
      <c r="F415" s="35">
        <v>0</v>
      </c>
      <c r="G415" s="35">
        <v>0</v>
      </c>
      <c r="H415" s="35">
        <v>0</v>
      </c>
      <c r="I415" s="38">
        <v>0</v>
      </c>
      <c r="J415" s="35">
        <v>0</v>
      </c>
      <c r="K415" s="35">
        <v>0</v>
      </c>
      <c r="L415" s="35">
        <v>0</v>
      </c>
      <c r="M415" s="140"/>
    </row>
    <row r="416" spans="2:14" ht="25.5" x14ac:dyDescent="0.25">
      <c r="B416" s="157"/>
      <c r="C416" s="56"/>
      <c r="D416" s="119"/>
      <c r="E416" s="56" t="s">
        <v>286</v>
      </c>
      <c r="F416" s="35">
        <v>0</v>
      </c>
      <c r="G416" s="35">
        <v>0</v>
      </c>
      <c r="H416" s="35">
        <v>0</v>
      </c>
      <c r="I416" s="38">
        <v>0</v>
      </c>
      <c r="J416" s="35">
        <v>0</v>
      </c>
      <c r="K416" s="35">
        <v>0</v>
      </c>
      <c r="L416" s="35">
        <v>0</v>
      </c>
      <c r="M416" s="140"/>
    </row>
    <row r="417" spans="2:13" ht="25.5" x14ac:dyDescent="0.25">
      <c r="B417" s="157"/>
      <c r="C417" s="56"/>
      <c r="D417" s="120"/>
      <c r="E417" s="56" t="s">
        <v>287</v>
      </c>
      <c r="F417" s="35">
        <v>0</v>
      </c>
      <c r="G417" s="35">
        <v>0</v>
      </c>
      <c r="H417" s="35">
        <v>0</v>
      </c>
      <c r="I417" s="38">
        <v>0</v>
      </c>
      <c r="J417" s="35">
        <v>0</v>
      </c>
      <c r="K417" s="35">
        <v>0</v>
      </c>
      <c r="L417" s="35">
        <v>0</v>
      </c>
      <c r="M417" s="141"/>
    </row>
    <row r="418" spans="2:13" x14ac:dyDescent="0.25">
      <c r="B418" s="154" t="s">
        <v>464</v>
      </c>
      <c r="C418" s="56"/>
      <c r="D418" s="118" t="s">
        <v>527</v>
      </c>
      <c r="E418" s="56" t="s">
        <v>289</v>
      </c>
      <c r="F418" s="35">
        <f>SUM(F419:F422)</f>
        <v>0</v>
      </c>
      <c r="G418" s="35">
        <f t="shared" ref="G418:H418" si="109">SUM(G419:G422)</f>
        <v>0</v>
      </c>
      <c r="H418" s="35">
        <f t="shared" si="109"/>
        <v>0</v>
      </c>
      <c r="I418" s="38">
        <f>I419</f>
        <v>1628.5170000000001</v>
      </c>
      <c r="J418" s="38">
        <f t="shared" ref="J418:K418" si="110">SUM(J419:J422)</f>
        <v>0</v>
      </c>
      <c r="K418" s="38">
        <f t="shared" si="110"/>
        <v>0</v>
      </c>
      <c r="L418" s="38">
        <f>SUM(L419:L422)</f>
        <v>1628.5170000000001</v>
      </c>
      <c r="M418" s="139" t="s">
        <v>162</v>
      </c>
    </row>
    <row r="419" spans="2:13" ht="25.5" x14ac:dyDescent="0.25">
      <c r="B419" s="155"/>
      <c r="C419" s="56"/>
      <c r="D419" s="119"/>
      <c r="E419" s="56" t="s">
        <v>284</v>
      </c>
      <c r="F419" s="35">
        <v>0</v>
      </c>
      <c r="G419" s="35">
        <v>0</v>
      </c>
      <c r="H419" s="35">
        <v>0</v>
      </c>
      <c r="I419" s="38">
        <v>1628.5170000000001</v>
      </c>
      <c r="J419" s="38">
        <v>0</v>
      </c>
      <c r="K419" s="38">
        <v>0</v>
      </c>
      <c r="L419" s="38">
        <f>SUM(F419:K419)</f>
        <v>1628.5170000000001</v>
      </c>
      <c r="M419" s="140"/>
    </row>
    <row r="420" spans="2:13" ht="25.5" x14ac:dyDescent="0.25">
      <c r="B420" s="155"/>
      <c r="C420" s="56"/>
      <c r="D420" s="119"/>
      <c r="E420" s="56" t="s">
        <v>285</v>
      </c>
      <c r="F420" s="35">
        <v>0</v>
      </c>
      <c r="G420" s="35">
        <v>0</v>
      </c>
      <c r="H420" s="35">
        <v>0</v>
      </c>
      <c r="I420" s="38">
        <v>0</v>
      </c>
      <c r="J420" s="35">
        <v>0</v>
      </c>
      <c r="K420" s="35">
        <v>0</v>
      </c>
      <c r="L420" s="35">
        <f>SUM(F420:K420)</f>
        <v>0</v>
      </c>
      <c r="M420" s="140"/>
    </row>
    <row r="421" spans="2:13" ht="25.5" x14ac:dyDescent="0.25">
      <c r="B421" s="155"/>
      <c r="C421" s="56"/>
      <c r="D421" s="119"/>
      <c r="E421" s="56" t="s">
        <v>286</v>
      </c>
      <c r="F421" s="35">
        <v>0</v>
      </c>
      <c r="G421" s="35">
        <v>0</v>
      </c>
      <c r="H421" s="35">
        <v>0</v>
      </c>
      <c r="I421" s="38">
        <v>0</v>
      </c>
      <c r="J421" s="35">
        <v>0</v>
      </c>
      <c r="K421" s="35">
        <v>0</v>
      </c>
      <c r="L421" s="35">
        <f>SUM(F421:K421)</f>
        <v>0</v>
      </c>
      <c r="M421" s="140"/>
    </row>
    <row r="422" spans="2:13" ht="25.5" x14ac:dyDescent="0.25">
      <c r="B422" s="156"/>
      <c r="C422" s="56"/>
      <c r="D422" s="52"/>
      <c r="E422" s="56" t="s">
        <v>287</v>
      </c>
      <c r="F422" s="35">
        <v>0</v>
      </c>
      <c r="G422" s="35">
        <v>0</v>
      </c>
      <c r="H422" s="35">
        <v>0</v>
      </c>
      <c r="I422" s="38">
        <v>0</v>
      </c>
      <c r="J422" s="35">
        <v>0</v>
      </c>
      <c r="K422" s="35">
        <v>0</v>
      </c>
      <c r="L422" s="35">
        <f>SUM(F422:K422)</f>
        <v>0</v>
      </c>
      <c r="M422" s="141"/>
    </row>
    <row r="423" spans="2:13" x14ac:dyDescent="0.25">
      <c r="B423" s="154" t="s">
        <v>508</v>
      </c>
      <c r="C423" s="56"/>
      <c r="D423" s="118" t="s">
        <v>528</v>
      </c>
      <c r="E423" s="56" t="s">
        <v>289</v>
      </c>
      <c r="F423" s="35">
        <f>SUM(F424:F427)</f>
        <v>0</v>
      </c>
      <c r="G423" s="35">
        <f t="shared" ref="G423:K423" si="111">SUM(G424:G427)</f>
        <v>0</v>
      </c>
      <c r="H423" s="35">
        <f t="shared" si="111"/>
        <v>0</v>
      </c>
      <c r="I423" s="38">
        <f>I424</f>
        <v>157</v>
      </c>
      <c r="J423" s="38">
        <f t="shared" si="111"/>
        <v>0</v>
      </c>
      <c r="K423" s="38">
        <f t="shared" si="111"/>
        <v>0</v>
      </c>
      <c r="L423" s="38">
        <f>SUM(L424:L427)</f>
        <v>157</v>
      </c>
      <c r="M423" s="139" t="s">
        <v>162</v>
      </c>
    </row>
    <row r="424" spans="2:13" ht="25.5" x14ac:dyDescent="0.25">
      <c r="B424" s="155"/>
      <c r="C424" s="56"/>
      <c r="D424" s="119"/>
      <c r="E424" s="56" t="s">
        <v>284</v>
      </c>
      <c r="F424" s="35">
        <v>0</v>
      </c>
      <c r="G424" s="35">
        <v>0</v>
      </c>
      <c r="H424" s="35">
        <v>0</v>
      </c>
      <c r="I424" s="38">
        <v>157</v>
      </c>
      <c r="J424" s="38">
        <v>0</v>
      </c>
      <c r="K424" s="38">
        <v>0</v>
      </c>
      <c r="L424" s="38">
        <f>SUM(F424:K424)</f>
        <v>157</v>
      </c>
      <c r="M424" s="140"/>
    </row>
    <row r="425" spans="2:13" ht="25.5" x14ac:dyDescent="0.25">
      <c r="B425" s="155"/>
      <c r="C425" s="56"/>
      <c r="D425" s="119"/>
      <c r="E425" s="56" t="s">
        <v>285</v>
      </c>
      <c r="F425" s="35">
        <v>0</v>
      </c>
      <c r="G425" s="35">
        <v>0</v>
      </c>
      <c r="H425" s="35">
        <v>0</v>
      </c>
      <c r="I425" s="38">
        <v>0</v>
      </c>
      <c r="J425" s="35">
        <v>0</v>
      </c>
      <c r="K425" s="35">
        <v>0</v>
      </c>
      <c r="L425" s="35">
        <f>SUM(F425:K425)</f>
        <v>0</v>
      </c>
      <c r="M425" s="140"/>
    </row>
    <row r="426" spans="2:13" ht="25.5" x14ac:dyDescent="0.25">
      <c r="B426" s="155"/>
      <c r="C426" s="56"/>
      <c r="D426" s="52"/>
      <c r="E426" s="56" t="s">
        <v>286</v>
      </c>
      <c r="F426" s="35">
        <v>0</v>
      </c>
      <c r="G426" s="35">
        <v>0</v>
      </c>
      <c r="H426" s="35">
        <v>0</v>
      </c>
      <c r="I426" s="38">
        <v>0</v>
      </c>
      <c r="J426" s="35">
        <v>0</v>
      </c>
      <c r="K426" s="35">
        <v>0</v>
      </c>
      <c r="L426" s="35">
        <f>SUM(F426:K426)</f>
        <v>0</v>
      </c>
      <c r="M426" s="140"/>
    </row>
    <row r="427" spans="2:13" ht="25.5" x14ac:dyDescent="0.25">
      <c r="B427" s="155"/>
      <c r="C427" s="64"/>
      <c r="D427" s="52"/>
      <c r="E427" s="56" t="s">
        <v>287</v>
      </c>
      <c r="F427" s="35">
        <v>0</v>
      </c>
      <c r="G427" s="35">
        <v>0</v>
      </c>
      <c r="H427" s="35">
        <v>0</v>
      </c>
      <c r="I427" s="38">
        <v>0</v>
      </c>
      <c r="J427" s="35">
        <v>0</v>
      </c>
      <c r="K427" s="35">
        <v>0</v>
      </c>
      <c r="L427" s="35">
        <f>SUM(F427:K427)</f>
        <v>0</v>
      </c>
      <c r="M427" s="141"/>
    </row>
    <row r="428" spans="2:13" x14ac:dyDescent="0.25">
      <c r="B428" s="157" t="s">
        <v>511</v>
      </c>
      <c r="C428" s="56"/>
      <c r="D428" s="118" t="s">
        <v>526</v>
      </c>
      <c r="E428" s="56" t="s">
        <v>289</v>
      </c>
      <c r="F428" s="35">
        <v>0</v>
      </c>
      <c r="G428" s="35">
        <v>0</v>
      </c>
      <c r="H428" s="35">
        <v>0</v>
      </c>
      <c r="I428" s="38">
        <f>I429</f>
        <v>79.144000000000005</v>
      </c>
      <c r="J428" s="38">
        <v>0</v>
      </c>
      <c r="K428" s="38">
        <v>0</v>
      </c>
      <c r="L428" s="38">
        <f>I428</f>
        <v>79.144000000000005</v>
      </c>
      <c r="M428" s="139" t="s">
        <v>162</v>
      </c>
    </row>
    <row r="429" spans="2:13" ht="25.5" x14ac:dyDescent="0.25">
      <c r="B429" s="157"/>
      <c r="C429" s="56"/>
      <c r="D429" s="119"/>
      <c r="E429" s="56" t="s">
        <v>284</v>
      </c>
      <c r="F429" s="35">
        <v>0</v>
      </c>
      <c r="G429" s="35">
        <v>0</v>
      </c>
      <c r="H429" s="35">
        <v>0</v>
      </c>
      <c r="I429" s="38">
        <f>79.144</f>
        <v>79.144000000000005</v>
      </c>
      <c r="J429" s="38">
        <v>0</v>
      </c>
      <c r="K429" s="38">
        <v>0</v>
      </c>
      <c r="L429" s="38">
        <f>I429</f>
        <v>79.144000000000005</v>
      </c>
      <c r="M429" s="140"/>
    </row>
    <row r="430" spans="2:13" ht="25.5" x14ac:dyDescent="0.25">
      <c r="B430" s="157"/>
      <c r="C430" s="56"/>
      <c r="D430" s="119"/>
      <c r="E430" s="56" t="s">
        <v>285</v>
      </c>
      <c r="F430" s="35">
        <v>0</v>
      </c>
      <c r="G430" s="35">
        <v>0</v>
      </c>
      <c r="H430" s="35">
        <v>0</v>
      </c>
      <c r="I430" s="38">
        <v>0</v>
      </c>
      <c r="J430" s="35">
        <v>0</v>
      </c>
      <c r="K430" s="35">
        <v>0</v>
      </c>
      <c r="L430" s="35">
        <v>0</v>
      </c>
      <c r="M430" s="140"/>
    </row>
    <row r="431" spans="2:13" ht="25.5" x14ac:dyDescent="0.25">
      <c r="B431" s="157"/>
      <c r="C431" s="56"/>
      <c r="D431" s="119"/>
      <c r="E431" s="56" t="s">
        <v>286</v>
      </c>
      <c r="F431" s="35">
        <v>0</v>
      </c>
      <c r="G431" s="35">
        <v>0</v>
      </c>
      <c r="H431" s="35">
        <v>0</v>
      </c>
      <c r="I431" s="38">
        <v>0</v>
      </c>
      <c r="J431" s="35">
        <v>0</v>
      </c>
      <c r="K431" s="35">
        <v>0</v>
      </c>
      <c r="L431" s="35">
        <v>0</v>
      </c>
      <c r="M431" s="140"/>
    </row>
    <row r="432" spans="2:13" ht="25.5" x14ac:dyDescent="0.25">
      <c r="B432" s="157"/>
      <c r="C432" s="56"/>
      <c r="D432" s="120"/>
      <c r="E432" s="56" t="s">
        <v>287</v>
      </c>
      <c r="F432" s="35">
        <v>0</v>
      </c>
      <c r="G432" s="35">
        <v>0</v>
      </c>
      <c r="H432" s="35">
        <v>0</v>
      </c>
      <c r="I432" s="38">
        <v>0</v>
      </c>
      <c r="J432" s="35">
        <v>0</v>
      </c>
      <c r="K432" s="35">
        <v>0</v>
      </c>
      <c r="L432" s="35">
        <v>0</v>
      </c>
      <c r="M432" s="141"/>
    </row>
    <row r="433" spans="2:13" x14ac:dyDescent="0.25">
      <c r="B433" s="157" t="s">
        <v>512</v>
      </c>
      <c r="C433" s="56"/>
      <c r="D433" s="151" t="s">
        <v>553</v>
      </c>
      <c r="E433" s="56" t="s">
        <v>289</v>
      </c>
      <c r="F433" s="35">
        <v>0</v>
      </c>
      <c r="G433" s="35">
        <v>0</v>
      </c>
      <c r="H433" s="35">
        <v>0</v>
      </c>
      <c r="I433" s="38">
        <f>I434</f>
        <v>125.96299999999999</v>
      </c>
      <c r="J433" s="38">
        <v>0</v>
      </c>
      <c r="K433" s="38">
        <v>0</v>
      </c>
      <c r="L433" s="38">
        <f>I433</f>
        <v>125.96299999999999</v>
      </c>
      <c r="M433" s="139" t="s">
        <v>162</v>
      </c>
    </row>
    <row r="434" spans="2:13" ht="25.5" x14ac:dyDescent="0.25">
      <c r="B434" s="157"/>
      <c r="C434" s="56"/>
      <c r="D434" s="152"/>
      <c r="E434" s="56" t="s">
        <v>284</v>
      </c>
      <c r="F434" s="35">
        <v>0</v>
      </c>
      <c r="G434" s="35">
        <v>0</v>
      </c>
      <c r="H434" s="35">
        <v>0</v>
      </c>
      <c r="I434" s="38">
        <v>125.96299999999999</v>
      </c>
      <c r="J434" s="38">
        <v>0</v>
      </c>
      <c r="K434" s="38">
        <v>0</v>
      </c>
      <c r="L434" s="38">
        <f>I434</f>
        <v>125.96299999999999</v>
      </c>
      <c r="M434" s="140"/>
    </row>
    <row r="435" spans="2:13" ht="25.5" x14ac:dyDescent="0.25">
      <c r="B435" s="157"/>
      <c r="C435" s="56"/>
      <c r="D435" s="152"/>
      <c r="E435" s="56" t="s">
        <v>285</v>
      </c>
      <c r="F435" s="35">
        <v>0</v>
      </c>
      <c r="G435" s="35">
        <v>0</v>
      </c>
      <c r="H435" s="35">
        <v>0</v>
      </c>
      <c r="I435" s="38">
        <v>0</v>
      </c>
      <c r="J435" s="35">
        <v>0</v>
      </c>
      <c r="K435" s="35">
        <v>0</v>
      </c>
      <c r="L435" s="35">
        <v>0</v>
      </c>
      <c r="M435" s="140"/>
    </row>
    <row r="436" spans="2:13" ht="25.5" x14ac:dyDescent="0.25">
      <c r="B436" s="157"/>
      <c r="C436" s="56"/>
      <c r="D436" s="152"/>
      <c r="E436" s="56" t="s">
        <v>286</v>
      </c>
      <c r="F436" s="35">
        <v>0</v>
      </c>
      <c r="G436" s="35">
        <v>0</v>
      </c>
      <c r="H436" s="35">
        <v>0</v>
      </c>
      <c r="I436" s="38">
        <v>0</v>
      </c>
      <c r="J436" s="35">
        <v>0</v>
      </c>
      <c r="K436" s="35">
        <v>0</v>
      </c>
      <c r="L436" s="35">
        <v>0</v>
      </c>
      <c r="M436" s="140"/>
    </row>
    <row r="437" spans="2:13" ht="25.5" x14ac:dyDescent="0.25">
      <c r="B437" s="157"/>
      <c r="C437" s="56"/>
      <c r="D437" s="153"/>
      <c r="E437" s="56" t="s">
        <v>287</v>
      </c>
      <c r="F437" s="35">
        <v>0</v>
      </c>
      <c r="G437" s="35">
        <v>0</v>
      </c>
      <c r="H437" s="35">
        <v>0</v>
      </c>
      <c r="I437" s="38">
        <v>0</v>
      </c>
      <c r="J437" s="35">
        <v>0</v>
      </c>
      <c r="K437" s="35">
        <v>0</v>
      </c>
      <c r="L437" s="35">
        <v>0</v>
      </c>
      <c r="M437" s="141"/>
    </row>
    <row r="438" spans="2:13" ht="15" customHeight="1" x14ac:dyDescent="0.25">
      <c r="B438" s="154" t="s">
        <v>545</v>
      </c>
      <c r="C438" s="83"/>
      <c r="D438" s="118" t="s">
        <v>548</v>
      </c>
      <c r="E438" s="83" t="s">
        <v>289</v>
      </c>
      <c r="F438" s="35">
        <f>SUM(F439:F442)</f>
        <v>0</v>
      </c>
      <c r="G438" s="35">
        <f t="shared" ref="G438:L438" si="112">SUM(G439:G442)</f>
        <v>0</v>
      </c>
      <c r="H438" s="35">
        <f t="shared" si="112"/>
        <v>0</v>
      </c>
      <c r="I438" s="38">
        <f t="shared" si="112"/>
        <v>1238.3499999999999</v>
      </c>
      <c r="J438" s="35">
        <f t="shared" si="112"/>
        <v>0</v>
      </c>
      <c r="K438" s="35">
        <f t="shared" si="112"/>
        <v>0</v>
      </c>
      <c r="L438" s="35">
        <f t="shared" si="112"/>
        <v>1238.3499999999999</v>
      </c>
      <c r="M438" s="139" t="s">
        <v>543</v>
      </c>
    </row>
    <row r="439" spans="2:13" ht="25.5" x14ac:dyDescent="0.25">
      <c r="B439" s="155"/>
      <c r="C439" s="83"/>
      <c r="D439" s="119"/>
      <c r="E439" s="83" t="s">
        <v>284</v>
      </c>
      <c r="F439" s="35">
        <v>0</v>
      </c>
      <c r="G439" s="35">
        <v>0</v>
      </c>
      <c r="H439" s="35">
        <v>0</v>
      </c>
      <c r="I439" s="38">
        <f>225.2+1013.15</f>
        <v>1238.3499999999999</v>
      </c>
      <c r="J439" s="35">
        <v>0</v>
      </c>
      <c r="K439" s="35">
        <v>0</v>
      </c>
      <c r="L439" s="35">
        <f>SUM(F439:K439)</f>
        <v>1238.3499999999999</v>
      </c>
      <c r="M439" s="140"/>
    </row>
    <row r="440" spans="2:13" ht="25.5" x14ac:dyDescent="0.25">
      <c r="B440" s="155"/>
      <c r="C440" s="83"/>
      <c r="D440" s="119"/>
      <c r="E440" s="83" t="s">
        <v>285</v>
      </c>
      <c r="F440" s="35">
        <v>0</v>
      </c>
      <c r="G440" s="35">
        <v>0</v>
      </c>
      <c r="H440" s="35">
        <v>0</v>
      </c>
      <c r="I440" s="38">
        <v>0</v>
      </c>
      <c r="J440" s="35">
        <v>0</v>
      </c>
      <c r="K440" s="35">
        <v>0</v>
      </c>
      <c r="L440" s="35">
        <f>SUM(F440:K440)</f>
        <v>0</v>
      </c>
      <c r="M440" s="140"/>
    </row>
    <row r="441" spans="2:13" ht="25.5" x14ac:dyDescent="0.25">
      <c r="B441" s="155"/>
      <c r="C441" s="83"/>
      <c r="D441" s="119"/>
      <c r="E441" s="83" t="s">
        <v>286</v>
      </c>
      <c r="F441" s="35">
        <v>0</v>
      </c>
      <c r="G441" s="35">
        <v>0</v>
      </c>
      <c r="H441" s="35">
        <v>0</v>
      </c>
      <c r="I441" s="38">
        <v>0</v>
      </c>
      <c r="J441" s="35">
        <v>0</v>
      </c>
      <c r="K441" s="35">
        <v>0</v>
      </c>
      <c r="L441" s="35">
        <f>SUM(F441:K441)</f>
        <v>0</v>
      </c>
      <c r="M441" s="140"/>
    </row>
    <row r="442" spans="2:13" ht="17.25" customHeight="1" x14ac:dyDescent="0.25">
      <c r="B442" s="156"/>
      <c r="C442" s="83"/>
      <c r="D442" s="120"/>
      <c r="E442" s="83" t="s">
        <v>287</v>
      </c>
      <c r="F442" s="35">
        <v>0</v>
      </c>
      <c r="G442" s="35">
        <v>0</v>
      </c>
      <c r="H442" s="35">
        <v>0</v>
      </c>
      <c r="I442" s="38">
        <v>0</v>
      </c>
      <c r="J442" s="35">
        <v>0</v>
      </c>
      <c r="K442" s="35">
        <v>0</v>
      </c>
      <c r="L442" s="35">
        <f>SUM(F442:K442)</f>
        <v>0</v>
      </c>
      <c r="M442" s="141"/>
    </row>
    <row r="443" spans="2:13" ht="17.25" customHeight="1" x14ac:dyDescent="0.25">
      <c r="B443" s="169" t="s">
        <v>550</v>
      </c>
      <c r="C443" s="85"/>
      <c r="D443" s="151" t="s">
        <v>551</v>
      </c>
      <c r="E443" s="85" t="s">
        <v>289</v>
      </c>
      <c r="F443" s="75">
        <v>0</v>
      </c>
      <c r="G443" s="76">
        <v>0</v>
      </c>
      <c r="H443" s="76">
        <v>0</v>
      </c>
      <c r="I443" s="73">
        <v>28.263000000000002</v>
      </c>
      <c r="J443" s="76">
        <v>0</v>
      </c>
      <c r="K443" s="76">
        <v>0</v>
      </c>
      <c r="L443" s="76">
        <f>I443</f>
        <v>28.263000000000002</v>
      </c>
      <c r="M443" s="139" t="s">
        <v>549</v>
      </c>
    </row>
    <row r="444" spans="2:13" ht="23.25" customHeight="1" x14ac:dyDescent="0.25">
      <c r="B444" s="169"/>
      <c r="C444" s="85"/>
      <c r="D444" s="152"/>
      <c r="E444" s="85" t="s">
        <v>284</v>
      </c>
      <c r="F444" s="75">
        <v>0</v>
      </c>
      <c r="G444" s="76">
        <v>0</v>
      </c>
      <c r="H444" s="76">
        <v>0</v>
      </c>
      <c r="I444" s="73">
        <v>28.263000000000002</v>
      </c>
      <c r="J444" s="76">
        <v>0</v>
      </c>
      <c r="K444" s="76">
        <v>0</v>
      </c>
      <c r="L444" s="76">
        <f>I444</f>
        <v>28.263000000000002</v>
      </c>
      <c r="M444" s="140"/>
    </row>
    <row r="445" spans="2:13" ht="23.25" customHeight="1" x14ac:dyDescent="0.25">
      <c r="B445" s="169"/>
      <c r="C445" s="85"/>
      <c r="D445" s="152"/>
      <c r="E445" s="85" t="s">
        <v>285</v>
      </c>
      <c r="F445" s="75">
        <v>0</v>
      </c>
      <c r="G445" s="76">
        <v>0</v>
      </c>
      <c r="H445" s="76">
        <v>0</v>
      </c>
      <c r="I445" s="73">
        <v>0</v>
      </c>
      <c r="J445" s="76">
        <v>0</v>
      </c>
      <c r="K445" s="76">
        <v>0</v>
      </c>
      <c r="L445" s="76">
        <v>0</v>
      </c>
      <c r="M445" s="140"/>
    </row>
    <row r="446" spans="2:13" ht="25.5" customHeight="1" x14ac:dyDescent="0.25">
      <c r="B446" s="169"/>
      <c r="C446" s="85"/>
      <c r="D446" s="152"/>
      <c r="E446" s="85" t="s">
        <v>286</v>
      </c>
      <c r="F446" s="75">
        <v>0</v>
      </c>
      <c r="G446" s="76">
        <v>0</v>
      </c>
      <c r="H446" s="76">
        <v>0</v>
      </c>
      <c r="I446" s="73">
        <v>0</v>
      </c>
      <c r="J446" s="76">
        <v>0</v>
      </c>
      <c r="K446" s="76">
        <v>0</v>
      </c>
      <c r="L446" s="76">
        <v>0</v>
      </c>
      <c r="M446" s="140"/>
    </row>
    <row r="447" spans="2:13" ht="17.25" customHeight="1" x14ac:dyDescent="0.25">
      <c r="B447" s="169"/>
      <c r="C447" s="85"/>
      <c r="D447" s="153"/>
      <c r="E447" s="85" t="s">
        <v>287</v>
      </c>
      <c r="F447" s="75">
        <v>0</v>
      </c>
      <c r="G447" s="76">
        <v>0</v>
      </c>
      <c r="H447" s="76">
        <v>0</v>
      </c>
      <c r="I447" s="73">
        <v>0</v>
      </c>
      <c r="J447" s="76">
        <v>0</v>
      </c>
      <c r="K447" s="76">
        <v>0</v>
      </c>
      <c r="L447" s="76">
        <v>0</v>
      </c>
      <c r="M447" s="141"/>
    </row>
    <row r="448" spans="2:13" ht="17.25" customHeight="1" x14ac:dyDescent="0.25">
      <c r="B448" s="170" t="s">
        <v>556</v>
      </c>
      <c r="C448" s="104"/>
      <c r="D448" s="105"/>
      <c r="E448" s="104" t="s">
        <v>289</v>
      </c>
      <c r="F448" s="106">
        <v>0</v>
      </c>
      <c r="G448" s="107">
        <v>0</v>
      </c>
      <c r="H448" s="107">
        <v>0</v>
      </c>
      <c r="I448" s="108">
        <v>344.4</v>
      </c>
      <c r="J448" s="107">
        <v>0</v>
      </c>
      <c r="K448" s="107">
        <v>0</v>
      </c>
      <c r="L448" s="107">
        <f>I448</f>
        <v>344.4</v>
      </c>
      <c r="M448" s="170" t="s">
        <v>549</v>
      </c>
    </row>
    <row r="449" spans="2:13" ht="24.75" customHeight="1" x14ac:dyDescent="0.25">
      <c r="B449" s="171"/>
      <c r="C449" s="104"/>
      <c r="D449" s="105"/>
      <c r="E449" s="104" t="s">
        <v>284</v>
      </c>
      <c r="F449" s="106">
        <v>0</v>
      </c>
      <c r="G449" s="107">
        <v>0</v>
      </c>
      <c r="H449" s="107">
        <v>0</v>
      </c>
      <c r="I449" s="108">
        <v>344.4</v>
      </c>
      <c r="J449" s="107">
        <v>0</v>
      </c>
      <c r="K449" s="107">
        <v>0</v>
      </c>
      <c r="L449" s="107">
        <f>I449</f>
        <v>344.4</v>
      </c>
      <c r="M449" s="171"/>
    </row>
    <row r="450" spans="2:13" ht="24" customHeight="1" x14ac:dyDescent="0.25">
      <c r="B450" s="171"/>
      <c r="C450" s="104"/>
      <c r="D450" s="105" t="s">
        <v>572</v>
      </c>
      <c r="E450" s="104" t="s">
        <v>285</v>
      </c>
      <c r="F450" s="106">
        <v>0</v>
      </c>
      <c r="G450" s="107">
        <v>0</v>
      </c>
      <c r="H450" s="107">
        <v>0</v>
      </c>
      <c r="I450" s="108">
        <v>0</v>
      </c>
      <c r="J450" s="107">
        <v>0</v>
      </c>
      <c r="K450" s="107">
        <v>0</v>
      </c>
      <c r="L450" s="107">
        <v>0</v>
      </c>
      <c r="M450" s="171"/>
    </row>
    <row r="451" spans="2:13" ht="22.5" customHeight="1" x14ac:dyDescent="0.25">
      <c r="B451" s="171"/>
      <c r="C451" s="104"/>
      <c r="D451" s="105"/>
      <c r="E451" s="104" t="s">
        <v>286</v>
      </c>
      <c r="F451" s="106">
        <v>0</v>
      </c>
      <c r="G451" s="107">
        <v>0</v>
      </c>
      <c r="H451" s="107">
        <v>0</v>
      </c>
      <c r="I451" s="108">
        <v>0</v>
      </c>
      <c r="J451" s="107">
        <v>0</v>
      </c>
      <c r="K451" s="107">
        <v>0</v>
      </c>
      <c r="L451" s="107">
        <v>0</v>
      </c>
      <c r="M451" s="171"/>
    </row>
    <row r="452" spans="2:13" ht="17.25" customHeight="1" x14ac:dyDescent="0.25">
      <c r="B452" s="171"/>
      <c r="C452" s="110"/>
      <c r="D452" s="105"/>
      <c r="E452" s="110" t="s">
        <v>287</v>
      </c>
      <c r="F452" s="106">
        <v>0</v>
      </c>
      <c r="G452" s="107">
        <v>0</v>
      </c>
      <c r="H452" s="107">
        <v>0</v>
      </c>
      <c r="I452" s="108">
        <v>0</v>
      </c>
      <c r="J452" s="107">
        <v>0</v>
      </c>
      <c r="K452" s="107">
        <v>0</v>
      </c>
      <c r="L452" s="107">
        <v>0</v>
      </c>
      <c r="M452" s="172"/>
    </row>
    <row r="453" spans="2:13" ht="17.25" customHeight="1" x14ac:dyDescent="0.25">
      <c r="B453" s="170" t="s">
        <v>562</v>
      </c>
      <c r="C453" s="104"/>
      <c r="D453" s="175" t="s">
        <v>564</v>
      </c>
      <c r="E453" s="104" t="s">
        <v>289</v>
      </c>
      <c r="F453" s="106">
        <v>0</v>
      </c>
      <c r="G453" s="107">
        <v>0</v>
      </c>
      <c r="H453" s="107">
        <v>0</v>
      </c>
      <c r="I453" s="108">
        <f>I454</f>
        <v>110.913</v>
      </c>
      <c r="J453" s="107">
        <v>0</v>
      </c>
      <c r="K453" s="107">
        <v>0</v>
      </c>
      <c r="L453" s="107">
        <f>I453</f>
        <v>110.913</v>
      </c>
      <c r="M453" s="170" t="s">
        <v>549</v>
      </c>
    </row>
    <row r="454" spans="2:13" ht="25.5" customHeight="1" x14ac:dyDescent="0.25">
      <c r="B454" s="171"/>
      <c r="C454" s="104"/>
      <c r="D454" s="176"/>
      <c r="E454" s="104" t="s">
        <v>284</v>
      </c>
      <c r="F454" s="106">
        <v>0</v>
      </c>
      <c r="G454" s="107">
        <v>0</v>
      </c>
      <c r="H454" s="107">
        <v>0</v>
      </c>
      <c r="I454" s="108">
        <v>110.913</v>
      </c>
      <c r="J454" s="107">
        <v>0</v>
      </c>
      <c r="K454" s="107">
        <v>0</v>
      </c>
      <c r="L454" s="107">
        <f>I454</f>
        <v>110.913</v>
      </c>
      <c r="M454" s="171"/>
    </row>
    <row r="455" spans="2:13" ht="22.5" customHeight="1" x14ac:dyDescent="0.25">
      <c r="B455" s="171"/>
      <c r="C455" s="104"/>
      <c r="D455" s="176"/>
      <c r="E455" s="104" t="s">
        <v>285</v>
      </c>
      <c r="F455" s="106">
        <v>0</v>
      </c>
      <c r="G455" s="107">
        <v>0</v>
      </c>
      <c r="H455" s="107">
        <v>0</v>
      </c>
      <c r="I455" s="108">
        <v>0</v>
      </c>
      <c r="J455" s="107">
        <v>0</v>
      </c>
      <c r="K455" s="107">
        <v>0</v>
      </c>
      <c r="L455" s="107">
        <v>0</v>
      </c>
      <c r="M455" s="171"/>
    </row>
    <row r="456" spans="2:13" ht="22.5" customHeight="1" x14ac:dyDescent="0.25">
      <c r="B456" s="171"/>
      <c r="C456" s="104"/>
      <c r="D456" s="176"/>
      <c r="E456" s="104" t="s">
        <v>286</v>
      </c>
      <c r="F456" s="106">
        <v>0</v>
      </c>
      <c r="G456" s="107">
        <v>0</v>
      </c>
      <c r="H456" s="107">
        <v>0</v>
      </c>
      <c r="I456" s="108">
        <v>0</v>
      </c>
      <c r="J456" s="107">
        <v>0</v>
      </c>
      <c r="K456" s="107">
        <v>0</v>
      </c>
      <c r="L456" s="107">
        <v>0</v>
      </c>
      <c r="M456" s="171"/>
    </row>
    <row r="457" spans="2:13" ht="17.25" customHeight="1" x14ac:dyDescent="0.25">
      <c r="B457" s="171"/>
      <c r="C457" s="104"/>
      <c r="D457" s="177"/>
      <c r="E457" s="104" t="s">
        <v>287</v>
      </c>
      <c r="F457" s="106">
        <v>0</v>
      </c>
      <c r="G457" s="107">
        <v>0</v>
      </c>
      <c r="H457" s="107">
        <v>0</v>
      </c>
      <c r="I457" s="108">
        <v>0</v>
      </c>
      <c r="J457" s="107">
        <v>0</v>
      </c>
      <c r="K457" s="107">
        <v>0</v>
      </c>
      <c r="L457" s="107">
        <v>0</v>
      </c>
      <c r="M457" s="172"/>
    </row>
    <row r="458" spans="2:13" x14ac:dyDescent="0.25">
      <c r="B458" s="166" t="s">
        <v>206</v>
      </c>
      <c r="C458" s="62"/>
      <c r="D458" s="162" t="s">
        <v>118</v>
      </c>
      <c r="E458" s="61" t="s">
        <v>289</v>
      </c>
      <c r="F458" s="36">
        <f>SUM(F459:F462)</f>
        <v>555.51199999999994</v>
      </c>
      <c r="G458" s="36">
        <f t="shared" ref="G458:H458" si="113">SUM(G459:G462)</f>
        <v>1152.5</v>
      </c>
      <c r="H458" s="36">
        <f t="shared" si="113"/>
        <v>910</v>
      </c>
      <c r="I458" s="37">
        <f>SUM(I459:I462)</f>
        <v>3146.3999999999996</v>
      </c>
      <c r="J458" s="36">
        <f t="shared" ref="J458:K458" si="114">SUM(J459:J462)</f>
        <v>700</v>
      </c>
      <c r="K458" s="36">
        <f t="shared" si="114"/>
        <v>700</v>
      </c>
      <c r="L458" s="36">
        <f>SUM(L459:L462)</f>
        <v>7094.4120000000003</v>
      </c>
      <c r="M458" s="139" t="s">
        <v>494</v>
      </c>
    </row>
    <row r="459" spans="2:13" ht="25.5" x14ac:dyDescent="0.25">
      <c r="B459" s="167"/>
      <c r="C459" s="62"/>
      <c r="D459" s="163"/>
      <c r="E459" s="61" t="s">
        <v>284</v>
      </c>
      <c r="F459" s="36">
        <f>F464+F469+F479</f>
        <v>555.51199999999994</v>
      </c>
      <c r="G459" s="36">
        <f t="shared" ref="G459" si="115">G464+G469+G479</f>
        <v>1152.5</v>
      </c>
      <c r="H459" s="36">
        <f>H464+H469+H479+H474</f>
        <v>910</v>
      </c>
      <c r="I459" s="37">
        <f>I464+I469+I479+I474+I484+I499</f>
        <v>3146.3999999999996</v>
      </c>
      <c r="J459" s="36">
        <f t="shared" ref="J459" si="116">J464+J469+J479+J474</f>
        <v>700</v>
      </c>
      <c r="K459" s="36">
        <f t="shared" ref="K459" si="117">K464+K469+K479+K474</f>
        <v>700</v>
      </c>
      <c r="L459" s="36">
        <f>L464+L469+L479+L474+L484</f>
        <v>7094.4120000000003</v>
      </c>
      <c r="M459" s="140"/>
    </row>
    <row r="460" spans="2:13" ht="25.5" x14ac:dyDescent="0.25">
      <c r="B460" s="167"/>
      <c r="C460" s="62"/>
      <c r="D460" s="163"/>
      <c r="E460" s="61" t="s">
        <v>285</v>
      </c>
      <c r="F460" s="35">
        <v>0</v>
      </c>
      <c r="G460" s="39">
        <v>0</v>
      </c>
      <c r="H460" s="39">
        <v>0</v>
      </c>
      <c r="I460" s="38">
        <v>0</v>
      </c>
      <c r="J460" s="39">
        <v>0</v>
      </c>
      <c r="K460" s="39">
        <v>0</v>
      </c>
      <c r="L460" s="74">
        <f>SUM(F460:J460)</f>
        <v>0</v>
      </c>
      <c r="M460" s="140"/>
    </row>
    <row r="461" spans="2:13" ht="25.5" x14ac:dyDescent="0.25">
      <c r="B461" s="167"/>
      <c r="C461" s="62"/>
      <c r="D461" s="163"/>
      <c r="E461" s="61" t="s">
        <v>286</v>
      </c>
      <c r="F461" s="35">
        <v>0</v>
      </c>
      <c r="G461" s="39">
        <v>0</v>
      </c>
      <c r="H461" s="39">
        <v>0</v>
      </c>
      <c r="I461" s="38">
        <v>0</v>
      </c>
      <c r="J461" s="39">
        <v>0</v>
      </c>
      <c r="K461" s="39">
        <v>0</v>
      </c>
      <c r="L461" s="74">
        <f>SUM(F461:J461)</f>
        <v>0</v>
      </c>
      <c r="M461" s="140"/>
    </row>
    <row r="462" spans="2:13" ht="25.5" x14ac:dyDescent="0.25">
      <c r="B462" s="168"/>
      <c r="C462" s="62"/>
      <c r="D462" s="164"/>
      <c r="E462" s="61" t="s">
        <v>287</v>
      </c>
      <c r="F462" s="35">
        <v>0</v>
      </c>
      <c r="G462" s="39">
        <v>0</v>
      </c>
      <c r="H462" s="39">
        <v>0</v>
      </c>
      <c r="I462" s="38">
        <v>0</v>
      </c>
      <c r="J462" s="39">
        <v>0</v>
      </c>
      <c r="K462" s="39">
        <v>0</v>
      </c>
      <c r="L462" s="74">
        <f>SUM(F462:J462)</f>
        <v>0</v>
      </c>
      <c r="M462" s="140"/>
    </row>
    <row r="463" spans="2:13" x14ac:dyDescent="0.25">
      <c r="B463" s="147" t="s">
        <v>207</v>
      </c>
      <c r="C463" s="61"/>
      <c r="D463" s="121" t="s">
        <v>120</v>
      </c>
      <c r="E463" s="61" t="s">
        <v>289</v>
      </c>
      <c r="F463" s="35">
        <f>SUM(F464:F467)</f>
        <v>322.42099999999999</v>
      </c>
      <c r="G463" s="35">
        <f t="shared" ref="G463:L463" si="118">SUM(G464:G467)</f>
        <v>0</v>
      </c>
      <c r="H463" s="35">
        <f t="shared" si="118"/>
        <v>330</v>
      </c>
      <c r="I463" s="38">
        <f t="shared" si="118"/>
        <v>350</v>
      </c>
      <c r="J463" s="35">
        <f t="shared" si="118"/>
        <v>350</v>
      </c>
      <c r="K463" s="35">
        <f t="shared" si="118"/>
        <v>350</v>
      </c>
      <c r="L463" s="35">
        <f t="shared" si="118"/>
        <v>1702.421</v>
      </c>
      <c r="M463" s="140"/>
    </row>
    <row r="464" spans="2:13" ht="25.5" x14ac:dyDescent="0.25">
      <c r="B464" s="147"/>
      <c r="C464" s="61"/>
      <c r="D464" s="121"/>
      <c r="E464" s="61" t="s">
        <v>284</v>
      </c>
      <c r="F464" s="35">
        <v>322.42099999999999</v>
      </c>
      <c r="G464" s="39">
        <v>0</v>
      </c>
      <c r="H464" s="39">
        <v>330</v>
      </c>
      <c r="I464" s="38">
        <v>350</v>
      </c>
      <c r="J464" s="39">
        <v>350</v>
      </c>
      <c r="K464" s="39">
        <v>350</v>
      </c>
      <c r="L464" s="39">
        <f>SUM(F464:K464)</f>
        <v>1702.421</v>
      </c>
      <c r="M464" s="140"/>
    </row>
    <row r="465" spans="2:13" ht="25.5" x14ac:dyDescent="0.25">
      <c r="B465" s="147"/>
      <c r="C465" s="61"/>
      <c r="D465" s="121"/>
      <c r="E465" s="61" t="s">
        <v>285</v>
      </c>
      <c r="F465" s="35">
        <v>0</v>
      </c>
      <c r="G465" s="39">
        <v>0</v>
      </c>
      <c r="H465" s="39">
        <v>0</v>
      </c>
      <c r="I465" s="38">
        <v>0</v>
      </c>
      <c r="J465" s="39">
        <v>0</v>
      </c>
      <c r="K465" s="39">
        <v>0</v>
      </c>
      <c r="L465" s="39">
        <f>SUM(F465:J465)</f>
        <v>0</v>
      </c>
      <c r="M465" s="140"/>
    </row>
    <row r="466" spans="2:13" ht="25.5" x14ac:dyDescent="0.25">
      <c r="B466" s="147"/>
      <c r="C466" s="61"/>
      <c r="D466" s="121"/>
      <c r="E466" s="61" t="s">
        <v>286</v>
      </c>
      <c r="F466" s="35">
        <v>0</v>
      </c>
      <c r="G466" s="39">
        <v>0</v>
      </c>
      <c r="H466" s="39">
        <v>0</v>
      </c>
      <c r="I466" s="38">
        <v>0</v>
      </c>
      <c r="J466" s="39">
        <v>0</v>
      </c>
      <c r="K466" s="39">
        <v>0</v>
      </c>
      <c r="L466" s="39">
        <f>SUM(F466:J466)</f>
        <v>0</v>
      </c>
      <c r="M466" s="140"/>
    </row>
    <row r="467" spans="2:13" ht="25.5" x14ac:dyDescent="0.25">
      <c r="B467" s="147"/>
      <c r="C467" s="61"/>
      <c r="D467" s="121"/>
      <c r="E467" s="61" t="s">
        <v>287</v>
      </c>
      <c r="F467" s="35">
        <v>0</v>
      </c>
      <c r="G467" s="39">
        <v>0</v>
      </c>
      <c r="H467" s="39">
        <v>0</v>
      </c>
      <c r="I467" s="38">
        <v>0</v>
      </c>
      <c r="J467" s="39">
        <v>0</v>
      </c>
      <c r="K467" s="39">
        <v>0</v>
      </c>
      <c r="L467" s="39">
        <f>SUM(F467:J467)</f>
        <v>0</v>
      </c>
      <c r="M467" s="140"/>
    </row>
    <row r="468" spans="2:13" x14ac:dyDescent="0.25">
      <c r="B468" s="125" t="s">
        <v>208</v>
      </c>
      <c r="C468" s="61"/>
      <c r="D468" s="121" t="s">
        <v>121</v>
      </c>
      <c r="E468" s="61" t="s">
        <v>289</v>
      </c>
      <c r="F468" s="35">
        <f>SUM(F469:F472)</f>
        <v>233.09100000000001</v>
      </c>
      <c r="G468" s="35">
        <f t="shared" ref="G468:K468" si="119">SUM(G469:G472)</f>
        <v>977</v>
      </c>
      <c r="H468" s="35">
        <f t="shared" si="119"/>
        <v>330</v>
      </c>
      <c r="I468" s="37">
        <f>SUM(I469:I472)</f>
        <v>1554.8999999999999</v>
      </c>
      <c r="J468" s="35">
        <f t="shared" si="119"/>
        <v>350</v>
      </c>
      <c r="K468" s="35">
        <f t="shared" si="119"/>
        <v>350</v>
      </c>
      <c r="L468" s="36">
        <f>SUM(L469:L472)</f>
        <v>3794.991</v>
      </c>
      <c r="M468" s="140"/>
    </row>
    <row r="469" spans="2:13" ht="25.5" x14ac:dyDescent="0.25">
      <c r="B469" s="125"/>
      <c r="C469" s="61"/>
      <c r="D469" s="121"/>
      <c r="E469" s="61" t="s">
        <v>284</v>
      </c>
      <c r="F469" s="35">
        <v>233.09100000000001</v>
      </c>
      <c r="G469" s="39">
        <v>977</v>
      </c>
      <c r="H469" s="39">
        <v>330</v>
      </c>
      <c r="I469" s="37">
        <f>350+1205.8-0.9</f>
        <v>1554.8999999999999</v>
      </c>
      <c r="J469" s="39">
        <v>350</v>
      </c>
      <c r="K469" s="39">
        <v>350</v>
      </c>
      <c r="L469" s="74">
        <f>SUM(F469:K469)</f>
        <v>3794.991</v>
      </c>
      <c r="M469" s="140"/>
    </row>
    <row r="470" spans="2:13" ht="25.5" x14ac:dyDescent="0.25">
      <c r="B470" s="125"/>
      <c r="C470" s="61"/>
      <c r="D470" s="121"/>
      <c r="E470" s="61" t="s">
        <v>285</v>
      </c>
      <c r="F470" s="35">
        <v>0</v>
      </c>
      <c r="G470" s="39">
        <v>0</v>
      </c>
      <c r="H470" s="39">
        <v>0</v>
      </c>
      <c r="I470" s="38">
        <v>0</v>
      </c>
      <c r="J470" s="39">
        <v>0</v>
      </c>
      <c r="K470" s="39">
        <v>0</v>
      </c>
      <c r="L470" s="39">
        <f>SUM(F470:K470)</f>
        <v>0</v>
      </c>
      <c r="M470" s="140"/>
    </row>
    <row r="471" spans="2:13" ht="25.5" x14ac:dyDescent="0.25">
      <c r="B471" s="125"/>
      <c r="C471" s="61"/>
      <c r="D471" s="121"/>
      <c r="E471" s="61" t="s">
        <v>286</v>
      </c>
      <c r="F471" s="35">
        <v>0</v>
      </c>
      <c r="G471" s="39">
        <v>0</v>
      </c>
      <c r="H471" s="39">
        <v>0</v>
      </c>
      <c r="I471" s="38">
        <v>0</v>
      </c>
      <c r="J471" s="39">
        <v>0</v>
      </c>
      <c r="K471" s="39">
        <v>0</v>
      </c>
      <c r="L471" s="39">
        <f>SUM(F471:K471)</f>
        <v>0</v>
      </c>
      <c r="M471" s="140"/>
    </row>
    <row r="472" spans="2:13" ht="25.5" x14ac:dyDescent="0.25">
      <c r="B472" s="125"/>
      <c r="C472" s="61"/>
      <c r="D472" s="121"/>
      <c r="E472" s="61" t="s">
        <v>287</v>
      </c>
      <c r="F472" s="35">
        <v>0</v>
      </c>
      <c r="G472" s="39">
        <v>0</v>
      </c>
      <c r="H472" s="39">
        <v>0</v>
      </c>
      <c r="I472" s="38">
        <v>0</v>
      </c>
      <c r="J472" s="39">
        <v>0</v>
      </c>
      <c r="K472" s="39">
        <v>0</v>
      </c>
      <c r="L472" s="39">
        <f>SUM(F472:K472)</f>
        <v>0</v>
      </c>
      <c r="M472" s="140"/>
    </row>
    <row r="473" spans="2:13" x14ac:dyDescent="0.25">
      <c r="B473" s="158" t="s">
        <v>209</v>
      </c>
      <c r="C473" s="61"/>
      <c r="D473" s="118" t="s">
        <v>374</v>
      </c>
      <c r="E473" s="61" t="s">
        <v>289</v>
      </c>
      <c r="F473" s="35">
        <f>SUM(F474:F477)</f>
        <v>0</v>
      </c>
      <c r="G473" s="35">
        <f t="shared" ref="G473:L473" si="120">SUM(G474:G477)</f>
        <v>0</v>
      </c>
      <c r="H473" s="35">
        <f t="shared" si="120"/>
        <v>250</v>
      </c>
      <c r="I473" s="38">
        <f t="shared" si="120"/>
        <v>0</v>
      </c>
      <c r="J473" s="35">
        <f t="shared" si="120"/>
        <v>0</v>
      </c>
      <c r="K473" s="35">
        <f t="shared" si="120"/>
        <v>0</v>
      </c>
      <c r="L473" s="35">
        <f t="shared" si="120"/>
        <v>250</v>
      </c>
      <c r="M473" s="140"/>
    </row>
    <row r="474" spans="2:13" ht="25.5" x14ac:dyDescent="0.25">
      <c r="B474" s="140"/>
      <c r="C474" s="61"/>
      <c r="D474" s="119"/>
      <c r="E474" s="61" t="s">
        <v>284</v>
      </c>
      <c r="F474" s="35">
        <v>0</v>
      </c>
      <c r="G474" s="39">
        <v>0</v>
      </c>
      <c r="H474" s="39">
        <v>250</v>
      </c>
      <c r="I474" s="38">
        <v>0</v>
      </c>
      <c r="J474" s="35">
        <v>0</v>
      </c>
      <c r="K474" s="35">
        <v>0</v>
      </c>
      <c r="L474" s="39">
        <f>SUM(F474:K474)</f>
        <v>250</v>
      </c>
      <c r="M474" s="140"/>
    </row>
    <row r="475" spans="2:13" ht="25.5" x14ac:dyDescent="0.25">
      <c r="B475" s="140"/>
      <c r="C475" s="61"/>
      <c r="D475" s="119"/>
      <c r="E475" s="61" t="s">
        <v>285</v>
      </c>
      <c r="F475" s="35">
        <v>0</v>
      </c>
      <c r="G475" s="39">
        <v>0</v>
      </c>
      <c r="H475" s="39">
        <v>0</v>
      </c>
      <c r="I475" s="38">
        <v>0</v>
      </c>
      <c r="J475" s="39">
        <v>0</v>
      </c>
      <c r="K475" s="39">
        <v>0</v>
      </c>
      <c r="L475" s="39">
        <f>SUM(F475:K475)</f>
        <v>0</v>
      </c>
      <c r="M475" s="140"/>
    </row>
    <row r="476" spans="2:13" ht="25.5" x14ac:dyDescent="0.25">
      <c r="B476" s="140"/>
      <c r="C476" s="61"/>
      <c r="D476" s="119"/>
      <c r="E476" s="61" t="s">
        <v>286</v>
      </c>
      <c r="F476" s="35">
        <v>0</v>
      </c>
      <c r="G476" s="39">
        <v>0</v>
      </c>
      <c r="H476" s="39">
        <v>0</v>
      </c>
      <c r="I476" s="38">
        <v>0</v>
      </c>
      <c r="J476" s="39">
        <v>0</v>
      </c>
      <c r="K476" s="39">
        <v>0</v>
      </c>
      <c r="L476" s="39">
        <f>SUM(F476:K476)</f>
        <v>0</v>
      </c>
      <c r="M476" s="140"/>
    </row>
    <row r="477" spans="2:13" ht="25.5" x14ac:dyDescent="0.25">
      <c r="B477" s="141"/>
      <c r="C477" s="61"/>
      <c r="D477" s="120"/>
      <c r="E477" s="61" t="s">
        <v>287</v>
      </c>
      <c r="F477" s="35">
        <v>0</v>
      </c>
      <c r="G477" s="39">
        <v>0</v>
      </c>
      <c r="H477" s="39">
        <v>0</v>
      </c>
      <c r="I477" s="38">
        <v>0</v>
      </c>
      <c r="J477" s="39">
        <v>0</v>
      </c>
      <c r="K477" s="39">
        <v>0</v>
      </c>
      <c r="L477" s="39">
        <f>SUM(F477:K477)</f>
        <v>0</v>
      </c>
      <c r="M477" s="140"/>
    </row>
    <row r="478" spans="2:13" x14ac:dyDescent="0.25">
      <c r="B478" s="147" t="s">
        <v>373</v>
      </c>
      <c r="C478" s="61"/>
      <c r="D478" s="121" t="s">
        <v>122</v>
      </c>
      <c r="E478" s="61" t="s">
        <v>289</v>
      </c>
      <c r="F478" s="35">
        <f t="shared" ref="F478:L478" si="121">SUM(F479:F482)</f>
        <v>0</v>
      </c>
      <c r="G478" s="35">
        <f t="shared" si="121"/>
        <v>175.5</v>
      </c>
      <c r="H478" s="35">
        <f t="shared" si="121"/>
        <v>0</v>
      </c>
      <c r="I478" s="38">
        <f t="shared" si="121"/>
        <v>0</v>
      </c>
      <c r="J478" s="35">
        <f t="shared" si="121"/>
        <v>0</v>
      </c>
      <c r="K478" s="35">
        <f t="shared" si="121"/>
        <v>0</v>
      </c>
      <c r="L478" s="35">
        <f t="shared" si="121"/>
        <v>175.5</v>
      </c>
      <c r="M478" s="140"/>
    </row>
    <row r="479" spans="2:13" ht="25.5" x14ac:dyDescent="0.25">
      <c r="B479" s="147"/>
      <c r="C479" s="61"/>
      <c r="D479" s="121"/>
      <c r="E479" s="61" t="s">
        <v>284</v>
      </c>
      <c r="F479" s="35">
        <v>0</v>
      </c>
      <c r="G479" s="39">
        <v>175.5</v>
      </c>
      <c r="H479" s="39">
        <v>0</v>
      </c>
      <c r="I479" s="38">
        <v>0</v>
      </c>
      <c r="J479" s="39">
        <v>0</v>
      </c>
      <c r="K479" s="39">
        <v>0</v>
      </c>
      <c r="L479" s="39">
        <f>SUM(F479:J479)</f>
        <v>175.5</v>
      </c>
      <c r="M479" s="140"/>
    </row>
    <row r="480" spans="2:13" ht="25.5" x14ac:dyDescent="0.25">
      <c r="B480" s="147"/>
      <c r="C480" s="61"/>
      <c r="D480" s="121"/>
      <c r="E480" s="61" t="s">
        <v>285</v>
      </c>
      <c r="F480" s="35">
        <v>0</v>
      </c>
      <c r="G480" s="39">
        <v>0</v>
      </c>
      <c r="H480" s="39">
        <v>0</v>
      </c>
      <c r="I480" s="38">
        <v>0</v>
      </c>
      <c r="J480" s="39">
        <v>0</v>
      </c>
      <c r="K480" s="39">
        <v>0</v>
      </c>
      <c r="L480" s="39">
        <f>SUM(F480:J480)</f>
        <v>0</v>
      </c>
      <c r="M480" s="140"/>
    </row>
    <row r="481" spans="2:13" ht="25.5" x14ac:dyDescent="0.25">
      <c r="B481" s="147"/>
      <c r="C481" s="61"/>
      <c r="D481" s="121"/>
      <c r="E481" s="61" t="s">
        <v>286</v>
      </c>
      <c r="F481" s="35">
        <v>0</v>
      </c>
      <c r="G481" s="39">
        <v>0</v>
      </c>
      <c r="H481" s="39">
        <v>0</v>
      </c>
      <c r="I481" s="38">
        <v>0</v>
      </c>
      <c r="J481" s="39">
        <v>0</v>
      </c>
      <c r="K481" s="39">
        <v>0</v>
      </c>
      <c r="L481" s="39">
        <f>SUM(F481:J481)</f>
        <v>0</v>
      </c>
      <c r="M481" s="140"/>
    </row>
    <row r="482" spans="2:13" ht="25.5" x14ac:dyDescent="0.25">
      <c r="B482" s="147"/>
      <c r="C482" s="61"/>
      <c r="D482" s="121"/>
      <c r="E482" s="61" t="s">
        <v>287</v>
      </c>
      <c r="F482" s="35">
        <v>0</v>
      </c>
      <c r="G482" s="39">
        <v>0</v>
      </c>
      <c r="H482" s="39">
        <v>0</v>
      </c>
      <c r="I482" s="38">
        <v>0</v>
      </c>
      <c r="J482" s="39">
        <v>0</v>
      </c>
      <c r="K482" s="39">
        <v>0</v>
      </c>
      <c r="L482" s="39">
        <f>SUM(F482:J482)</f>
        <v>0</v>
      </c>
      <c r="M482" s="140"/>
    </row>
    <row r="483" spans="2:13" x14ac:dyDescent="0.25">
      <c r="B483" s="147" t="s">
        <v>481</v>
      </c>
      <c r="C483" s="61"/>
      <c r="D483" s="121" t="s">
        <v>480</v>
      </c>
      <c r="E483" s="61" t="s">
        <v>289</v>
      </c>
      <c r="F483" s="35">
        <f>SUM(F484:F487)</f>
        <v>0</v>
      </c>
      <c r="G483" s="35">
        <v>0</v>
      </c>
      <c r="H483" s="35">
        <f>SUM(H484:H487)</f>
        <v>0</v>
      </c>
      <c r="I483" s="38">
        <f>SUM(I484:I487)</f>
        <v>1171.5</v>
      </c>
      <c r="J483" s="35">
        <f>SUM(J484:J487)</f>
        <v>0</v>
      </c>
      <c r="K483" s="35">
        <f>SUM(K484:K487)</f>
        <v>0</v>
      </c>
      <c r="L483" s="35">
        <f>SUM(L484:L487)</f>
        <v>1171.5</v>
      </c>
      <c r="M483" s="140" t="s">
        <v>268</v>
      </c>
    </row>
    <row r="484" spans="2:13" ht="25.5" x14ac:dyDescent="0.25">
      <c r="B484" s="147"/>
      <c r="C484" s="61"/>
      <c r="D484" s="121"/>
      <c r="E484" s="61" t="s">
        <v>284</v>
      </c>
      <c r="F484" s="35">
        <v>0</v>
      </c>
      <c r="G484" s="39">
        <v>0</v>
      </c>
      <c r="H484" s="39">
        <v>0</v>
      </c>
      <c r="I484" s="38">
        <f>I488+I493</f>
        <v>1171.5</v>
      </c>
      <c r="J484" s="39">
        <v>0</v>
      </c>
      <c r="K484" s="39">
        <v>0</v>
      </c>
      <c r="L484" s="39">
        <f>SUM(F484:J484)</f>
        <v>1171.5</v>
      </c>
      <c r="M484" s="140"/>
    </row>
    <row r="485" spans="2:13" ht="25.5" x14ac:dyDescent="0.25">
      <c r="B485" s="147"/>
      <c r="C485" s="61"/>
      <c r="D485" s="121"/>
      <c r="E485" s="61" t="s">
        <v>285</v>
      </c>
      <c r="F485" s="35">
        <v>0</v>
      </c>
      <c r="G485" s="39">
        <v>0</v>
      </c>
      <c r="H485" s="39">
        <v>0</v>
      </c>
      <c r="I485" s="38">
        <v>0</v>
      </c>
      <c r="J485" s="39">
        <v>0</v>
      </c>
      <c r="K485" s="39">
        <v>0</v>
      </c>
      <c r="L485" s="39">
        <f>SUM(F485:J485)</f>
        <v>0</v>
      </c>
      <c r="M485" s="140"/>
    </row>
    <row r="486" spans="2:13" ht="25.5" x14ac:dyDescent="0.25">
      <c r="B486" s="147"/>
      <c r="C486" s="61"/>
      <c r="D486" s="121"/>
      <c r="E486" s="61" t="s">
        <v>286</v>
      </c>
      <c r="F486" s="35">
        <v>0</v>
      </c>
      <c r="G486" s="39">
        <v>0</v>
      </c>
      <c r="H486" s="39">
        <v>0</v>
      </c>
      <c r="I486" s="38">
        <v>0</v>
      </c>
      <c r="J486" s="39">
        <v>0</v>
      </c>
      <c r="K486" s="39">
        <v>0</v>
      </c>
      <c r="L486" s="39">
        <f>SUM(F486:J486)</f>
        <v>0</v>
      </c>
      <c r="M486" s="140"/>
    </row>
    <row r="487" spans="2:13" ht="25.5" x14ac:dyDescent="0.25">
      <c r="B487" s="147"/>
      <c r="C487" s="61"/>
      <c r="D487" s="121"/>
      <c r="E487" s="61" t="s">
        <v>287</v>
      </c>
      <c r="F487" s="35">
        <v>0</v>
      </c>
      <c r="G487" s="39">
        <v>0</v>
      </c>
      <c r="H487" s="39">
        <v>0</v>
      </c>
      <c r="I487" s="38">
        <v>0</v>
      </c>
      <c r="J487" s="39">
        <v>0</v>
      </c>
      <c r="K487" s="39">
        <v>0</v>
      </c>
      <c r="L487" s="39">
        <f>SUM(F487:J487)</f>
        <v>0</v>
      </c>
      <c r="M487" s="140"/>
    </row>
    <row r="488" spans="2:13" x14ac:dyDescent="0.25">
      <c r="B488" s="147" t="s">
        <v>482</v>
      </c>
      <c r="C488" s="61"/>
      <c r="D488" s="121" t="s">
        <v>493</v>
      </c>
      <c r="E488" s="61" t="s">
        <v>289</v>
      </c>
      <c r="F488" s="35">
        <f>SUM(F489:F492)</f>
        <v>0</v>
      </c>
      <c r="G488" s="35">
        <v>0</v>
      </c>
      <c r="H488" s="35">
        <f>SUM(H489:H492)</f>
        <v>0</v>
      </c>
      <c r="I488" s="38">
        <f>SUM(I489:I492)</f>
        <v>264.5</v>
      </c>
      <c r="J488" s="35">
        <f>SUM(J489:J492)</f>
        <v>0</v>
      </c>
      <c r="K488" s="35">
        <f>SUM(K489:K492)</f>
        <v>0</v>
      </c>
      <c r="L488" s="35">
        <f>SUM(L489:L492)</f>
        <v>264.5</v>
      </c>
      <c r="M488" s="140"/>
    </row>
    <row r="489" spans="2:13" ht="25.5" x14ac:dyDescent="0.25">
      <c r="B489" s="147"/>
      <c r="C489" s="61"/>
      <c r="D489" s="121"/>
      <c r="E489" s="61" t="s">
        <v>284</v>
      </c>
      <c r="F489" s="35">
        <v>0</v>
      </c>
      <c r="G489" s="39">
        <v>0</v>
      </c>
      <c r="H489" s="39">
        <v>0</v>
      </c>
      <c r="I489" s="38">
        <v>264.5</v>
      </c>
      <c r="J489" s="39">
        <v>0</v>
      </c>
      <c r="K489" s="39">
        <v>0</v>
      </c>
      <c r="L489" s="39">
        <f>SUM(F489:J489)</f>
        <v>264.5</v>
      </c>
      <c r="M489" s="140"/>
    </row>
    <row r="490" spans="2:13" ht="25.5" x14ac:dyDescent="0.25">
      <c r="B490" s="147"/>
      <c r="C490" s="61"/>
      <c r="D490" s="121"/>
      <c r="E490" s="61" t="s">
        <v>285</v>
      </c>
      <c r="F490" s="35">
        <v>0</v>
      </c>
      <c r="G490" s="39">
        <v>0</v>
      </c>
      <c r="H490" s="39">
        <v>0</v>
      </c>
      <c r="I490" s="38">
        <v>0</v>
      </c>
      <c r="J490" s="39">
        <v>0</v>
      </c>
      <c r="K490" s="39">
        <v>0</v>
      </c>
      <c r="L490" s="39">
        <f>SUM(F490:J490)</f>
        <v>0</v>
      </c>
      <c r="M490" s="140"/>
    </row>
    <row r="491" spans="2:13" ht="25.5" x14ac:dyDescent="0.25">
      <c r="B491" s="147"/>
      <c r="C491" s="61"/>
      <c r="D491" s="121"/>
      <c r="E491" s="61" t="s">
        <v>286</v>
      </c>
      <c r="F491" s="35">
        <v>0</v>
      </c>
      <c r="G491" s="39">
        <v>0</v>
      </c>
      <c r="H491" s="39">
        <v>0</v>
      </c>
      <c r="I491" s="38">
        <v>0</v>
      </c>
      <c r="J491" s="39">
        <v>0</v>
      </c>
      <c r="K491" s="39">
        <v>0</v>
      </c>
      <c r="L491" s="39">
        <f>SUM(F491:J491)</f>
        <v>0</v>
      </c>
      <c r="M491" s="140"/>
    </row>
    <row r="492" spans="2:13" ht="25.5" x14ac:dyDescent="0.25">
      <c r="B492" s="147"/>
      <c r="C492" s="61"/>
      <c r="D492" s="121"/>
      <c r="E492" s="61" t="s">
        <v>287</v>
      </c>
      <c r="F492" s="35">
        <v>0</v>
      </c>
      <c r="G492" s="39">
        <v>0</v>
      </c>
      <c r="H492" s="39">
        <v>0</v>
      </c>
      <c r="I492" s="38">
        <v>0</v>
      </c>
      <c r="J492" s="39">
        <v>0</v>
      </c>
      <c r="K492" s="39">
        <v>0</v>
      </c>
      <c r="L492" s="39">
        <f>SUM(F492:J492)</f>
        <v>0</v>
      </c>
      <c r="M492" s="140"/>
    </row>
    <row r="493" spans="2:13" x14ac:dyDescent="0.25">
      <c r="B493" s="147" t="s">
        <v>483</v>
      </c>
      <c r="C493" s="61"/>
      <c r="D493" s="121" t="s">
        <v>484</v>
      </c>
      <c r="E493" s="61" t="s">
        <v>289</v>
      </c>
      <c r="F493" s="35">
        <f>SUM(F494:F497)</f>
        <v>0</v>
      </c>
      <c r="G493" s="35">
        <v>0</v>
      </c>
      <c r="H493" s="35">
        <f>SUM(H494:H497)</f>
        <v>0</v>
      </c>
      <c r="I493" s="38">
        <f>SUM(I494:I497)</f>
        <v>907</v>
      </c>
      <c r="J493" s="35">
        <f>SUM(J494:J497)</f>
        <v>0</v>
      </c>
      <c r="K493" s="35">
        <f>SUM(K494:K497)</f>
        <v>0</v>
      </c>
      <c r="L493" s="35">
        <f>SUM(L494:L497)</f>
        <v>907</v>
      </c>
      <c r="M493" s="140"/>
    </row>
    <row r="494" spans="2:13" ht="25.5" x14ac:dyDescent="0.25">
      <c r="B494" s="147"/>
      <c r="C494" s="61"/>
      <c r="D494" s="121"/>
      <c r="E494" s="61" t="s">
        <v>284</v>
      </c>
      <c r="F494" s="35">
        <v>0</v>
      </c>
      <c r="G494" s="39">
        <v>0</v>
      </c>
      <c r="H494" s="39">
        <v>0</v>
      </c>
      <c r="I494" s="38">
        <v>907</v>
      </c>
      <c r="J494" s="39">
        <v>0</v>
      </c>
      <c r="K494" s="39">
        <v>0</v>
      </c>
      <c r="L494" s="39">
        <f>SUM(F494:J494)</f>
        <v>907</v>
      </c>
      <c r="M494" s="140"/>
    </row>
    <row r="495" spans="2:13" ht="25.5" x14ac:dyDescent="0.25">
      <c r="B495" s="147"/>
      <c r="C495" s="61"/>
      <c r="D495" s="121"/>
      <c r="E495" s="61" t="s">
        <v>285</v>
      </c>
      <c r="F495" s="35">
        <v>0</v>
      </c>
      <c r="G495" s="39">
        <v>0</v>
      </c>
      <c r="H495" s="39">
        <v>0</v>
      </c>
      <c r="I495" s="38">
        <v>0</v>
      </c>
      <c r="J495" s="39">
        <v>0</v>
      </c>
      <c r="K495" s="39">
        <v>0</v>
      </c>
      <c r="L495" s="39">
        <f>SUM(F495:J495)</f>
        <v>0</v>
      </c>
      <c r="M495" s="140"/>
    </row>
    <row r="496" spans="2:13" ht="25.5" x14ac:dyDescent="0.25">
      <c r="B496" s="147"/>
      <c r="C496" s="61"/>
      <c r="D496" s="121"/>
      <c r="E496" s="61" t="s">
        <v>286</v>
      </c>
      <c r="F496" s="35">
        <v>0</v>
      </c>
      <c r="G496" s="39">
        <v>0</v>
      </c>
      <c r="H496" s="39">
        <v>0</v>
      </c>
      <c r="I496" s="38">
        <v>0</v>
      </c>
      <c r="J496" s="39">
        <v>0</v>
      </c>
      <c r="K496" s="39">
        <v>0</v>
      </c>
      <c r="L496" s="39">
        <f>SUM(F496:J496)</f>
        <v>0</v>
      </c>
      <c r="M496" s="140"/>
    </row>
    <row r="497" spans="2:13" ht="25.5" x14ac:dyDescent="0.25">
      <c r="B497" s="147"/>
      <c r="C497" s="61"/>
      <c r="D497" s="121"/>
      <c r="E497" s="61" t="s">
        <v>287</v>
      </c>
      <c r="F497" s="35">
        <v>0</v>
      </c>
      <c r="G497" s="39">
        <v>0</v>
      </c>
      <c r="H497" s="39">
        <v>0</v>
      </c>
      <c r="I497" s="38">
        <v>0</v>
      </c>
      <c r="J497" s="39">
        <v>0</v>
      </c>
      <c r="K497" s="39">
        <v>0</v>
      </c>
      <c r="L497" s="39">
        <f>SUM(F497:J497)</f>
        <v>0</v>
      </c>
      <c r="M497" s="141"/>
    </row>
    <row r="498" spans="2:13" x14ac:dyDescent="0.25">
      <c r="B498" s="148" t="s">
        <v>557</v>
      </c>
      <c r="C498" s="85"/>
      <c r="D498" s="151" t="s">
        <v>559</v>
      </c>
      <c r="E498" s="85" t="s">
        <v>289</v>
      </c>
      <c r="F498" s="75">
        <v>0</v>
      </c>
      <c r="G498" s="76">
        <v>0</v>
      </c>
      <c r="H498" s="76">
        <v>0</v>
      </c>
      <c r="I498" s="73">
        <v>70</v>
      </c>
      <c r="J498" s="76">
        <v>0</v>
      </c>
      <c r="K498" s="76">
        <v>0</v>
      </c>
      <c r="L498" s="76">
        <v>70</v>
      </c>
      <c r="M498" s="148" t="s">
        <v>268</v>
      </c>
    </row>
    <row r="499" spans="2:13" ht="25.5" x14ac:dyDescent="0.25">
      <c r="B499" s="149"/>
      <c r="C499" s="85"/>
      <c r="D499" s="152"/>
      <c r="E499" s="85" t="s">
        <v>284</v>
      </c>
      <c r="F499" s="75">
        <v>0</v>
      </c>
      <c r="G499" s="76">
        <v>0</v>
      </c>
      <c r="H499" s="76">
        <v>0</v>
      </c>
      <c r="I499" s="73">
        <v>70</v>
      </c>
      <c r="J499" s="76">
        <v>0</v>
      </c>
      <c r="K499" s="76">
        <v>0</v>
      </c>
      <c r="L499" s="76">
        <v>70</v>
      </c>
      <c r="M499" s="149"/>
    </row>
    <row r="500" spans="2:13" ht="25.5" x14ac:dyDescent="0.25">
      <c r="B500" s="149"/>
      <c r="C500" s="85"/>
      <c r="D500" s="152"/>
      <c r="E500" s="85" t="s">
        <v>285</v>
      </c>
      <c r="F500" s="75">
        <v>0</v>
      </c>
      <c r="G500" s="76">
        <v>0</v>
      </c>
      <c r="H500" s="76">
        <v>0</v>
      </c>
      <c r="I500" s="73">
        <v>0</v>
      </c>
      <c r="J500" s="76">
        <v>0</v>
      </c>
      <c r="K500" s="76">
        <v>0</v>
      </c>
      <c r="L500" s="76">
        <v>0</v>
      </c>
      <c r="M500" s="149"/>
    </row>
    <row r="501" spans="2:13" ht="25.5" x14ac:dyDescent="0.25">
      <c r="B501" s="149"/>
      <c r="C501" s="85"/>
      <c r="D501" s="152"/>
      <c r="E501" s="85" t="s">
        <v>286</v>
      </c>
      <c r="F501" s="75">
        <v>0</v>
      </c>
      <c r="G501" s="76">
        <v>0</v>
      </c>
      <c r="H501" s="76">
        <v>0</v>
      </c>
      <c r="I501" s="73">
        <v>0</v>
      </c>
      <c r="J501" s="76">
        <v>0</v>
      </c>
      <c r="K501" s="76">
        <v>0</v>
      </c>
      <c r="L501" s="76">
        <v>0</v>
      </c>
      <c r="M501" s="149"/>
    </row>
    <row r="502" spans="2:13" ht="25.5" x14ac:dyDescent="0.25">
      <c r="B502" s="150"/>
      <c r="C502" s="85"/>
      <c r="D502" s="153"/>
      <c r="E502" s="85" t="s">
        <v>287</v>
      </c>
      <c r="F502" s="75">
        <v>0</v>
      </c>
      <c r="G502" s="76">
        <v>0</v>
      </c>
      <c r="H502" s="76">
        <v>0</v>
      </c>
      <c r="I502" s="73">
        <v>0</v>
      </c>
      <c r="J502" s="76">
        <v>0</v>
      </c>
      <c r="K502" s="76">
        <v>0</v>
      </c>
      <c r="L502" s="76">
        <v>0</v>
      </c>
      <c r="M502" s="150"/>
    </row>
    <row r="503" spans="2:13" x14ac:dyDescent="0.25">
      <c r="B503" s="59">
        <v>2</v>
      </c>
      <c r="C503" s="61"/>
      <c r="D503" s="142" t="s">
        <v>504</v>
      </c>
      <c r="E503" s="143"/>
      <c r="F503" s="143"/>
      <c r="G503" s="143"/>
      <c r="H503" s="143"/>
      <c r="I503" s="143"/>
      <c r="J503" s="143"/>
      <c r="K503" s="143"/>
      <c r="L503" s="143"/>
      <c r="M503" s="144"/>
    </row>
    <row r="504" spans="2:13" x14ac:dyDescent="0.25">
      <c r="B504" s="165"/>
      <c r="C504" s="62"/>
      <c r="D504" s="145" t="s">
        <v>297</v>
      </c>
      <c r="E504" s="61" t="s">
        <v>289</v>
      </c>
      <c r="F504" s="36">
        <f t="shared" ref="F504:L505" si="122">F509+F534+F559+F564+F710</f>
        <v>22104.753000000001</v>
      </c>
      <c r="G504" s="36">
        <f t="shared" si="122"/>
        <v>24241.736000000001</v>
      </c>
      <c r="H504" s="36">
        <f t="shared" si="122"/>
        <v>26946.98</v>
      </c>
      <c r="I504" s="37">
        <f t="shared" si="122"/>
        <v>41472.871999999996</v>
      </c>
      <c r="J504" s="36">
        <f t="shared" si="122"/>
        <v>23737.129999999997</v>
      </c>
      <c r="K504" s="36">
        <f t="shared" si="122"/>
        <v>21157.329999999998</v>
      </c>
      <c r="L504" s="36">
        <f t="shared" si="122"/>
        <v>159660.80100000001</v>
      </c>
      <c r="M504" s="139" t="s">
        <v>334</v>
      </c>
    </row>
    <row r="505" spans="2:13" ht="25.5" x14ac:dyDescent="0.25">
      <c r="B505" s="165"/>
      <c r="C505" s="62"/>
      <c r="D505" s="145"/>
      <c r="E505" s="61" t="s">
        <v>284</v>
      </c>
      <c r="F505" s="36">
        <f t="shared" si="122"/>
        <v>22104.753000000001</v>
      </c>
      <c r="G505" s="36">
        <f t="shared" si="122"/>
        <v>24241.736000000001</v>
      </c>
      <c r="H505" s="36">
        <f t="shared" si="122"/>
        <v>26946.98</v>
      </c>
      <c r="I505" s="37">
        <f t="shared" si="122"/>
        <v>41472.871999999996</v>
      </c>
      <c r="J505" s="36">
        <f t="shared" si="122"/>
        <v>23737.129999999997</v>
      </c>
      <c r="K505" s="36">
        <f t="shared" si="122"/>
        <v>21157.329999999998</v>
      </c>
      <c r="L505" s="36">
        <f t="shared" si="122"/>
        <v>159660.80100000001</v>
      </c>
      <c r="M505" s="140"/>
    </row>
    <row r="506" spans="2:13" ht="25.5" x14ac:dyDescent="0.25">
      <c r="B506" s="165"/>
      <c r="C506" s="62"/>
      <c r="D506" s="145"/>
      <c r="E506" s="61" t="s">
        <v>285</v>
      </c>
      <c r="F506" s="35">
        <v>0</v>
      </c>
      <c r="G506" s="39">
        <v>0</v>
      </c>
      <c r="H506" s="39">
        <v>0</v>
      </c>
      <c r="I506" s="38">
        <v>0</v>
      </c>
      <c r="J506" s="39">
        <v>0</v>
      </c>
      <c r="K506" s="39">
        <v>0</v>
      </c>
      <c r="L506" s="39">
        <v>0</v>
      </c>
      <c r="M506" s="140"/>
    </row>
    <row r="507" spans="2:13" ht="25.5" x14ac:dyDescent="0.25">
      <c r="B507" s="165"/>
      <c r="C507" s="62"/>
      <c r="D507" s="145"/>
      <c r="E507" s="61" t="s">
        <v>286</v>
      </c>
      <c r="F507" s="35">
        <v>0</v>
      </c>
      <c r="G507" s="39">
        <v>0</v>
      </c>
      <c r="H507" s="39">
        <v>0</v>
      </c>
      <c r="I507" s="38">
        <v>0</v>
      </c>
      <c r="J507" s="39">
        <v>0</v>
      </c>
      <c r="K507" s="39">
        <v>0</v>
      </c>
      <c r="L507" s="39">
        <v>0</v>
      </c>
      <c r="M507" s="141"/>
    </row>
    <row r="508" spans="2:13" ht="25.5" x14ac:dyDescent="0.25">
      <c r="B508" s="165"/>
      <c r="C508" s="62"/>
      <c r="D508" s="145"/>
      <c r="E508" s="61" t="s">
        <v>287</v>
      </c>
      <c r="F508" s="35">
        <v>0</v>
      </c>
      <c r="G508" s="39">
        <v>0</v>
      </c>
      <c r="H508" s="39">
        <v>0</v>
      </c>
      <c r="I508" s="38">
        <v>0</v>
      </c>
      <c r="J508" s="39">
        <v>0</v>
      </c>
      <c r="K508" s="39">
        <v>0</v>
      </c>
      <c r="L508" s="39">
        <v>0</v>
      </c>
      <c r="M508" s="61"/>
    </row>
    <row r="509" spans="2:13" x14ac:dyDescent="0.25">
      <c r="B509" s="165" t="s">
        <v>330</v>
      </c>
      <c r="C509" s="62"/>
      <c r="D509" s="145" t="s">
        <v>298</v>
      </c>
      <c r="E509" s="61" t="s">
        <v>289</v>
      </c>
      <c r="F509" s="36">
        <f>F514+F519+F524+F529</f>
        <v>15905.11</v>
      </c>
      <c r="G509" s="36">
        <f t="shared" ref="G509:L509" si="123">G514+G519+G524+G529</f>
        <v>20798.386000000002</v>
      </c>
      <c r="H509" s="36">
        <f t="shared" si="123"/>
        <v>24484.989999999998</v>
      </c>
      <c r="I509" s="42">
        <f t="shared" si="123"/>
        <v>24953.541000000001</v>
      </c>
      <c r="J509" s="36">
        <f t="shared" si="123"/>
        <v>20420.71</v>
      </c>
      <c r="K509" s="36">
        <f t="shared" ref="K509" si="124">K514+K519+K524+K529</f>
        <v>20420.71</v>
      </c>
      <c r="L509" s="36">
        <f t="shared" si="123"/>
        <v>126983.447</v>
      </c>
      <c r="M509" s="147" t="s">
        <v>334</v>
      </c>
    </row>
    <row r="510" spans="2:13" ht="25.5" x14ac:dyDescent="0.25">
      <c r="B510" s="165"/>
      <c r="C510" s="62"/>
      <c r="D510" s="145"/>
      <c r="E510" s="61" t="s">
        <v>284</v>
      </c>
      <c r="F510" s="36">
        <f>F515+F520+F525+F530</f>
        <v>15905.11</v>
      </c>
      <c r="G510" s="36">
        <f t="shared" ref="G510" si="125">G515+G520+G525+G530</f>
        <v>20798.386000000002</v>
      </c>
      <c r="H510" s="36">
        <f>H515+H520+H525+H530</f>
        <v>24484.989999999998</v>
      </c>
      <c r="I510" s="42">
        <f>I515+I520+I525+I530</f>
        <v>24953.541000000001</v>
      </c>
      <c r="J510" s="36">
        <f>J515+J520+J525+J530</f>
        <v>20420.71</v>
      </c>
      <c r="K510" s="36">
        <f>K515+K520+K525+K530</f>
        <v>20420.71</v>
      </c>
      <c r="L510" s="36">
        <f>L515+L520+L525+L530</f>
        <v>126983.447</v>
      </c>
      <c r="M510" s="147"/>
    </row>
    <row r="511" spans="2:13" ht="25.5" x14ac:dyDescent="0.25">
      <c r="B511" s="165"/>
      <c r="C511" s="62"/>
      <c r="D511" s="145"/>
      <c r="E511" s="61" t="s">
        <v>285</v>
      </c>
      <c r="F511" s="35">
        <v>0</v>
      </c>
      <c r="G511" s="39">
        <v>0</v>
      </c>
      <c r="H511" s="39">
        <v>0</v>
      </c>
      <c r="I511" s="38">
        <v>0</v>
      </c>
      <c r="J511" s="39">
        <v>0</v>
      </c>
      <c r="K511" s="39">
        <v>0</v>
      </c>
      <c r="L511" s="39">
        <v>0</v>
      </c>
      <c r="M511" s="147"/>
    </row>
    <row r="512" spans="2:13" ht="25.5" x14ac:dyDescent="0.25">
      <c r="B512" s="165"/>
      <c r="C512" s="62"/>
      <c r="D512" s="145"/>
      <c r="E512" s="61" t="s">
        <v>286</v>
      </c>
      <c r="F512" s="35">
        <v>0</v>
      </c>
      <c r="G512" s="39">
        <v>0</v>
      </c>
      <c r="H512" s="39">
        <v>0</v>
      </c>
      <c r="I512" s="38">
        <v>0</v>
      </c>
      <c r="J512" s="39">
        <v>0</v>
      </c>
      <c r="K512" s="39">
        <v>0</v>
      </c>
      <c r="L512" s="39">
        <v>0</v>
      </c>
      <c r="M512" s="147"/>
    </row>
    <row r="513" spans="2:14" ht="25.5" x14ac:dyDescent="0.25">
      <c r="B513" s="165"/>
      <c r="C513" s="62"/>
      <c r="D513" s="145"/>
      <c r="E513" s="61" t="s">
        <v>287</v>
      </c>
      <c r="F513" s="35">
        <v>0</v>
      </c>
      <c r="G513" s="39">
        <v>0</v>
      </c>
      <c r="H513" s="39">
        <v>0</v>
      </c>
      <c r="I513" s="38">
        <v>0</v>
      </c>
      <c r="J513" s="39">
        <v>0</v>
      </c>
      <c r="K513" s="39">
        <v>0</v>
      </c>
      <c r="L513" s="39">
        <v>0</v>
      </c>
      <c r="M513" s="147"/>
    </row>
    <row r="514" spans="2:14" x14ac:dyDescent="0.25">
      <c r="B514" s="147" t="s">
        <v>212</v>
      </c>
      <c r="C514" s="61"/>
      <c r="D514" s="121" t="s">
        <v>299</v>
      </c>
      <c r="E514" s="61" t="s">
        <v>289</v>
      </c>
      <c r="F514" s="35">
        <f>SUM(F515:F518)</f>
        <v>4674.59</v>
      </c>
      <c r="G514" s="35">
        <f t="shared" ref="G514:L514" si="126">SUM(G515:G518)</f>
        <v>5695.6900000000005</v>
      </c>
      <c r="H514" s="35">
        <f t="shared" si="126"/>
        <v>7347.62</v>
      </c>
      <c r="I514" s="73">
        <f t="shared" si="126"/>
        <v>9207.4210000000003</v>
      </c>
      <c r="J514" s="35">
        <f t="shared" si="126"/>
        <v>4674.59</v>
      </c>
      <c r="K514" s="35">
        <f t="shared" si="126"/>
        <v>4674.59</v>
      </c>
      <c r="L514" s="35">
        <f t="shared" si="126"/>
        <v>36274.501000000004</v>
      </c>
      <c r="M514" s="147"/>
      <c r="N514" s="47"/>
    </row>
    <row r="515" spans="2:14" ht="25.5" x14ac:dyDescent="0.25">
      <c r="B515" s="147"/>
      <c r="C515" s="61"/>
      <c r="D515" s="121"/>
      <c r="E515" s="61" t="s">
        <v>284</v>
      </c>
      <c r="F515" s="35">
        <v>4674.59</v>
      </c>
      <c r="G515" s="35">
        <f>4674.59+1021.1</f>
        <v>5695.6900000000005</v>
      </c>
      <c r="H515" s="35">
        <f>4674.59+1117.32+1666.15-110.44</f>
        <v>7347.62</v>
      </c>
      <c r="I515" s="73">
        <f>4674.59+4532.831</f>
        <v>9207.4210000000003</v>
      </c>
      <c r="J515" s="35">
        <v>4674.59</v>
      </c>
      <c r="K515" s="35">
        <v>4674.59</v>
      </c>
      <c r="L515" s="39">
        <f>SUM(F515:K515)</f>
        <v>36274.501000000004</v>
      </c>
      <c r="M515" s="147"/>
      <c r="N515" s="47"/>
    </row>
    <row r="516" spans="2:14" ht="25.5" x14ac:dyDescent="0.25">
      <c r="B516" s="147"/>
      <c r="C516" s="61"/>
      <c r="D516" s="121"/>
      <c r="E516" s="61" t="s">
        <v>285</v>
      </c>
      <c r="F516" s="35">
        <v>0</v>
      </c>
      <c r="G516" s="39">
        <v>0</v>
      </c>
      <c r="H516" s="39">
        <v>0</v>
      </c>
      <c r="I516" s="38">
        <v>0</v>
      </c>
      <c r="J516" s="39">
        <v>0</v>
      </c>
      <c r="K516" s="39">
        <v>0</v>
      </c>
      <c r="L516" s="39">
        <f>SUM(F516:J516)</f>
        <v>0</v>
      </c>
      <c r="M516" s="147"/>
      <c r="N516" s="117"/>
    </row>
    <row r="517" spans="2:14" ht="25.5" x14ac:dyDescent="0.25">
      <c r="B517" s="147"/>
      <c r="C517" s="61"/>
      <c r="D517" s="121"/>
      <c r="E517" s="61" t="s">
        <v>286</v>
      </c>
      <c r="F517" s="35">
        <v>0</v>
      </c>
      <c r="G517" s="39">
        <v>0</v>
      </c>
      <c r="H517" s="39">
        <v>0</v>
      </c>
      <c r="I517" s="38">
        <v>0</v>
      </c>
      <c r="J517" s="39">
        <v>0</v>
      </c>
      <c r="K517" s="39">
        <v>0</v>
      </c>
      <c r="L517" s="39">
        <f>SUM(F517:J517)</f>
        <v>0</v>
      </c>
      <c r="M517" s="147"/>
    </row>
    <row r="518" spans="2:14" ht="25.5" x14ac:dyDescent="0.25">
      <c r="B518" s="147"/>
      <c r="C518" s="61"/>
      <c r="D518" s="121"/>
      <c r="E518" s="61" t="s">
        <v>287</v>
      </c>
      <c r="F518" s="35">
        <v>0</v>
      </c>
      <c r="G518" s="39">
        <v>0</v>
      </c>
      <c r="H518" s="39">
        <v>0</v>
      </c>
      <c r="I518" s="38">
        <v>0</v>
      </c>
      <c r="J518" s="39">
        <v>0</v>
      </c>
      <c r="K518" s="39">
        <v>0</v>
      </c>
      <c r="L518" s="39">
        <f>SUM(F518:J518)</f>
        <v>0</v>
      </c>
      <c r="M518" s="147"/>
      <c r="N518" s="47"/>
    </row>
    <row r="519" spans="2:14" x14ac:dyDescent="0.25">
      <c r="B519" s="147" t="s">
        <v>213</v>
      </c>
      <c r="C519" s="61"/>
      <c r="D519" s="121" t="s">
        <v>300</v>
      </c>
      <c r="E519" s="61" t="s">
        <v>289</v>
      </c>
      <c r="F519" s="35">
        <f>SUM(F520:F523)</f>
        <v>214.48</v>
      </c>
      <c r="G519" s="35">
        <f t="shared" ref="G519:L519" si="127">SUM(G520:G523)</f>
        <v>1070.72</v>
      </c>
      <c r="H519" s="35">
        <f t="shared" si="127"/>
        <v>1377.6299999999999</v>
      </c>
      <c r="I519" s="38">
        <f t="shared" si="127"/>
        <v>857.92</v>
      </c>
      <c r="J519" s="35">
        <f t="shared" si="127"/>
        <v>857.92</v>
      </c>
      <c r="K519" s="35">
        <f t="shared" si="127"/>
        <v>857.92</v>
      </c>
      <c r="L519" s="35">
        <f t="shared" si="127"/>
        <v>5236.59</v>
      </c>
      <c r="M519" s="146"/>
    </row>
    <row r="520" spans="2:14" ht="25.5" x14ac:dyDescent="0.25">
      <c r="B520" s="147"/>
      <c r="C520" s="61"/>
      <c r="D520" s="121"/>
      <c r="E520" s="61" t="s">
        <v>284</v>
      </c>
      <c r="F520" s="35">
        <v>214.48</v>
      </c>
      <c r="G520" s="39">
        <f>857.92+212.8</f>
        <v>1070.72</v>
      </c>
      <c r="H520" s="39">
        <f>857.92+234.2+424-138.5+0.01</f>
        <v>1377.6299999999999</v>
      </c>
      <c r="I520" s="38">
        <v>857.92</v>
      </c>
      <c r="J520" s="35">
        <v>857.92</v>
      </c>
      <c r="K520" s="35">
        <v>857.92</v>
      </c>
      <c r="L520" s="39">
        <f>SUM(F520:K520)</f>
        <v>5236.59</v>
      </c>
      <c r="M520" s="146"/>
    </row>
    <row r="521" spans="2:14" ht="25.5" x14ac:dyDescent="0.25">
      <c r="B521" s="147"/>
      <c r="C521" s="61"/>
      <c r="D521" s="121"/>
      <c r="E521" s="61" t="s">
        <v>285</v>
      </c>
      <c r="F521" s="35">
        <v>0</v>
      </c>
      <c r="G521" s="39">
        <v>0</v>
      </c>
      <c r="H521" s="39">
        <v>0</v>
      </c>
      <c r="I521" s="38">
        <v>0</v>
      </c>
      <c r="J521" s="39">
        <v>0</v>
      </c>
      <c r="K521" s="39">
        <v>0</v>
      </c>
      <c r="L521" s="39">
        <f>SUM(F521:J521)</f>
        <v>0</v>
      </c>
      <c r="M521" s="146"/>
    </row>
    <row r="522" spans="2:14" ht="25.5" x14ac:dyDescent="0.25">
      <c r="B522" s="147"/>
      <c r="C522" s="61"/>
      <c r="D522" s="121"/>
      <c r="E522" s="61" t="s">
        <v>286</v>
      </c>
      <c r="F522" s="35">
        <v>0</v>
      </c>
      <c r="G522" s="39">
        <v>0</v>
      </c>
      <c r="H522" s="39">
        <v>0</v>
      </c>
      <c r="I522" s="38">
        <v>0</v>
      </c>
      <c r="J522" s="39">
        <v>0</v>
      </c>
      <c r="K522" s="39">
        <v>0</v>
      </c>
      <c r="L522" s="39">
        <f>SUM(F522:J522)</f>
        <v>0</v>
      </c>
      <c r="M522" s="146"/>
    </row>
    <row r="523" spans="2:14" ht="25.5" x14ac:dyDescent="0.25">
      <c r="B523" s="147"/>
      <c r="C523" s="61"/>
      <c r="D523" s="121"/>
      <c r="E523" s="61" t="s">
        <v>287</v>
      </c>
      <c r="F523" s="35">
        <v>0</v>
      </c>
      <c r="G523" s="39">
        <v>0</v>
      </c>
      <c r="H523" s="39">
        <v>0</v>
      </c>
      <c r="I523" s="38">
        <v>0</v>
      </c>
      <c r="J523" s="39">
        <v>0</v>
      </c>
      <c r="K523" s="39">
        <v>0</v>
      </c>
      <c r="L523" s="39">
        <f>SUM(F523:J523)</f>
        <v>0</v>
      </c>
      <c r="M523" s="146"/>
    </row>
    <row r="524" spans="2:14" x14ac:dyDescent="0.25">
      <c r="B524" s="147" t="s">
        <v>214</v>
      </c>
      <c r="C524" s="61"/>
      <c r="D524" s="121" t="s">
        <v>301</v>
      </c>
      <c r="E524" s="61" t="s">
        <v>289</v>
      </c>
      <c r="F524" s="35">
        <f>SUM(F525:F528)</f>
        <v>8029.54</v>
      </c>
      <c r="G524" s="35">
        <f t="shared" ref="G524:L524" si="128">SUM(G525:G528)</f>
        <v>11529.6</v>
      </c>
      <c r="H524" s="39">
        <f t="shared" si="128"/>
        <v>13259.74</v>
      </c>
      <c r="I524" s="38">
        <f t="shared" si="128"/>
        <v>12388.2</v>
      </c>
      <c r="J524" s="35">
        <f t="shared" si="128"/>
        <v>12388.2</v>
      </c>
      <c r="K524" s="35">
        <f t="shared" si="128"/>
        <v>12388.2</v>
      </c>
      <c r="L524" s="35">
        <f t="shared" si="128"/>
        <v>69983.48</v>
      </c>
      <c r="M524" s="147" t="s">
        <v>365</v>
      </c>
    </row>
    <row r="525" spans="2:14" ht="25.5" x14ac:dyDescent="0.25">
      <c r="B525" s="147"/>
      <c r="C525" s="61"/>
      <c r="D525" s="121"/>
      <c r="E525" s="61" t="s">
        <v>284</v>
      </c>
      <c r="F525" s="35">
        <v>8029.54</v>
      </c>
      <c r="G525" s="39">
        <f>9700+1829.6</f>
        <v>11529.6</v>
      </c>
      <c r="H525" s="39">
        <f>11008.94+636.9+633.9+980</f>
        <v>13259.74</v>
      </c>
      <c r="I525" s="38">
        <v>12388.2</v>
      </c>
      <c r="J525" s="39">
        <v>12388.2</v>
      </c>
      <c r="K525" s="39">
        <v>12388.2</v>
      </c>
      <c r="L525" s="39">
        <f>SUM(F525:K525)</f>
        <v>69983.48</v>
      </c>
      <c r="M525" s="147"/>
    </row>
    <row r="526" spans="2:14" ht="25.5" x14ac:dyDescent="0.25">
      <c r="B526" s="147"/>
      <c r="C526" s="61"/>
      <c r="D526" s="121"/>
      <c r="E526" s="61" t="s">
        <v>285</v>
      </c>
      <c r="F526" s="35">
        <v>0</v>
      </c>
      <c r="G526" s="39">
        <v>0</v>
      </c>
      <c r="H526" s="39">
        <v>0</v>
      </c>
      <c r="I526" s="38">
        <v>0</v>
      </c>
      <c r="J526" s="39">
        <v>0</v>
      </c>
      <c r="K526" s="39">
        <v>0</v>
      </c>
      <c r="L526" s="39">
        <f>SUM(F526:J526)</f>
        <v>0</v>
      </c>
      <c r="M526" s="147"/>
    </row>
    <row r="527" spans="2:14" ht="25.5" x14ac:dyDescent="0.25">
      <c r="B527" s="147"/>
      <c r="C527" s="61"/>
      <c r="D527" s="121"/>
      <c r="E527" s="61" t="s">
        <v>286</v>
      </c>
      <c r="F527" s="35">
        <v>0</v>
      </c>
      <c r="G527" s="39">
        <v>0</v>
      </c>
      <c r="H527" s="39">
        <v>0</v>
      </c>
      <c r="I527" s="38">
        <v>0</v>
      </c>
      <c r="J527" s="39">
        <v>0</v>
      </c>
      <c r="K527" s="39">
        <v>0</v>
      </c>
      <c r="L527" s="39">
        <f>SUM(F527:J527)</f>
        <v>0</v>
      </c>
      <c r="M527" s="147"/>
    </row>
    <row r="528" spans="2:14" ht="25.5" x14ac:dyDescent="0.25">
      <c r="B528" s="147"/>
      <c r="C528" s="61"/>
      <c r="D528" s="121"/>
      <c r="E528" s="61" t="s">
        <v>287</v>
      </c>
      <c r="F528" s="35">
        <v>0</v>
      </c>
      <c r="G528" s="39">
        <v>0</v>
      </c>
      <c r="H528" s="39">
        <v>0</v>
      </c>
      <c r="I528" s="38">
        <v>0</v>
      </c>
      <c r="J528" s="39">
        <v>0</v>
      </c>
      <c r="K528" s="39">
        <v>0</v>
      </c>
      <c r="L528" s="39">
        <f>SUM(F528:J528)</f>
        <v>0</v>
      </c>
      <c r="M528" s="147"/>
    </row>
    <row r="529" spans="2:13" x14ac:dyDescent="0.25">
      <c r="B529" s="147" t="s">
        <v>332</v>
      </c>
      <c r="C529" s="61"/>
      <c r="D529" s="121" t="s">
        <v>132</v>
      </c>
      <c r="E529" s="61" t="s">
        <v>289</v>
      </c>
      <c r="F529" s="35">
        <f>SUM(F530:F533)</f>
        <v>2986.5</v>
      </c>
      <c r="G529" s="35">
        <f t="shared" ref="G529:L529" si="129">SUM(G530:G533)</f>
        <v>2502.3760000000002</v>
      </c>
      <c r="H529" s="35">
        <f t="shared" si="129"/>
        <v>2500</v>
      </c>
      <c r="I529" s="38">
        <f t="shared" si="129"/>
        <v>2500</v>
      </c>
      <c r="J529" s="35">
        <f t="shared" si="129"/>
        <v>2500</v>
      </c>
      <c r="K529" s="35">
        <f t="shared" si="129"/>
        <v>2500</v>
      </c>
      <c r="L529" s="35">
        <f t="shared" si="129"/>
        <v>15488.876</v>
      </c>
      <c r="M529" s="147" t="s">
        <v>450</v>
      </c>
    </row>
    <row r="530" spans="2:13" ht="25.5" x14ac:dyDescent="0.25">
      <c r="B530" s="147"/>
      <c r="C530" s="61"/>
      <c r="D530" s="121"/>
      <c r="E530" s="61" t="s">
        <v>284</v>
      </c>
      <c r="F530" s="35">
        <v>2986.5</v>
      </c>
      <c r="G530" s="39">
        <v>2502.3760000000002</v>
      </c>
      <c r="H530" s="39">
        <v>2500</v>
      </c>
      <c r="I530" s="38">
        <v>2500</v>
      </c>
      <c r="J530" s="39">
        <v>2500</v>
      </c>
      <c r="K530" s="39">
        <v>2500</v>
      </c>
      <c r="L530" s="39">
        <f>SUM(F530:K530)</f>
        <v>15488.876</v>
      </c>
      <c r="M530" s="147"/>
    </row>
    <row r="531" spans="2:13" ht="25.5" x14ac:dyDescent="0.25">
      <c r="B531" s="147"/>
      <c r="C531" s="61"/>
      <c r="D531" s="121"/>
      <c r="E531" s="61" t="s">
        <v>285</v>
      </c>
      <c r="F531" s="35">
        <v>0</v>
      </c>
      <c r="G531" s="39">
        <v>0</v>
      </c>
      <c r="H531" s="39">
        <v>0</v>
      </c>
      <c r="I531" s="38">
        <v>0</v>
      </c>
      <c r="J531" s="39">
        <v>0</v>
      </c>
      <c r="K531" s="39">
        <v>0</v>
      </c>
      <c r="L531" s="39">
        <f>SUM(F531:J531)</f>
        <v>0</v>
      </c>
      <c r="M531" s="147"/>
    </row>
    <row r="532" spans="2:13" ht="25.5" x14ac:dyDescent="0.25">
      <c r="B532" s="147"/>
      <c r="C532" s="61"/>
      <c r="D532" s="121"/>
      <c r="E532" s="61" t="s">
        <v>286</v>
      </c>
      <c r="F532" s="35">
        <v>0</v>
      </c>
      <c r="G532" s="39">
        <v>0</v>
      </c>
      <c r="H532" s="39">
        <v>0</v>
      </c>
      <c r="I532" s="38">
        <v>0</v>
      </c>
      <c r="J532" s="39">
        <v>0</v>
      </c>
      <c r="K532" s="39">
        <v>0</v>
      </c>
      <c r="L532" s="39">
        <f>SUM(F532:J532)</f>
        <v>0</v>
      </c>
      <c r="M532" s="147"/>
    </row>
    <row r="533" spans="2:13" ht="25.5" x14ac:dyDescent="0.25">
      <c r="B533" s="147"/>
      <c r="C533" s="61"/>
      <c r="D533" s="121"/>
      <c r="E533" s="61" t="s">
        <v>287</v>
      </c>
      <c r="F533" s="35">
        <v>0</v>
      </c>
      <c r="G533" s="39">
        <v>0</v>
      </c>
      <c r="H533" s="39">
        <v>0</v>
      </c>
      <c r="I533" s="38">
        <v>0</v>
      </c>
      <c r="J533" s="39">
        <v>0</v>
      </c>
      <c r="K533" s="39">
        <v>0</v>
      </c>
      <c r="L533" s="39">
        <f>SUM(F533:J533)</f>
        <v>0</v>
      </c>
      <c r="M533" s="147"/>
    </row>
    <row r="534" spans="2:13" x14ac:dyDescent="0.25">
      <c r="B534" s="165" t="s">
        <v>331</v>
      </c>
      <c r="C534" s="62"/>
      <c r="D534" s="145" t="s">
        <v>333</v>
      </c>
      <c r="E534" s="61" t="s">
        <v>289</v>
      </c>
      <c r="F534" s="36">
        <f>F539+F544+F549</f>
        <v>534.72299999999996</v>
      </c>
      <c r="G534" s="36">
        <f t="shared" ref="G534:H534" si="130">G539+G544+G549</f>
        <v>185.6</v>
      </c>
      <c r="H534" s="36">
        <f t="shared" si="130"/>
        <v>329</v>
      </c>
      <c r="I534" s="37">
        <f>I539+I544+I549+I554</f>
        <v>200</v>
      </c>
      <c r="J534" s="36">
        <f t="shared" ref="J534:K534" si="131">J539+J544+J549+J554</f>
        <v>0</v>
      </c>
      <c r="K534" s="36">
        <f t="shared" si="131"/>
        <v>0</v>
      </c>
      <c r="L534" s="36">
        <f>L539+L544+L549+L554</f>
        <v>1249.3229999999999</v>
      </c>
      <c r="M534" s="147"/>
    </row>
    <row r="535" spans="2:13" ht="25.5" x14ac:dyDescent="0.25">
      <c r="B535" s="165"/>
      <c r="C535" s="62"/>
      <c r="D535" s="145"/>
      <c r="E535" s="61" t="s">
        <v>284</v>
      </c>
      <c r="F535" s="36">
        <f>F540+F545+F550</f>
        <v>534.72299999999996</v>
      </c>
      <c r="G535" s="36">
        <f t="shared" ref="G535:H535" si="132">G540+G545+G550</f>
        <v>185.6</v>
      </c>
      <c r="H535" s="36">
        <f t="shared" si="132"/>
        <v>329</v>
      </c>
      <c r="I535" s="37">
        <f>I540+I545+I550+I555</f>
        <v>200</v>
      </c>
      <c r="J535" s="36">
        <f t="shared" ref="J535:K535" si="133">J540+J545+J550+J555</f>
        <v>0</v>
      </c>
      <c r="K535" s="36">
        <f t="shared" si="133"/>
        <v>0</v>
      </c>
      <c r="L535" s="36">
        <f>L540+L545+L550+L555</f>
        <v>1249.3229999999999</v>
      </c>
      <c r="M535" s="147"/>
    </row>
    <row r="536" spans="2:13" ht="25.5" x14ac:dyDescent="0.25">
      <c r="B536" s="165"/>
      <c r="C536" s="62"/>
      <c r="D536" s="145"/>
      <c r="E536" s="61" t="s">
        <v>285</v>
      </c>
      <c r="F536" s="35">
        <v>0</v>
      </c>
      <c r="G536" s="39">
        <v>0</v>
      </c>
      <c r="H536" s="39">
        <v>0</v>
      </c>
      <c r="I536" s="38">
        <v>0</v>
      </c>
      <c r="J536" s="39">
        <v>0</v>
      </c>
      <c r="K536" s="39">
        <v>0</v>
      </c>
      <c r="L536" s="39">
        <v>0</v>
      </c>
      <c r="M536" s="147"/>
    </row>
    <row r="537" spans="2:13" ht="25.5" x14ac:dyDescent="0.25">
      <c r="B537" s="165"/>
      <c r="C537" s="62"/>
      <c r="D537" s="145"/>
      <c r="E537" s="61" t="s">
        <v>286</v>
      </c>
      <c r="F537" s="35">
        <v>0</v>
      </c>
      <c r="G537" s="39">
        <v>0</v>
      </c>
      <c r="H537" s="39">
        <v>0</v>
      </c>
      <c r="I537" s="38">
        <v>0</v>
      </c>
      <c r="J537" s="39">
        <v>0</v>
      </c>
      <c r="K537" s="39">
        <v>0</v>
      </c>
      <c r="L537" s="39">
        <v>0</v>
      </c>
      <c r="M537" s="147"/>
    </row>
    <row r="538" spans="2:13" ht="25.5" x14ac:dyDescent="0.25">
      <c r="B538" s="165"/>
      <c r="C538" s="62"/>
      <c r="D538" s="145"/>
      <c r="E538" s="61" t="s">
        <v>287</v>
      </c>
      <c r="F538" s="35">
        <v>0</v>
      </c>
      <c r="G538" s="39">
        <v>0</v>
      </c>
      <c r="H538" s="39">
        <v>0</v>
      </c>
      <c r="I538" s="38">
        <v>0</v>
      </c>
      <c r="J538" s="39">
        <v>0</v>
      </c>
      <c r="K538" s="39">
        <v>0</v>
      </c>
      <c r="L538" s="39">
        <v>0</v>
      </c>
      <c r="M538" s="147"/>
    </row>
    <row r="539" spans="2:13" x14ac:dyDescent="0.25">
      <c r="B539" s="147" t="s">
        <v>215</v>
      </c>
      <c r="C539" s="61"/>
      <c r="D539" s="121" t="s">
        <v>135</v>
      </c>
      <c r="E539" s="61" t="s">
        <v>289</v>
      </c>
      <c r="F539" s="35">
        <f>SUM(F540:F543)</f>
        <v>491.52</v>
      </c>
      <c r="G539" s="35">
        <f t="shared" ref="G539:L539" si="134">SUM(G540:G543)</f>
        <v>0</v>
      </c>
      <c r="H539" s="35">
        <f t="shared" si="134"/>
        <v>0</v>
      </c>
      <c r="I539" s="38">
        <f t="shared" si="134"/>
        <v>0</v>
      </c>
      <c r="J539" s="35">
        <f t="shared" si="134"/>
        <v>0</v>
      </c>
      <c r="K539" s="35">
        <f t="shared" ref="K539" si="135">SUM(K540:K543)</f>
        <v>0</v>
      </c>
      <c r="L539" s="35">
        <f t="shared" si="134"/>
        <v>491.52</v>
      </c>
      <c r="M539" s="139" t="s">
        <v>451</v>
      </c>
    </row>
    <row r="540" spans="2:13" ht="25.5" x14ac:dyDescent="0.25">
      <c r="B540" s="147"/>
      <c r="C540" s="61"/>
      <c r="D540" s="121"/>
      <c r="E540" s="61" t="s">
        <v>284</v>
      </c>
      <c r="F540" s="35">
        <v>491.52</v>
      </c>
      <c r="G540" s="39">
        <v>0</v>
      </c>
      <c r="H540" s="39">
        <v>0</v>
      </c>
      <c r="I540" s="38">
        <v>0</v>
      </c>
      <c r="J540" s="39">
        <v>0</v>
      </c>
      <c r="K540" s="39">
        <v>0</v>
      </c>
      <c r="L540" s="39">
        <f>SUM(F540:J540)</f>
        <v>491.52</v>
      </c>
      <c r="M540" s="140"/>
    </row>
    <row r="541" spans="2:13" ht="25.5" x14ac:dyDescent="0.25">
      <c r="B541" s="147"/>
      <c r="C541" s="61"/>
      <c r="D541" s="121"/>
      <c r="E541" s="61" t="s">
        <v>285</v>
      </c>
      <c r="F541" s="35">
        <v>0</v>
      </c>
      <c r="G541" s="39">
        <v>0</v>
      </c>
      <c r="H541" s="39">
        <v>0</v>
      </c>
      <c r="I541" s="38">
        <v>0</v>
      </c>
      <c r="J541" s="39">
        <v>0</v>
      </c>
      <c r="K541" s="39">
        <v>0</v>
      </c>
      <c r="L541" s="39">
        <f>SUM(F541:J541)</f>
        <v>0</v>
      </c>
      <c r="M541" s="140"/>
    </row>
    <row r="542" spans="2:13" ht="25.5" x14ac:dyDescent="0.25">
      <c r="B542" s="147"/>
      <c r="C542" s="61"/>
      <c r="D542" s="121"/>
      <c r="E542" s="61" t="s">
        <v>286</v>
      </c>
      <c r="F542" s="35">
        <v>0</v>
      </c>
      <c r="G542" s="39">
        <v>0</v>
      </c>
      <c r="H542" s="39">
        <v>0</v>
      </c>
      <c r="I542" s="38">
        <v>0</v>
      </c>
      <c r="J542" s="39">
        <v>0</v>
      </c>
      <c r="K542" s="39">
        <v>0</v>
      </c>
      <c r="L542" s="39">
        <f>SUM(F542:J542)</f>
        <v>0</v>
      </c>
      <c r="M542" s="140"/>
    </row>
    <row r="543" spans="2:13" ht="25.5" x14ac:dyDescent="0.25">
      <c r="B543" s="147"/>
      <c r="C543" s="61"/>
      <c r="D543" s="121"/>
      <c r="E543" s="61" t="s">
        <v>287</v>
      </c>
      <c r="F543" s="35">
        <v>0</v>
      </c>
      <c r="G543" s="39">
        <v>0</v>
      </c>
      <c r="H543" s="39">
        <v>0</v>
      </c>
      <c r="I543" s="38">
        <v>0</v>
      </c>
      <c r="J543" s="39">
        <v>0</v>
      </c>
      <c r="K543" s="39">
        <v>0</v>
      </c>
      <c r="L543" s="39">
        <f>SUM(F543:J543)</f>
        <v>0</v>
      </c>
      <c r="M543" s="140"/>
    </row>
    <row r="544" spans="2:13" x14ac:dyDescent="0.25">
      <c r="B544" s="147" t="s">
        <v>216</v>
      </c>
      <c r="C544" s="61"/>
      <c r="D544" s="121" t="s">
        <v>302</v>
      </c>
      <c r="E544" s="61" t="s">
        <v>289</v>
      </c>
      <c r="F544" s="35">
        <f>SUM(F545:F548)</f>
        <v>0</v>
      </c>
      <c r="G544" s="35">
        <f t="shared" ref="G544:L544" si="136">SUM(G545:G548)</f>
        <v>148.87</v>
      </c>
      <c r="H544" s="35">
        <f t="shared" si="136"/>
        <v>0</v>
      </c>
      <c r="I544" s="38">
        <f t="shared" si="136"/>
        <v>0</v>
      </c>
      <c r="J544" s="35">
        <f t="shared" si="136"/>
        <v>0</v>
      </c>
      <c r="K544" s="35">
        <f t="shared" ref="K544" si="137">SUM(K545:K548)</f>
        <v>0</v>
      </c>
      <c r="L544" s="35">
        <f t="shared" si="136"/>
        <v>148.87</v>
      </c>
      <c r="M544" s="140"/>
    </row>
    <row r="545" spans="2:13" ht="25.5" x14ac:dyDescent="0.25">
      <c r="B545" s="147"/>
      <c r="C545" s="61"/>
      <c r="D545" s="121"/>
      <c r="E545" s="61" t="s">
        <v>284</v>
      </c>
      <c r="F545" s="35">
        <v>0</v>
      </c>
      <c r="G545" s="39">
        <v>148.87</v>
      </c>
      <c r="H545" s="39">
        <v>0</v>
      </c>
      <c r="I545" s="38">
        <v>0</v>
      </c>
      <c r="J545" s="39">
        <v>0</v>
      </c>
      <c r="K545" s="39">
        <v>0</v>
      </c>
      <c r="L545" s="39">
        <f>SUM(F545:J545)</f>
        <v>148.87</v>
      </c>
      <c r="M545" s="140"/>
    </row>
    <row r="546" spans="2:13" ht="25.5" x14ac:dyDescent="0.25">
      <c r="B546" s="147"/>
      <c r="C546" s="61"/>
      <c r="D546" s="121"/>
      <c r="E546" s="61" t="s">
        <v>285</v>
      </c>
      <c r="F546" s="35">
        <v>0</v>
      </c>
      <c r="G546" s="39">
        <v>0</v>
      </c>
      <c r="H546" s="39">
        <v>0</v>
      </c>
      <c r="I546" s="38">
        <v>0</v>
      </c>
      <c r="J546" s="39">
        <v>0</v>
      </c>
      <c r="K546" s="39">
        <v>0</v>
      </c>
      <c r="L546" s="39">
        <f>SUM(F546:J546)</f>
        <v>0</v>
      </c>
      <c r="M546" s="140"/>
    </row>
    <row r="547" spans="2:13" ht="25.5" x14ac:dyDescent="0.25">
      <c r="B547" s="147"/>
      <c r="C547" s="61"/>
      <c r="D547" s="121"/>
      <c r="E547" s="61" t="s">
        <v>286</v>
      </c>
      <c r="F547" s="35">
        <v>0</v>
      </c>
      <c r="G547" s="39">
        <v>0</v>
      </c>
      <c r="H547" s="39">
        <v>0</v>
      </c>
      <c r="I547" s="38">
        <v>0</v>
      </c>
      <c r="J547" s="39">
        <v>0</v>
      </c>
      <c r="K547" s="39">
        <v>0</v>
      </c>
      <c r="L547" s="39">
        <f>SUM(F547:J547)</f>
        <v>0</v>
      </c>
      <c r="M547" s="140"/>
    </row>
    <row r="548" spans="2:13" ht="25.5" x14ac:dyDescent="0.25">
      <c r="B548" s="147"/>
      <c r="C548" s="61"/>
      <c r="D548" s="121"/>
      <c r="E548" s="61" t="s">
        <v>287</v>
      </c>
      <c r="F548" s="35">
        <v>0</v>
      </c>
      <c r="G548" s="39">
        <v>0</v>
      </c>
      <c r="H548" s="39">
        <v>0</v>
      </c>
      <c r="I548" s="38">
        <v>0</v>
      </c>
      <c r="J548" s="39">
        <v>0</v>
      </c>
      <c r="K548" s="39">
        <v>0</v>
      </c>
      <c r="L548" s="39">
        <f>SUM(F548:J548)</f>
        <v>0</v>
      </c>
      <c r="M548" s="140"/>
    </row>
    <row r="549" spans="2:13" x14ac:dyDescent="0.25">
      <c r="B549" s="147" t="s">
        <v>217</v>
      </c>
      <c r="C549" s="61"/>
      <c r="D549" s="121" t="s">
        <v>395</v>
      </c>
      <c r="E549" s="61" t="s">
        <v>289</v>
      </c>
      <c r="F549" s="35">
        <f>SUM(F550:F553)</f>
        <v>43.203000000000003</v>
      </c>
      <c r="G549" s="35">
        <f t="shared" ref="G549:L549" si="138">SUM(G550:G553)</f>
        <v>36.729999999999997</v>
      </c>
      <c r="H549" s="35">
        <f t="shared" si="138"/>
        <v>329</v>
      </c>
      <c r="I549" s="38">
        <f t="shared" si="138"/>
        <v>200</v>
      </c>
      <c r="J549" s="35">
        <f t="shared" si="138"/>
        <v>0</v>
      </c>
      <c r="K549" s="35">
        <f t="shared" si="138"/>
        <v>0</v>
      </c>
      <c r="L549" s="35">
        <f t="shared" si="138"/>
        <v>608.93299999999999</v>
      </c>
      <c r="M549" s="140"/>
    </row>
    <row r="550" spans="2:13" ht="25.5" x14ac:dyDescent="0.25">
      <c r="B550" s="147"/>
      <c r="C550" s="61"/>
      <c r="D550" s="121"/>
      <c r="E550" s="61" t="s">
        <v>284</v>
      </c>
      <c r="F550" s="35">
        <v>43.203000000000003</v>
      </c>
      <c r="G550" s="39">
        <v>36.729999999999997</v>
      </c>
      <c r="H550" s="39">
        <v>329</v>
      </c>
      <c r="I550" s="38">
        <v>200</v>
      </c>
      <c r="J550" s="39">
        <v>0</v>
      </c>
      <c r="K550" s="39">
        <v>0</v>
      </c>
      <c r="L550" s="39">
        <f>SUM(F550:K550)</f>
        <v>608.93299999999999</v>
      </c>
      <c r="M550" s="140"/>
    </row>
    <row r="551" spans="2:13" ht="25.5" x14ac:dyDescent="0.25">
      <c r="B551" s="147"/>
      <c r="C551" s="61"/>
      <c r="D551" s="121"/>
      <c r="E551" s="61" t="s">
        <v>285</v>
      </c>
      <c r="F551" s="35">
        <v>0</v>
      </c>
      <c r="G551" s="39">
        <v>0</v>
      </c>
      <c r="H551" s="39">
        <v>0</v>
      </c>
      <c r="I551" s="38">
        <v>0</v>
      </c>
      <c r="J551" s="39">
        <v>0</v>
      </c>
      <c r="K551" s="39">
        <v>0</v>
      </c>
      <c r="L551" s="39">
        <f>SUM(F551:J551)</f>
        <v>0</v>
      </c>
      <c r="M551" s="140"/>
    </row>
    <row r="552" spans="2:13" ht="25.5" x14ac:dyDescent="0.25">
      <c r="B552" s="147"/>
      <c r="C552" s="61"/>
      <c r="D552" s="121"/>
      <c r="E552" s="61" t="s">
        <v>286</v>
      </c>
      <c r="F552" s="35">
        <v>0</v>
      </c>
      <c r="G552" s="39">
        <v>0</v>
      </c>
      <c r="H552" s="39">
        <v>0</v>
      </c>
      <c r="I552" s="38">
        <v>0</v>
      </c>
      <c r="J552" s="39">
        <v>0</v>
      </c>
      <c r="K552" s="39">
        <v>0</v>
      </c>
      <c r="L552" s="39">
        <f>SUM(F552:J552)</f>
        <v>0</v>
      </c>
      <c r="M552" s="140"/>
    </row>
    <row r="553" spans="2:13" ht="25.5" x14ac:dyDescent="0.25">
      <c r="B553" s="147"/>
      <c r="C553" s="61"/>
      <c r="D553" s="121"/>
      <c r="E553" s="61" t="s">
        <v>287</v>
      </c>
      <c r="F553" s="35">
        <v>0</v>
      </c>
      <c r="G553" s="39">
        <v>0</v>
      </c>
      <c r="H553" s="39">
        <v>0</v>
      </c>
      <c r="I553" s="38">
        <v>0</v>
      </c>
      <c r="J553" s="39">
        <v>0</v>
      </c>
      <c r="K553" s="39">
        <v>0</v>
      </c>
      <c r="L553" s="39">
        <f>SUM(F553:J553)</f>
        <v>0</v>
      </c>
      <c r="M553" s="141"/>
    </row>
    <row r="554" spans="2:13" x14ac:dyDescent="0.25">
      <c r="B554" s="139" t="s">
        <v>425</v>
      </c>
      <c r="C554" s="61"/>
      <c r="D554" s="118" t="s">
        <v>426</v>
      </c>
      <c r="E554" s="61" t="s">
        <v>289</v>
      </c>
      <c r="F554" s="35">
        <f>SUM(F555:F558)</f>
        <v>0</v>
      </c>
      <c r="G554" s="35">
        <f t="shared" ref="G554:L554" si="139">SUM(G555:G558)</f>
        <v>0</v>
      </c>
      <c r="H554" s="35">
        <f t="shared" si="139"/>
        <v>0</v>
      </c>
      <c r="I554" s="38">
        <f t="shared" si="139"/>
        <v>0</v>
      </c>
      <c r="J554" s="35">
        <f t="shared" si="139"/>
        <v>0</v>
      </c>
      <c r="K554" s="35">
        <f t="shared" si="139"/>
        <v>0</v>
      </c>
      <c r="L554" s="35">
        <f t="shared" si="139"/>
        <v>0</v>
      </c>
      <c r="M554" s="147" t="s">
        <v>509</v>
      </c>
    </row>
    <row r="555" spans="2:13" ht="25.5" x14ac:dyDescent="0.25">
      <c r="B555" s="140"/>
      <c r="C555" s="61"/>
      <c r="D555" s="119"/>
      <c r="E555" s="61" t="s">
        <v>284</v>
      </c>
      <c r="F555" s="35">
        <v>0</v>
      </c>
      <c r="G555" s="39">
        <v>0</v>
      </c>
      <c r="H555" s="39">
        <v>0</v>
      </c>
      <c r="I555" s="38">
        <f>0</f>
        <v>0</v>
      </c>
      <c r="J555" s="39">
        <v>0</v>
      </c>
      <c r="K555" s="39">
        <v>0</v>
      </c>
      <c r="L555" s="39">
        <f>SUM(F555:K555)</f>
        <v>0</v>
      </c>
      <c r="M555" s="147"/>
    </row>
    <row r="556" spans="2:13" ht="25.5" x14ac:dyDescent="0.25">
      <c r="B556" s="140"/>
      <c r="C556" s="61"/>
      <c r="D556" s="119"/>
      <c r="E556" s="61" t="s">
        <v>285</v>
      </c>
      <c r="F556" s="35">
        <v>0</v>
      </c>
      <c r="G556" s="39">
        <v>0</v>
      </c>
      <c r="H556" s="39">
        <v>0</v>
      </c>
      <c r="I556" s="38">
        <v>0</v>
      </c>
      <c r="J556" s="39">
        <v>0</v>
      </c>
      <c r="K556" s="39">
        <v>0</v>
      </c>
      <c r="L556" s="39">
        <f>SUM(F556:K556)</f>
        <v>0</v>
      </c>
      <c r="M556" s="147"/>
    </row>
    <row r="557" spans="2:13" ht="25.5" x14ac:dyDescent="0.25">
      <c r="B557" s="140"/>
      <c r="C557" s="61"/>
      <c r="D557" s="119"/>
      <c r="E557" s="61" t="s">
        <v>286</v>
      </c>
      <c r="F557" s="35">
        <v>0</v>
      </c>
      <c r="G557" s="39">
        <v>0</v>
      </c>
      <c r="H557" s="39">
        <v>0</v>
      </c>
      <c r="I557" s="38">
        <v>0</v>
      </c>
      <c r="J557" s="39">
        <v>0</v>
      </c>
      <c r="K557" s="39">
        <v>0</v>
      </c>
      <c r="L557" s="39">
        <f>SUM(F557:K557)</f>
        <v>0</v>
      </c>
      <c r="M557" s="147"/>
    </row>
    <row r="558" spans="2:13" ht="25.5" x14ac:dyDescent="0.25">
      <c r="B558" s="141"/>
      <c r="C558" s="61"/>
      <c r="D558" s="120"/>
      <c r="E558" s="61" t="s">
        <v>287</v>
      </c>
      <c r="F558" s="35">
        <v>0</v>
      </c>
      <c r="G558" s="39">
        <v>0</v>
      </c>
      <c r="H558" s="39">
        <v>0</v>
      </c>
      <c r="I558" s="38">
        <v>0</v>
      </c>
      <c r="J558" s="39">
        <v>0</v>
      </c>
      <c r="K558" s="39">
        <v>0</v>
      </c>
      <c r="L558" s="39">
        <f>SUM(F558:K558)</f>
        <v>0</v>
      </c>
      <c r="M558" s="147"/>
    </row>
    <row r="559" spans="2:13" x14ac:dyDescent="0.25">
      <c r="B559" s="165" t="s">
        <v>219</v>
      </c>
      <c r="C559" s="62"/>
      <c r="D559" s="145" t="s">
        <v>303</v>
      </c>
      <c r="E559" s="61" t="s">
        <v>289</v>
      </c>
      <c r="F559" s="36">
        <f>SUM(F560:F563)</f>
        <v>800</v>
      </c>
      <c r="G559" s="36">
        <f t="shared" ref="G559:L559" si="140">SUM(G560:G563)</f>
        <v>0</v>
      </c>
      <c r="H559" s="36">
        <f t="shared" si="140"/>
        <v>0</v>
      </c>
      <c r="I559" s="37">
        <f>SUM(I560:I563)</f>
        <v>2053.6</v>
      </c>
      <c r="J559" s="36">
        <f t="shared" si="140"/>
        <v>0</v>
      </c>
      <c r="K559" s="36">
        <f t="shared" ref="K559" si="141">SUM(K560:K563)</f>
        <v>0</v>
      </c>
      <c r="L559" s="36">
        <f t="shared" si="140"/>
        <v>2853.6</v>
      </c>
      <c r="M559" s="147"/>
    </row>
    <row r="560" spans="2:13" ht="25.5" x14ac:dyDescent="0.25">
      <c r="B560" s="165"/>
      <c r="C560" s="62"/>
      <c r="D560" s="145"/>
      <c r="E560" s="61" t="s">
        <v>284</v>
      </c>
      <c r="F560" s="36">
        <v>800</v>
      </c>
      <c r="G560" s="74">
        <v>0</v>
      </c>
      <c r="H560" s="74">
        <v>0</v>
      </c>
      <c r="I560" s="38">
        <v>2053.6</v>
      </c>
      <c r="J560" s="39">
        <v>0</v>
      </c>
      <c r="K560" s="39">
        <v>0</v>
      </c>
      <c r="L560" s="74">
        <f>SUM(F560:J560)</f>
        <v>2853.6</v>
      </c>
      <c r="M560" s="147"/>
    </row>
    <row r="561" spans="2:13" ht="25.5" x14ac:dyDescent="0.25">
      <c r="B561" s="165"/>
      <c r="C561" s="62"/>
      <c r="D561" s="145"/>
      <c r="E561" s="61" t="s">
        <v>285</v>
      </c>
      <c r="F561" s="35">
        <v>0</v>
      </c>
      <c r="G561" s="39">
        <v>0</v>
      </c>
      <c r="H561" s="39">
        <v>0</v>
      </c>
      <c r="I561" s="38">
        <v>0</v>
      </c>
      <c r="J561" s="39">
        <v>0</v>
      </c>
      <c r="K561" s="39">
        <v>0</v>
      </c>
      <c r="L561" s="74">
        <f>SUM(F561:J561)</f>
        <v>0</v>
      </c>
      <c r="M561" s="147"/>
    </row>
    <row r="562" spans="2:13" ht="25.5" x14ac:dyDescent="0.25">
      <c r="B562" s="165"/>
      <c r="C562" s="62"/>
      <c r="D562" s="145"/>
      <c r="E562" s="61" t="s">
        <v>286</v>
      </c>
      <c r="F562" s="35">
        <v>0</v>
      </c>
      <c r="G562" s="39">
        <v>0</v>
      </c>
      <c r="H562" s="39">
        <v>0</v>
      </c>
      <c r="I562" s="38">
        <v>0</v>
      </c>
      <c r="J562" s="39">
        <v>0</v>
      </c>
      <c r="K562" s="39">
        <v>0</v>
      </c>
      <c r="L562" s="74">
        <f>SUM(F562:J562)</f>
        <v>0</v>
      </c>
      <c r="M562" s="147"/>
    </row>
    <row r="563" spans="2:13" ht="25.5" x14ac:dyDescent="0.25">
      <c r="B563" s="165"/>
      <c r="C563" s="62"/>
      <c r="D563" s="145"/>
      <c r="E563" s="61" t="s">
        <v>287</v>
      </c>
      <c r="F563" s="35">
        <v>0</v>
      </c>
      <c r="G563" s="39">
        <v>0</v>
      </c>
      <c r="H563" s="39">
        <v>0</v>
      </c>
      <c r="I563" s="38">
        <v>0</v>
      </c>
      <c r="J563" s="39">
        <v>0</v>
      </c>
      <c r="K563" s="39">
        <v>0</v>
      </c>
      <c r="L563" s="74">
        <f>SUM(F563:J563)</f>
        <v>0</v>
      </c>
      <c r="M563" s="147"/>
    </row>
    <row r="564" spans="2:13" x14ac:dyDescent="0.25">
      <c r="B564" s="165" t="s">
        <v>304</v>
      </c>
      <c r="C564" s="62"/>
      <c r="D564" s="145" t="s">
        <v>305</v>
      </c>
      <c r="E564" s="61" t="s">
        <v>289</v>
      </c>
      <c r="F564" s="36">
        <f>F569+F574+F579+F589+F594+F599+F604+F609+F614+F619</f>
        <v>3751.1479999999997</v>
      </c>
      <c r="G564" s="36">
        <f>G569+G574+G579+G589+G594+G599+G604+G609+G614+G619+G624</f>
        <v>2967.75</v>
      </c>
      <c r="H564" s="36">
        <f>H569+H574+H579+H589+H594+H599+H604+H609+H614+H619+H584+H629</f>
        <v>817.7</v>
      </c>
      <c r="I564" s="37">
        <f>I569+I574+I579+I589+I594+I599+I604+I609+I614+I619+I624+I629+I634+I639+I644+I649+I654+I659+I664+I669+I674+I679+I689+I684+I694+I699+I704</f>
        <v>12045.170999999998</v>
      </c>
      <c r="J564" s="36">
        <f t="shared" ref="J564:K564" si="142">J569+J574+J579+J589+J594+J599+J604+J609+J614+J619+J624+J629+J634+J639+J644+J649+J654+J659</f>
        <v>0</v>
      </c>
      <c r="K564" s="36">
        <f t="shared" si="142"/>
        <v>0</v>
      </c>
      <c r="L564" s="36">
        <f>L569+L574+L579+L589+L594+L599+L604+L609+L614+L619+L624+L629+L634+L639+L644+L649+L654+L659+L584+L664+L669+L674+L679+L689+L684+L694+L699+L704</f>
        <v>19581.769</v>
      </c>
      <c r="M564" s="139" t="s">
        <v>334</v>
      </c>
    </row>
    <row r="565" spans="2:13" ht="25.5" x14ac:dyDescent="0.25">
      <c r="B565" s="165"/>
      <c r="C565" s="62"/>
      <c r="D565" s="145"/>
      <c r="E565" s="61" t="s">
        <v>284</v>
      </c>
      <c r="F565" s="36">
        <f t="shared" ref="F565:G565" si="143">F570+F575+F580+F590+F595+F600+F605+F610+F615+F620+F625+F635+F640+F645+F650+F655+F660</f>
        <v>3751.1479999999997</v>
      </c>
      <c r="G565" s="36">
        <f t="shared" si="143"/>
        <v>2967.75</v>
      </c>
      <c r="H565" s="36">
        <f>H570+H575+H580+H590+H595+H600+H605+H610+H615+H620+H625+H635+H640+H645+H650+H655+H660+H585+H630</f>
        <v>817.7</v>
      </c>
      <c r="I565" s="37">
        <f>I570+I575+I580+I590+I595+I600+I605+I610+I615+I620+I625+I635+I640+I645+I650+I655+I660+I665+I670+I675+I680+I690+I685+I695+I700+I705</f>
        <v>12045.170999999998</v>
      </c>
      <c r="J565" s="36">
        <f t="shared" ref="J565:K565" si="144">J570+J575+J580+J590+J595+J600+J605+J610+J615+J620+J625+J635+J640+J645+J650+J655+J660</f>
        <v>0</v>
      </c>
      <c r="K565" s="36">
        <f t="shared" si="144"/>
        <v>0</v>
      </c>
      <c r="L565" s="36">
        <f>L570+L575+L580+L590+L595+L600+L605+L610+L615+L620+L625+L635+L640+L645+L650+L655+L660+L630+L585+L665+L675+L680+L670+L690+L684+L695+L705+L700</f>
        <v>19581.769</v>
      </c>
      <c r="M565" s="140"/>
    </row>
    <row r="566" spans="2:13" ht="25.5" x14ac:dyDescent="0.25">
      <c r="B566" s="165"/>
      <c r="C566" s="62"/>
      <c r="D566" s="145"/>
      <c r="E566" s="61" t="s">
        <v>285</v>
      </c>
      <c r="F566" s="35">
        <v>0</v>
      </c>
      <c r="G566" s="39">
        <v>0</v>
      </c>
      <c r="H566" s="39">
        <v>0</v>
      </c>
      <c r="I566" s="38">
        <v>0</v>
      </c>
      <c r="J566" s="39">
        <v>0</v>
      </c>
      <c r="K566" s="39">
        <v>0</v>
      </c>
      <c r="L566" s="39">
        <v>0</v>
      </c>
      <c r="M566" s="140"/>
    </row>
    <row r="567" spans="2:13" ht="25.5" x14ac:dyDescent="0.25">
      <c r="B567" s="165"/>
      <c r="C567" s="62"/>
      <c r="D567" s="145"/>
      <c r="E567" s="61" t="s">
        <v>286</v>
      </c>
      <c r="F567" s="35">
        <v>0</v>
      </c>
      <c r="G567" s="39">
        <v>0</v>
      </c>
      <c r="H567" s="39">
        <v>0</v>
      </c>
      <c r="I567" s="38">
        <v>0</v>
      </c>
      <c r="J567" s="39">
        <v>0</v>
      </c>
      <c r="K567" s="39">
        <v>0</v>
      </c>
      <c r="L567" s="39">
        <v>0</v>
      </c>
      <c r="M567" s="140"/>
    </row>
    <row r="568" spans="2:13" ht="25.5" x14ac:dyDescent="0.25">
      <c r="B568" s="165"/>
      <c r="C568" s="62"/>
      <c r="D568" s="145"/>
      <c r="E568" s="61" t="s">
        <v>287</v>
      </c>
      <c r="F568" s="35">
        <v>0</v>
      </c>
      <c r="G568" s="39">
        <v>0</v>
      </c>
      <c r="H568" s="39">
        <v>0</v>
      </c>
      <c r="I568" s="38">
        <v>0</v>
      </c>
      <c r="J568" s="39">
        <v>0</v>
      </c>
      <c r="K568" s="39">
        <v>0</v>
      </c>
      <c r="L568" s="39">
        <v>0</v>
      </c>
      <c r="M568" s="140"/>
    </row>
    <row r="569" spans="2:13" x14ac:dyDescent="0.25">
      <c r="B569" s="147" t="s">
        <v>220</v>
      </c>
      <c r="C569" s="61"/>
      <c r="D569" s="121" t="s">
        <v>145</v>
      </c>
      <c r="E569" s="61" t="s">
        <v>289</v>
      </c>
      <c r="F569" s="35">
        <f>SUM(F570:F573)</f>
        <v>145.63</v>
      </c>
      <c r="G569" s="35">
        <f t="shared" ref="G569:L569" si="145">SUM(G570:G573)</f>
        <v>0</v>
      </c>
      <c r="H569" s="35">
        <f t="shared" si="145"/>
        <v>0</v>
      </c>
      <c r="I569" s="38">
        <f t="shared" si="145"/>
        <v>0</v>
      </c>
      <c r="J569" s="35">
        <f t="shared" si="145"/>
        <v>0</v>
      </c>
      <c r="K569" s="35">
        <f t="shared" ref="K569" si="146">SUM(K570:K573)</f>
        <v>0</v>
      </c>
      <c r="L569" s="35">
        <f t="shared" si="145"/>
        <v>145.63</v>
      </c>
      <c r="M569" s="140"/>
    </row>
    <row r="570" spans="2:13" ht="25.5" x14ac:dyDescent="0.25">
      <c r="B570" s="147"/>
      <c r="C570" s="61"/>
      <c r="D570" s="121"/>
      <c r="E570" s="61" t="s">
        <v>284</v>
      </c>
      <c r="F570" s="35">
        <v>145.63</v>
      </c>
      <c r="G570" s="39">
        <v>0</v>
      </c>
      <c r="H570" s="39">
        <v>0</v>
      </c>
      <c r="I570" s="38">
        <v>0</v>
      </c>
      <c r="J570" s="39">
        <v>0</v>
      </c>
      <c r="K570" s="39">
        <v>0</v>
      </c>
      <c r="L570" s="39">
        <f>SUM(F570:J570)</f>
        <v>145.63</v>
      </c>
      <c r="M570" s="140"/>
    </row>
    <row r="571" spans="2:13" ht="25.5" x14ac:dyDescent="0.25">
      <c r="B571" s="147"/>
      <c r="C571" s="61"/>
      <c r="D571" s="121"/>
      <c r="E571" s="61" t="s">
        <v>285</v>
      </c>
      <c r="F571" s="35">
        <v>0</v>
      </c>
      <c r="G571" s="39">
        <v>0</v>
      </c>
      <c r="H571" s="39">
        <v>0</v>
      </c>
      <c r="I571" s="38">
        <v>0</v>
      </c>
      <c r="J571" s="39">
        <v>0</v>
      </c>
      <c r="K571" s="39">
        <v>0</v>
      </c>
      <c r="L571" s="39">
        <f>SUM(F571:J571)</f>
        <v>0</v>
      </c>
      <c r="M571" s="140"/>
    </row>
    <row r="572" spans="2:13" ht="25.5" x14ac:dyDescent="0.25">
      <c r="B572" s="147"/>
      <c r="C572" s="61"/>
      <c r="D572" s="121"/>
      <c r="E572" s="61" t="s">
        <v>286</v>
      </c>
      <c r="F572" s="35">
        <v>0</v>
      </c>
      <c r="G572" s="39">
        <v>0</v>
      </c>
      <c r="H572" s="39">
        <v>0</v>
      </c>
      <c r="I572" s="38">
        <v>0</v>
      </c>
      <c r="J572" s="39">
        <v>0</v>
      </c>
      <c r="K572" s="39">
        <v>0</v>
      </c>
      <c r="L572" s="39">
        <f>SUM(F572:J572)</f>
        <v>0</v>
      </c>
      <c r="M572" s="140"/>
    </row>
    <row r="573" spans="2:13" ht="25.5" x14ac:dyDescent="0.25">
      <c r="B573" s="147"/>
      <c r="C573" s="61"/>
      <c r="D573" s="121"/>
      <c r="E573" s="61" t="s">
        <v>287</v>
      </c>
      <c r="F573" s="35">
        <v>0</v>
      </c>
      <c r="G573" s="39">
        <v>0</v>
      </c>
      <c r="H573" s="39">
        <v>0</v>
      </c>
      <c r="I573" s="38">
        <v>0</v>
      </c>
      <c r="J573" s="39">
        <v>0</v>
      </c>
      <c r="K573" s="39">
        <v>0</v>
      </c>
      <c r="L573" s="39">
        <f>SUM(F573:J573)</f>
        <v>0</v>
      </c>
      <c r="M573" s="141"/>
    </row>
    <row r="574" spans="2:13" x14ac:dyDescent="0.25">
      <c r="B574" s="147" t="s">
        <v>221</v>
      </c>
      <c r="C574" s="61"/>
      <c r="D574" s="121" t="s">
        <v>306</v>
      </c>
      <c r="E574" s="61" t="s">
        <v>289</v>
      </c>
      <c r="F574" s="35">
        <f>SUM(F575:F578)</f>
        <v>1572.117</v>
      </c>
      <c r="G574" s="35">
        <f t="shared" ref="G574:L574" si="147">SUM(G575:G578)</f>
        <v>0</v>
      </c>
      <c r="H574" s="35">
        <f t="shared" si="147"/>
        <v>0</v>
      </c>
      <c r="I574" s="38">
        <f t="shared" si="147"/>
        <v>0</v>
      </c>
      <c r="J574" s="35">
        <f t="shared" si="147"/>
        <v>0</v>
      </c>
      <c r="K574" s="35">
        <f t="shared" ref="K574" si="148">SUM(K575:K578)</f>
        <v>0</v>
      </c>
      <c r="L574" s="35">
        <f t="shared" si="147"/>
        <v>1572.117</v>
      </c>
      <c r="M574" s="147" t="s">
        <v>334</v>
      </c>
    </row>
    <row r="575" spans="2:13" ht="25.5" x14ac:dyDescent="0.25">
      <c r="B575" s="147"/>
      <c r="C575" s="61"/>
      <c r="D575" s="121"/>
      <c r="E575" s="61" t="s">
        <v>284</v>
      </c>
      <c r="F575" s="35">
        <v>1572.117</v>
      </c>
      <c r="G575" s="39">
        <v>0</v>
      </c>
      <c r="H575" s="39">
        <v>0</v>
      </c>
      <c r="I575" s="38">
        <v>0</v>
      </c>
      <c r="J575" s="39">
        <v>0</v>
      </c>
      <c r="K575" s="39">
        <v>0</v>
      </c>
      <c r="L575" s="39">
        <f>SUM(F575:J575)</f>
        <v>1572.117</v>
      </c>
      <c r="M575" s="147"/>
    </row>
    <row r="576" spans="2:13" ht="25.5" x14ac:dyDescent="0.25">
      <c r="B576" s="147"/>
      <c r="C576" s="61"/>
      <c r="D576" s="121"/>
      <c r="E576" s="61" t="s">
        <v>285</v>
      </c>
      <c r="F576" s="35">
        <v>0</v>
      </c>
      <c r="G576" s="39">
        <v>0</v>
      </c>
      <c r="H576" s="39">
        <v>0</v>
      </c>
      <c r="I576" s="38">
        <v>0</v>
      </c>
      <c r="J576" s="39">
        <v>0</v>
      </c>
      <c r="K576" s="39">
        <v>0</v>
      </c>
      <c r="L576" s="39">
        <f>SUM(F576:J576)</f>
        <v>0</v>
      </c>
      <c r="M576" s="147"/>
    </row>
    <row r="577" spans="2:13" ht="25.5" x14ac:dyDescent="0.25">
      <c r="B577" s="147"/>
      <c r="C577" s="61"/>
      <c r="D577" s="121"/>
      <c r="E577" s="61" t="s">
        <v>286</v>
      </c>
      <c r="F577" s="35">
        <v>0</v>
      </c>
      <c r="G577" s="39">
        <v>0</v>
      </c>
      <c r="H577" s="39">
        <v>0</v>
      </c>
      <c r="I577" s="38">
        <v>0</v>
      </c>
      <c r="J577" s="39">
        <v>0</v>
      </c>
      <c r="K577" s="39">
        <v>0</v>
      </c>
      <c r="L577" s="39">
        <f>SUM(F577:J577)</f>
        <v>0</v>
      </c>
      <c r="M577" s="147"/>
    </row>
    <row r="578" spans="2:13" ht="25.5" x14ac:dyDescent="0.25">
      <c r="B578" s="147"/>
      <c r="C578" s="61"/>
      <c r="D578" s="121"/>
      <c r="E578" s="61" t="s">
        <v>287</v>
      </c>
      <c r="F578" s="35">
        <v>0</v>
      </c>
      <c r="G578" s="39">
        <v>0</v>
      </c>
      <c r="H578" s="39">
        <v>0</v>
      </c>
      <c r="I578" s="38">
        <v>0</v>
      </c>
      <c r="J578" s="39">
        <v>0</v>
      </c>
      <c r="K578" s="39">
        <v>0</v>
      </c>
      <c r="L578" s="39">
        <f>SUM(F578:J578)</f>
        <v>0</v>
      </c>
      <c r="M578" s="147"/>
    </row>
    <row r="579" spans="2:13" x14ac:dyDescent="0.25">
      <c r="B579" s="147" t="s">
        <v>222</v>
      </c>
      <c r="C579" s="61"/>
      <c r="D579" s="121" t="s">
        <v>377</v>
      </c>
      <c r="E579" s="61" t="s">
        <v>289</v>
      </c>
      <c r="F579" s="35">
        <f>SUM(F580:F583)</f>
        <v>0</v>
      </c>
      <c r="G579" s="35">
        <f t="shared" ref="G579:L579" si="149">SUM(G580:G583)</f>
        <v>1532.45</v>
      </c>
      <c r="H579" s="35">
        <f t="shared" si="149"/>
        <v>0</v>
      </c>
      <c r="I579" s="38">
        <f t="shared" si="149"/>
        <v>0</v>
      </c>
      <c r="J579" s="35">
        <f t="shared" si="149"/>
        <v>0</v>
      </c>
      <c r="K579" s="35">
        <f t="shared" ref="K579" si="150">SUM(K580:K583)</f>
        <v>0</v>
      </c>
      <c r="L579" s="35">
        <f t="shared" si="149"/>
        <v>1532.45</v>
      </c>
      <c r="M579" s="147"/>
    </row>
    <row r="580" spans="2:13" ht="25.5" x14ac:dyDescent="0.25">
      <c r="B580" s="147"/>
      <c r="C580" s="61"/>
      <c r="D580" s="121"/>
      <c r="E580" s="61" t="s">
        <v>284</v>
      </c>
      <c r="F580" s="35">
        <v>0</v>
      </c>
      <c r="G580" s="39">
        <v>1532.45</v>
      </c>
      <c r="H580" s="39">
        <v>0</v>
      </c>
      <c r="I580" s="38">
        <v>0</v>
      </c>
      <c r="J580" s="39">
        <v>0</v>
      </c>
      <c r="K580" s="39">
        <v>0</v>
      </c>
      <c r="L580" s="39">
        <f>SUM(F580:J580)</f>
        <v>1532.45</v>
      </c>
      <c r="M580" s="147"/>
    </row>
    <row r="581" spans="2:13" ht="25.5" x14ac:dyDescent="0.25">
      <c r="B581" s="147"/>
      <c r="C581" s="61"/>
      <c r="D581" s="121"/>
      <c r="E581" s="61" t="s">
        <v>285</v>
      </c>
      <c r="F581" s="35">
        <v>0</v>
      </c>
      <c r="G581" s="39">
        <v>0</v>
      </c>
      <c r="H581" s="39">
        <v>0</v>
      </c>
      <c r="I581" s="38">
        <v>0</v>
      </c>
      <c r="J581" s="39">
        <v>0</v>
      </c>
      <c r="K581" s="39">
        <v>0</v>
      </c>
      <c r="L581" s="39">
        <f>SUM(F581:J581)</f>
        <v>0</v>
      </c>
      <c r="M581" s="147"/>
    </row>
    <row r="582" spans="2:13" ht="25.5" x14ac:dyDescent="0.25">
      <c r="B582" s="147"/>
      <c r="C582" s="61"/>
      <c r="D582" s="121"/>
      <c r="E582" s="61" t="s">
        <v>286</v>
      </c>
      <c r="F582" s="35">
        <v>0</v>
      </c>
      <c r="G582" s="39">
        <v>0</v>
      </c>
      <c r="H582" s="39">
        <v>0</v>
      </c>
      <c r="I582" s="38">
        <v>0</v>
      </c>
      <c r="J582" s="39">
        <v>0</v>
      </c>
      <c r="K582" s="39">
        <v>0</v>
      </c>
      <c r="L582" s="39">
        <f>SUM(F582:J582)</f>
        <v>0</v>
      </c>
      <c r="M582" s="147"/>
    </row>
    <row r="583" spans="2:13" ht="25.5" x14ac:dyDescent="0.25">
      <c r="B583" s="147"/>
      <c r="C583" s="61"/>
      <c r="D583" s="121"/>
      <c r="E583" s="61" t="s">
        <v>287</v>
      </c>
      <c r="F583" s="35">
        <v>0</v>
      </c>
      <c r="G583" s="39">
        <v>0</v>
      </c>
      <c r="H583" s="39">
        <v>0</v>
      </c>
      <c r="I583" s="38">
        <v>0</v>
      </c>
      <c r="J583" s="39">
        <v>0</v>
      </c>
      <c r="K583" s="39">
        <v>0</v>
      </c>
      <c r="L583" s="39">
        <f>SUM(F583:J583)</f>
        <v>0</v>
      </c>
      <c r="M583" s="147"/>
    </row>
    <row r="584" spans="2:13" x14ac:dyDescent="0.25">
      <c r="B584" s="121" t="s">
        <v>223</v>
      </c>
      <c r="C584" s="61"/>
      <c r="D584" s="121" t="s">
        <v>454</v>
      </c>
      <c r="E584" s="61" t="s">
        <v>289</v>
      </c>
      <c r="F584" s="35">
        <f>SUM(F585:F588)</f>
        <v>0</v>
      </c>
      <c r="G584" s="35">
        <f t="shared" ref="G584:L584" si="151">SUM(G585:G588)</f>
        <v>0</v>
      </c>
      <c r="H584" s="35">
        <f t="shared" si="151"/>
        <v>751</v>
      </c>
      <c r="I584" s="38">
        <f t="shared" si="151"/>
        <v>0</v>
      </c>
      <c r="J584" s="35">
        <f t="shared" si="151"/>
        <v>0</v>
      </c>
      <c r="K584" s="35">
        <f t="shared" si="151"/>
        <v>0</v>
      </c>
      <c r="L584" s="35">
        <f t="shared" si="151"/>
        <v>751</v>
      </c>
      <c r="M584" s="147" t="s">
        <v>334</v>
      </c>
    </row>
    <row r="585" spans="2:13" ht="25.5" x14ac:dyDescent="0.25">
      <c r="B585" s="121"/>
      <c r="C585" s="61"/>
      <c r="D585" s="121"/>
      <c r="E585" s="61" t="s">
        <v>284</v>
      </c>
      <c r="F585" s="35">
        <v>0</v>
      </c>
      <c r="G585" s="39">
        <v>0</v>
      </c>
      <c r="H585" s="39">
        <v>751</v>
      </c>
      <c r="I585" s="38">
        <v>0</v>
      </c>
      <c r="J585" s="39">
        <v>0</v>
      </c>
      <c r="K585" s="39">
        <v>0</v>
      </c>
      <c r="L585" s="39">
        <f>SUM(F585:J585)</f>
        <v>751</v>
      </c>
      <c r="M585" s="147"/>
    </row>
    <row r="586" spans="2:13" ht="25.5" x14ac:dyDescent="0.25">
      <c r="B586" s="121"/>
      <c r="C586" s="61"/>
      <c r="D586" s="121"/>
      <c r="E586" s="61" t="s">
        <v>285</v>
      </c>
      <c r="F586" s="35">
        <v>0</v>
      </c>
      <c r="G586" s="39">
        <v>0</v>
      </c>
      <c r="H586" s="39">
        <v>0</v>
      </c>
      <c r="I586" s="38">
        <v>0</v>
      </c>
      <c r="J586" s="39">
        <v>0</v>
      </c>
      <c r="K586" s="39">
        <v>0</v>
      </c>
      <c r="L586" s="39">
        <f>SUM(F586:J586)</f>
        <v>0</v>
      </c>
      <c r="M586" s="147"/>
    </row>
    <row r="587" spans="2:13" ht="25.5" x14ac:dyDescent="0.25">
      <c r="B587" s="121"/>
      <c r="C587" s="61"/>
      <c r="D587" s="121"/>
      <c r="E587" s="61" t="s">
        <v>286</v>
      </c>
      <c r="F587" s="35">
        <v>0</v>
      </c>
      <c r="G587" s="39">
        <v>0</v>
      </c>
      <c r="H587" s="39">
        <v>0</v>
      </c>
      <c r="I587" s="38">
        <v>0</v>
      </c>
      <c r="J587" s="39">
        <v>0</v>
      </c>
      <c r="K587" s="39">
        <v>0</v>
      </c>
      <c r="L587" s="39">
        <f>SUM(F587:J587)</f>
        <v>0</v>
      </c>
      <c r="M587" s="147"/>
    </row>
    <row r="588" spans="2:13" ht="25.5" x14ac:dyDescent="0.25">
      <c r="B588" s="121"/>
      <c r="C588" s="61"/>
      <c r="D588" s="121"/>
      <c r="E588" s="61" t="s">
        <v>287</v>
      </c>
      <c r="F588" s="35">
        <v>0</v>
      </c>
      <c r="G588" s="39">
        <v>0</v>
      </c>
      <c r="H588" s="39">
        <v>0</v>
      </c>
      <c r="I588" s="38">
        <v>0</v>
      </c>
      <c r="J588" s="39">
        <v>0</v>
      </c>
      <c r="K588" s="39">
        <v>0</v>
      </c>
      <c r="L588" s="39">
        <f>SUM(F588:J588)</f>
        <v>0</v>
      </c>
      <c r="M588" s="147"/>
    </row>
    <row r="589" spans="2:13" x14ac:dyDescent="0.25">
      <c r="B589" s="121" t="s">
        <v>224</v>
      </c>
      <c r="C589" s="61"/>
      <c r="D589" s="121" t="s">
        <v>307</v>
      </c>
      <c r="E589" s="61" t="s">
        <v>289</v>
      </c>
      <c r="F589" s="35">
        <f>SUM(F590:F593)</f>
        <v>505.464</v>
      </c>
      <c r="G589" s="35">
        <f t="shared" ref="G589:L589" si="152">SUM(G590:G593)</f>
        <v>0</v>
      </c>
      <c r="H589" s="35">
        <f t="shared" si="152"/>
        <v>0</v>
      </c>
      <c r="I589" s="38">
        <f t="shared" si="152"/>
        <v>0</v>
      </c>
      <c r="J589" s="35">
        <f t="shared" si="152"/>
        <v>0</v>
      </c>
      <c r="K589" s="35">
        <f t="shared" ref="K589" si="153">SUM(K590:K593)</f>
        <v>0</v>
      </c>
      <c r="L589" s="35">
        <f t="shared" si="152"/>
        <v>505.464</v>
      </c>
      <c r="M589" s="147"/>
    </row>
    <row r="590" spans="2:13" ht="25.5" x14ac:dyDescent="0.25">
      <c r="B590" s="121"/>
      <c r="C590" s="61"/>
      <c r="D590" s="121"/>
      <c r="E590" s="61" t="s">
        <v>284</v>
      </c>
      <c r="F590" s="35">
        <v>505.464</v>
      </c>
      <c r="G590" s="39">
        <v>0</v>
      </c>
      <c r="H590" s="39">
        <v>0</v>
      </c>
      <c r="I590" s="38">
        <v>0</v>
      </c>
      <c r="J590" s="39">
        <v>0</v>
      </c>
      <c r="K590" s="39">
        <v>0</v>
      </c>
      <c r="L590" s="39">
        <f>SUM(F590:J590)</f>
        <v>505.464</v>
      </c>
      <c r="M590" s="147"/>
    </row>
    <row r="591" spans="2:13" ht="25.5" x14ac:dyDescent="0.25">
      <c r="B591" s="121"/>
      <c r="C591" s="61"/>
      <c r="D591" s="121"/>
      <c r="E591" s="61" t="s">
        <v>285</v>
      </c>
      <c r="F591" s="35">
        <v>0</v>
      </c>
      <c r="G591" s="39">
        <v>0</v>
      </c>
      <c r="H591" s="39">
        <v>0</v>
      </c>
      <c r="I591" s="38">
        <v>0</v>
      </c>
      <c r="J591" s="39">
        <v>0</v>
      </c>
      <c r="K591" s="39">
        <v>0</v>
      </c>
      <c r="L591" s="39">
        <f>SUM(F591:J591)</f>
        <v>0</v>
      </c>
      <c r="M591" s="147"/>
    </row>
    <row r="592" spans="2:13" ht="25.5" x14ac:dyDescent="0.25">
      <c r="B592" s="121"/>
      <c r="C592" s="61"/>
      <c r="D592" s="121"/>
      <c r="E592" s="61" t="s">
        <v>286</v>
      </c>
      <c r="F592" s="35">
        <v>0</v>
      </c>
      <c r="G592" s="39">
        <v>0</v>
      </c>
      <c r="H592" s="39">
        <v>0</v>
      </c>
      <c r="I592" s="38">
        <v>0</v>
      </c>
      <c r="J592" s="39">
        <v>0</v>
      </c>
      <c r="K592" s="39">
        <v>0</v>
      </c>
      <c r="L592" s="39">
        <f>SUM(F592:J592)</f>
        <v>0</v>
      </c>
      <c r="M592" s="147"/>
    </row>
    <row r="593" spans="2:13" ht="25.5" x14ac:dyDescent="0.25">
      <c r="B593" s="121"/>
      <c r="C593" s="61"/>
      <c r="D593" s="121"/>
      <c r="E593" s="61" t="s">
        <v>287</v>
      </c>
      <c r="F593" s="35">
        <v>0</v>
      </c>
      <c r="G593" s="39">
        <v>0</v>
      </c>
      <c r="H593" s="39">
        <v>0</v>
      </c>
      <c r="I593" s="38">
        <v>0</v>
      </c>
      <c r="J593" s="39">
        <v>0</v>
      </c>
      <c r="K593" s="39">
        <v>0</v>
      </c>
      <c r="L593" s="39">
        <f>SUM(F593:J593)</f>
        <v>0</v>
      </c>
      <c r="M593" s="147"/>
    </row>
    <row r="594" spans="2:13" x14ac:dyDescent="0.25">
      <c r="B594" s="147" t="s">
        <v>225</v>
      </c>
      <c r="C594" s="61"/>
      <c r="D594" s="121" t="s">
        <v>142</v>
      </c>
      <c r="E594" s="61" t="s">
        <v>289</v>
      </c>
      <c r="F594" s="35">
        <f>SUM(F595:F598)</f>
        <v>1037.117</v>
      </c>
      <c r="G594" s="35">
        <f t="shared" ref="G594:L594" si="154">SUM(G595:G598)</f>
        <v>0</v>
      </c>
      <c r="H594" s="35">
        <f t="shared" si="154"/>
        <v>0</v>
      </c>
      <c r="I594" s="38">
        <f t="shared" si="154"/>
        <v>0</v>
      </c>
      <c r="J594" s="35">
        <f t="shared" si="154"/>
        <v>0</v>
      </c>
      <c r="K594" s="35">
        <f t="shared" ref="K594" si="155">SUM(K595:K598)</f>
        <v>0</v>
      </c>
      <c r="L594" s="35">
        <f t="shared" si="154"/>
        <v>1037.117</v>
      </c>
      <c r="M594" s="139" t="s">
        <v>334</v>
      </c>
    </row>
    <row r="595" spans="2:13" ht="25.5" x14ac:dyDescent="0.25">
      <c r="B595" s="147"/>
      <c r="C595" s="61"/>
      <c r="D595" s="121"/>
      <c r="E595" s="61" t="s">
        <v>284</v>
      </c>
      <c r="F595" s="35">
        <v>1037.117</v>
      </c>
      <c r="G595" s="39">
        <v>0</v>
      </c>
      <c r="H595" s="39">
        <v>0</v>
      </c>
      <c r="I595" s="38">
        <v>0</v>
      </c>
      <c r="J595" s="39">
        <v>0</v>
      </c>
      <c r="K595" s="39">
        <v>0</v>
      </c>
      <c r="L595" s="39">
        <f>SUM(F595:J595)</f>
        <v>1037.117</v>
      </c>
      <c r="M595" s="140"/>
    </row>
    <row r="596" spans="2:13" ht="25.5" x14ac:dyDescent="0.25">
      <c r="B596" s="147"/>
      <c r="C596" s="61"/>
      <c r="D596" s="121"/>
      <c r="E596" s="61" t="s">
        <v>285</v>
      </c>
      <c r="F596" s="35">
        <v>0</v>
      </c>
      <c r="G596" s="39">
        <v>0</v>
      </c>
      <c r="H596" s="39">
        <v>0</v>
      </c>
      <c r="I596" s="38">
        <v>0</v>
      </c>
      <c r="J596" s="39">
        <v>0</v>
      </c>
      <c r="K596" s="39">
        <v>0</v>
      </c>
      <c r="L596" s="39">
        <f>SUM(F596:J596)</f>
        <v>0</v>
      </c>
      <c r="M596" s="140"/>
    </row>
    <row r="597" spans="2:13" ht="25.5" x14ac:dyDescent="0.25">
      <c r="B597" s="147"/>
      <c r="C597" s="61"/>
      <c r="D597" s="121"/>
      <c r="E597" s="61" t="s">
        <v>286</v>
      </c>
      <c r="F597" s="35">
        <v>0</v>
      </c>
      <c r="G597" s="39">
        <v>0</v>
      </c>
      <c r="H597" s="39">
        <v>0</v>
      </c>
      <c r="I597" s="38">
        <v>0</v>
      </c>
      <c r="J597" s="39">
        <v>0</v>
      </c>
      <c r="K597" s="39">
        <v>0</v>
      </c>
      <c r="L597" s="39">
        <f>SUM(F597:J597)</f>
        <v>0</v>
      </c>
      <c r="M597" s="140"/>
    </row>
    <row r="598" spans="2:13" ht="25.5" x14ac:dyDescent="0.25">
      <c r="B598" s="147"/>
      <c r="C598" s="61"/>
      <c r="D598" s="121"/>
      <c r="E598" s="61" t="s">
        <v>287</v>
      </c>
      <c r="F598" s="35">
        <v>0</v>
      </c>
      <c r="G598" s="39">
        <v>0</v>
      </c>
      <c r="H598" s="39">
        <v>0</v>
      </c>
      <c r="I598" s="38">
        <v>0</v>
      </c>
      <c r="J598" s="39">
        <v>0</v>
      </c>
      <c r="K598" s="39">
        <v>0</v>
      </c>
      <c r="L598" s="39">
        <f>SUM(F598:J598)</f>
        <v>0</v>
      </c>
      <c r="M598" s="140"/>
    </row>
    <row r="599" spans="2:13" x14ac:dyDescent="0.25">
      <c r="B599" s="147" t="s">
        <v>226</v>
      </c>
      <c r="C599" s="61"/>
      <c r="D599" s="121" t="s">
        <v>308</v>
      </c>
      <c r="E599" s="61" t="s">
        <v>289</v>
      </c>
      <c r="F599" s="35">
        <f>SUM(F600:F603)</f>
        <v>0</v>
      </c>
      <c r="G599" s="35">
        <f t="shared" ref="G599:L599" si="156">SUM(G600:G603)</f>
        <v>411.48</v>
      </c>
      <c r="H599" s="35">
        <f t="shared" si="156"/>
        <v>0</v>
      </c>
      <c r="I599" s="38">
        <f t="shared" si="156"/>
        <v>0</v>
      </c>
      <c r="J599" s="35">
        <f t="shared" si="156"/>
        <v>0</v>
      </c>
      <c r="K599" s="35">
        <f t="shared" ref="K599" si="157">SUM(K600:K603)</f>
        <v>0</v>
      </c>
      <c r="L599" s="35">
        <f t="shared" si="156"/>
        <v>411.48</v>
      </c>
      <c r="M599" s="140"/>
    </row>
    <row r="600" spans="2:13" ht="25.5" x14ac:dyDescent="0.25">
      <c r="B600" s="147"/>
      <c r="C600" s="61"/>
      <c r="D600" s="121"/>
      <c r="E600" s="61" t="s">
        <v>284</v>
      </c>
      <c r="F600" s="35">
        <v>0</v>
      </c>
      <c r="G600" s="39">
        <v>411.48</v>
      </c>
      <c r="H600" s="39">
        <v>0</v>
      </c>
      <c r="I600" s="38">
        <v>0</v>
      </c>
      <c r="J600" s="39">
        <v>0</v>
      </c>
      <c r="K600" s="39">
        <v>0</v>
      </c>
      <c r="L600" s="39">
        <f>SUM(F600:J600)</f>
        <v>411.48</v>
      </c>
      <c r="M600" s="140"/>
    </row>
    <row r="601" spans="2:13" ht="25.5" x14ac:dyDescent="0.25">
      <c r="B601" s="147"/>
      <c r="C601" s="61"/>
      <c r="D601" s="121"/>
      <c r="E601" s="61" t="s">
        <v>285</v>
      </c>
      <c r="F601" s="35">
        <v>0</v>
      </c>
      <c r="G601" s="39">
        <v>0</v>
      </c>
      <c r="H601" s="39">
        <v>0</v>
      </c>
      <c r="I601" s="38">
        <v>0</v>
      </c>
      <c r="J601" s="39">
        <v>0</v>
      </c>
      <c r="K601" s="39">
        <v>0</v>
      </c>
      <c r="L601" s="39">
        <f>SUM(F601:J601)</f>
        <v>0</v>
      </c>
      <c r="M601" s="140"/>
    </row>
    <row r="602" spans="2:13" ht="25.5" x14ac:dyDescent="0.25">
      <c r="B602" s="147"/>
      <c r="C602" s="61"/>
      <c r="D602" s="121"/>
      <c r="E602" s="61" t="s">
        <v>286</v>
      </c>
      <c r="F602" s="35">
        <v>0</v>
      </c>
      <c r="G602" s="39">
        <v>0</v>
      </c>
      <c r="H602" s="39">
        <v>0</v>
      </c>
      <c r="I602" s="38">
        <v>0</v>
      </c>
      <c r="J602" s="39">
        <v>0</v>
      </c>
      <c r="K602" s="39">
        <v>0</v>
      </c>
      <c r="L602" s="39">
        <f>SUM(F602:J602)</f>
        <v>0</v>
      </c>
      <c r="M602" s="140"/>
    </row>
    <row r="603" spans="2:13" ht="25.5" x14ac:dyDescent="0.25">
      <c r="B603" s="147"/>
      <c r="C603" s="61"/>
      <c r="D603" s="121"/>
      <c r="E603" s="61" t="s">
        <v>287</v>
      </c>
      <c r="F603" s="35">
        <v>0</v>
      </c>
      <c r="G603" s="39">
        <v>0</v>
      </c>
      <c r="H603" s="39">
        <v>0</v>
      </c>
      <c r="I603" s="38">
        <v>0</v>
      </c>
      <c r="J603" s="39">
        <v>0</v>
      </c>
      <c r="K603" s="39">
        <v>0</v>
      </c>
      <c r="L603" s="39">
        <f>SUM(F603:J603)</f>
        <v>0</v>
      </c>
      <c r="M603" s="140"/>
    </row>
    <row r="604" spans="2:13" x14ac:dyDescent="0.25">
      <c r="B604" s="147" t="s">
        <v>227</v>
      </c>
      <c r="C604" s="61"/>
      <c r="D604" s="121" t="s">
        <v>309</v>
      </c>
      <c r="E604" s="61" t="s">
        <v>289</v>
      </c>
      <c r="F604" s="35">
        <f>SUM(F605:F608)</f>
        <v>490.82</v>
      </c>
      <c r="G604" s="35">
        <f t="shared" ref="G604:L604" si="158">SUM(G605:G608)</f>
        <v>0</v>
      </c>
      <c r="H604" s="35">
        <f t="shared" si="158"/>
        <v>0</v>
      </c>
      <c r="I604" s="38">
        <f t="shared" si="158"/>
        <v>0</v>
      </c>
      <c r="J604" s="35">
        <f t="shared" si="158"/>
        <v>0</v>
      </c>
      <c r="K604" s="35">
        <f t="shared" ref="K604" si="159">SUM(K605:K608)</f>
        <v>0</v>
      </c>
      <c r="L604" s="35">
        <f t="shared" si="158"/>
        <v>490.82</v>
      </c>
      <c r="M604" s="140"/>
    </row>
    <row r="605" spans="2:13" ht="25.5" x14ac:dyDescent="0.25">
      <c r="B605" s="147"/>
      <c r="C605" s="61"/>
      <c r="D605" s="121"/>
      <c r="E605" s="61" t="s">
        <v>284</v>
      </c>
      <c r="F605" s="35">
        <v>490.82</v>
      </c>
      <c r="G605" s="39">
        <v>0</v>
      </c>
      <c r="H605" s="39">
        <v>0</v>
      </c>
      <c r="I605" s="38">
        <v>0</v>
      </c>
      <c r="J605" s="39">
        <v>0</v>
      </c>
      <c r="K605" s="39">
        <v>0</v>
      </c>
      <c r="L605" s="39">
        <f>SUM(F605:J605)</f>
        <v>490.82</v>
      </c>
      <c r="M605" s="140"/>
    </row>
    <row r="606" spans="2:13" ht="25.5" x14ac:dyDescent="0.25">
      <c r="B606" s="147"/>
      <c r="C606" s="61"/>
      <c r="D606" s="121"/>
      <c r="E606" s="61" t="s">
        <v>285</v>
      </c>
      <c r="F606" s="35">
        <v>0</v>
      </c>
      <c r="G606" s="39">
        <v>0</v>
      </c>
      <c r="H606" s="39">
        <v>0</v>
      </c>
      <c r="I606" s="38">
        <v>0</v>
      </c>
      <c r="J606" s="39">
        <v>0</v>
      </c>
      <c r="K606" s="39">
        <v>0</v>
      </c>
      <c r="L606" s="39">
        <f>SUM(F606:J606)</f>
        <v>0</v>
      </c>
      <c r="M606" s="140"/>
    </row>
    <row r="607" spans="2:13" ht="25.5" x14ac:dyDescent="0.25">
      <c r="B607" s="147"/>
      <c r="C607" s="61"/>
      <c r="D607" s="121"/>
      <c r="E607" s="61" t="s">
        <v>286</v>
      </c>
      <c r="F607" s="35">
        <v>0</v>
      </c>
      <c r="G607" s="39">
        <v>0</v>
      </c>
      <c r="H607" s="39">
        <v>0</v>
      </c>
      <c r="I607" s="38">
        <v>0</v>
      </c>
      <c r="J607" s="39">
        <v>0</v>
      </c>
      <c r="K607" s="39">
        <v>0</v>
      </c>
      <c r="L607" s="39">
        <f>SUM(F607:J607)</f>
        <v>0</v>
      </c>
      <c r="M607" s="140"/>
    </row>
    <row r="608" spans="2:13" ht="25.5" x14ac:dyDescent="0.25">
      <c r="B608" s="147"/>
      <c r="C608" s="61"/>
      <c r="D608" s="121"/>
      <c r="E608" s="61" t="s">
        <v>287</v>
      </c>
      <c r="F608" s="35">
        <v>0</v>
      </c>
      <c r="G608" s="39">
        <v>0</v>
      </c>
      <c r="H608" s="39">
        <v>0</v>
      </c>
      <c r="I608" s="38">
        <v>0</v>
      </c>
      <c r="J608" s="39">
        <v>0</v>
      </c>
      <c r="K608" s="39">
        <v>0</v>
      </c>
      <c r="L608" s="39">
        <f>SUM(F608:J608)</f>
        <v>0</v>
      </c>
      <c r="M608" s="140"/>
    </row>
    <row r="609" spans="2:13" x14ac:dyDescent="0.25">
      <c r="B609" s="147" t="s">
        <v>228</v>
      </c>
      <c r="C609" s="61"/>
      <c r="D609" s="121" t="s">
        <v>146</v>
      </c>
      <c r="E609" s="61" t="s">
        <v>289</v>
      </c>
      <c r="F609" s="35">
        <f>SUM(F610:F613)</f>
        <v>0</v>
      </c>
      <c r="G609" s="35">
        <f t="shared" ref="G609:L609" si="160">SUM(G610:G613)</f>
        <v>121.42</v>
      </c>
      <c r="H609" s="35">
        <f t="shared" si="160"/>
        <v>0</v>
      </c>
      <c r="I609" s="38">
        <f t="shared" si="160"/>
        <v>0</v>
      </c>
      <c r="J609" s="35">
        <f t="shared" si="160"/>
        <v>0</v>
      </c>
      <c r="K609" s="35">
        <f t="shared" ref="K609" si="161">SUM(K610:K613)</f>
        <v>0</v>
      </c>
      <c r="L609" s="35">
        <f t="shared" si="160"/>
        <v>121.42</v>
      </c>
      <c r="M609" s="140"/>
    </row>
    <row r="610" spans="2:13" ht="25.5" x14ac:dyDescent="0.25">
      <c r="B610" s="147"/>
      <c r="C610" s="61"/>
      <c r="D610" s="121"/>
      <c r="E610" s="61" t="s">
        <v>284</v>
      </c>
      <c r="F610" s="35">
        <v>0</v>
      </c>
      <c r="G610" s="39">
        <v>121.42</v>
      </c>
      <c r="H610" s="39">
        <v>0</v>
      </c>
      <c r="I610" s="38">
        <v>0</v>
      </c>
      <c r="J610" s="39">
        <v>0</v>
      </c>
      <c r="K610" s="39">
        <v>0</v>
      </c>
      <c r="L610" s="39">
        <f>SUM(F610:J610)</f>
        <v>121.42</v>
      </c>
      <c r="M610" s="140"/>
    </row>
    <row r="611" spans="2:13" ht="25.5" x14ac:dyDescent="0.25">
      <c r="B611" s="147"/>
      <c r="C611" s="61"/>
      <c r="D611" s="121"/>
      <c r="E611" s="61" t="s">
        <v>285</v>
      </c>
      <c r="F611" s="35">
        <v>0</v>
      </c>
      <c r="G611" s="39">
        <v>0</v>
      </c>
      <c r="H611" s="39">
        <v>0</v>
      </c>
      <c r="I611" s="38">
        <v>0</v>
      </c>
      <c r="J611" s="39">
        <v>0</v>
      </c>
      <c r="K611" s="39">
        <v>0</v>
      </c>
      <c r="L611" s="39">
        <f>SUM(F611:J611)</f>
        <v>0</v>
      </c>
      <c r="M611" s="140"/>
    </row>
    <row r="612" spans="2:13" ht="25.5" x14ac:dyDescent="0.25">
      <c r="B612" s="147"/>
      <c r="C612" s="61"/>
      <c r="D612" s="121"/>
      <c r="E612" s="61" t="s">
        <v>286</v>
      </c>
      <c r="F612" s="35">
        <v>0</v>
      </c>
      <c r="G612" s="39">
        <v>0</v>
      </c>
      <c r="H612" s="39">
        <v>0</v>
      </c>
      <c r="I612" s="38">
        <v>0</v>
      </c>
      <c r="J612" s="39">
        <v>0</v>
      </c>
      <c r="K612" s="39">
        <v>0</v>
      </c>
      <c r="L612" s="39">
        <f>SUM(F612:J612)</f>
        <v>0</v>
      </c>
      <c r="M612" s="140"/>
    </row>
    <row r="613" spans="2:13" ht="25.5" x14ac:dyDescent="0.25">
      <c r="B613" s="147"/>
      <c r="C613" s="61"/>
      <c r="D613" s="121"/>
      <c r="E613" s="61" t="s">
        <v>287</v>
      </c>
      <c r="F613" s="35">
        <v>0</v>
      </c>
      <c r="G613" s="39">
        <v>0</v>
      </c>
      <c r="H613" s="39">
        <v>0</v>
      </c>
      <c r="I613" s="38">
        <v>0</v>
      </c>
      <c r="J613" s="39">
        <v>0</v>
      </c>
      <c r="K613" s="39">
        <v>0</v>
      </c>
      <c r="L613" s="39">
        <f>SUM(F613:J613)</f>
        <v>0</v>
      </c>
      <c r="M613" s="140"/>
    </row>
    <row r="614" spans="2:13" x14ac:dyDescent="0.25">
      <c r="B614" s="147" t="s">
        <v>407</v>
      </c>
      <c r="C614" s="61"/>
      <c r="D614" s="121" t="s">
        <v>147</v>
      </c>
      <c r="E614" s="61" t="s">
        <v>289</v>
      </c>
      <c r="F614" s="35">
        <f>SUM(F615:F618)</f>
        <v>0</v>
      </c>
      <c r="G614" s="35">
        <f t="shared" ref="G614:L614" si="162">SUM(G615:G618)</f>
        <v>417.62</v>
      </c>
      <c r="H614" s="35">
        <f t="shared" si="162"/>
        <v>0</v>
      </c>
      <c r="I614" s="38">
        <f t="shared" si="162"/>
        <v>0</v>
      </c>
      <c r="J614" s="35">
        <f t="shared" si="162"/>
        <v>0</v>
      </c>
      <c r="K614" s="35">
        <f t="shared" ref="K614" si="163">SUM(K615:K618)</f>
        <v>0</v>
      </c>
      <c r="L614" s="35">
        <f t="shared" si="162"/>
        <v>417.62</v>
      </c>
      <c r="M614" s="140"/>
    </row>
    <row r="615" spans="2:13" ht="25.5" x14ac:dyDescent="0.25">
      <c r="B615" s="147"/>
      <c r="C615" s="61"/>
      <c r="D615" s="121"/>
      <c r="E615" s="61" t="s">
        <v>284</v>
      </c>
      <c r="F615" s="35">
        <v>0</v>
      </c>
      <c r="G615" s="39">
        <v>417.62</v>
      </c>
      <c r="H615" s="39">
        <v>0</v>
      </c>
      <c r="I615" s="38">
        <v>0</v>
      </c>
      <c r="J615" s="39">
        <v>0</v>
      </c>
      <c r="K615" s="39">
        <v>0</v>
      </c>
      <c r="L615" s="39">
        <f>SUM(F615:J615)</f>
        <v>417.62</v>
      </c>
      <c r="M615" s="140"/>
    </row>
    <row r="616" spans="2:13" ht="25.5" x14ac:dyDescent="0.25">
      <c r="B616" s="147"/>
      <c r="C616" s="61"/>
      <c r="D616" s="121"/>
      <c r="E616" s="61" t="s">
        <v>285</v>
      </c>
      <c r="F616" s="35">
        <v>0</v>
      </c>
      <c r="G616" s="39">
        <v>0</v>
      </c>
      <c r="H616" s="39">
        <v>0</v>
      </c>
      <c r="I616" s="38">
        <v>0</v>
      </c>
      <c r="J616" s="39">
        <v>0</v>
      </c>
      <c r="K616" s="39">
        <v>0</v>
      </c>
      <c r="L616" s="39">
        <f>SUM(F616:J616)</f>
        <v>0</v>
      </c>
      <c r="M616" s="140"/>
    </row>
    <row r="617" spans="2:13" ht="25.5" x14ac:dyDescent="0.25">
      <c r="B617" s="147"/>
      <c r="C617" s="61"/>
      <c r="D617" s="121"/>
      <c r="E617" s="61" t="s">
        <v>286</v>
      </c>
      <c r="F617" s="35">
        <v>0</v>
      </c>
      <c r="G617" s="39">
        <v>0</v>
      </c>
      <c r="H617" s="39">
        <v>0</v>
      </c>
      <c r="I617" s="38">
        <v>0</v>
      </c>
      <c r="J617" s="39">
        <v>0</v>
      </c>
      <c r="K617" s="39">
        <v>0</v>
      </c>
      <c r="L617" s="39">
        <f>SUM(F617:J617)</f>
        <v>0</v>
      </c>
      <c r="M617" s="140"/>
    </row>
    <row r="618" spans="2:13" ht="25.5" x14ac:dyDescent="0.25">
      <c r="B618" s="147"/>
      <c r="C618" s="61"/>
      <c r="D618" s="121"/>
      <c r="E618" s="61" t="s">
        <v>287</v>
      </c>
      <c r="F618" s="35">
        <v>0</v>
      </c>
      <c r="G618" s="39">
        <v>0</v>
      </c>
      <c r="H618" s="39">
        <v>0</v>
      </c>
      <c r="I618" s="38">
        <v>0</v>
      </c>
      <c r="J618" s="39">
        <v>0</v>
      </c>
      <c r="K618" s="39">
        <v>0</v>
      </c>
      <c r="L618" s="39">
        <f>SUM(F618:J618)</f>
        <v>0</v>
      </c>
      <c r="M618" s="141"/>
    </row>
    <row r="619" spans="2:13" x14ac:dyDescent="0.25">
      <c r="B619" s="147" t="s">
        <v>229</v>
      </c>
      <c r="C619" s="61"/>
      <c r="D619" s="121" t="s">
        <v>148</v>
      </c>
      <c r="E619" s="61" t="s">
        <v>289</v>
      </c>
      <c r="F619" s="35">
        <f t="shared" ref="F619:L619" si="164">SUM(F620:F623)</f>
        <v>0</v>
      </c>
      <c r="G619" s="35">
        <f t="shared" si="164"/>
        <v>249.49</v>
      </c>
      <c r="H619" s="35">
        <f t="shared" si="164"/>
        <v>0</v>
      </c>
      <c r="I619" s="38">
        <f t="shared" si="164"/>
        <v>0</v>
      </c>
      <c r="J619" s="35">
        <f t="shared" si="164"/>
        <v>0</v>
      </c>
      <c r="K619" s="35">
        <f t="shared" ref="K619" si="165">SUM(K620:K623)</f>
        <v>0</v>
      </c>
      <c r="L619" s="35">
        <f t="shared" si="164"/>
        <v>249.49</v>
      </c>
      <c r="M619" s="139" t="s">
        <v>334</v>
      </c>
    </row>
    <row r="620" spans="2:13" ht="25.5" x14ac:dyDescent="0.25">
      <c r="B620" s="147"/>
      <c r="C620" s="61"/>
      <c r="D620" s="121"/>
      <c r="E620" s="61" t="s">
        <v>284</v>
      </c>
      <c r="F620" s="35">
        <v>0</v>
      </c>
      <c r="G620" s="39">
        <v>249.49</v>
      </c>
      <c r="H620" s="39">
        <v>0</v>
      </c>
      <c r="I620" s="38">
        <v>0</v>
      </c>
      <c r="J620" s="39">
        <v>0</v>
      </c>
      <c r="K620" s="39">
        <v>0</v>
      </c>
      <c r="L620" s="39">
        <f>SUM(F620:J620)</f>
        <v>249.49</v>
      </c>
      <c r="M620" s="140"/>
    </row>
    <row r="621" spans="2:13" ht="25.5" x14ac:dyDescent="0.25">
      <c r="B621" s="147"/>
      <c r="C621" s="61"/>
      <c r="D621" s="121"/>
      <c r="E621" s="61" t="s">
        <v>285</v>
      </c>
      <c r="F621" s="35">
        <v>0</v>
      </c>
      <c r="G621" s="39">
        <v>0</v>
      </c>
      <c r="H621" s="39">
        <v>0</v>
      </c>
      <c r="I621" s="38">
        <v>0</v>
      </c>
      <c r="J621" s="39">
        <v>0</v>
      </c>
      <c r="K621" s="39">
        <v>0</v>
      </c>
      <c r="L621" s="39">
        <f>SUM(F621:J621)</f>
        <v>0</v>
      </c>
      <c r="M621" s="140"/>
    </row>
    <row r="622" spans="2:13" ht="25.5" x14ac:dyDescent="0.25">
      <c r="B622" s="147"/>
      <c r="C622" s="61"/>
      <c r="D622" s="121"/>
      <c r="E622" s="61" t="s">
        <v>286</v>
      </c>
      <c r="F622" s="35">
        <v>0</v>
      </c>
      <c r="G622" s="39">
        <v>0</v>
      </c>
      <c r="H622" s="39">
        <v>0</v>
      </c>
      <c r="I622" s="38">
        <v>0</v>
      </c>
      <c r="J622" s="39">
        <v>0</v>
      </c>
      <c r="K622" s="39">
        <v>0</v>
      </c>
      <c r="L622" s="39">
        <f>SUM(F622:J622)</f>
        <v>0</v>
      </c>
      <c r="M622" s="140"/>
    </row>
    <row r="623" spans="2:13" ht="25.5" x14ac:dyDescent="0.25">
      <c r="B623" s="147"/>
      <c r="C623" s="61"/>
      <c r="D623" s="121"/>
      <c r="E623" s="61" t="s">
        <v>287</v>
      </c>
      <c r="F623" s="35">
        <v>0</v>
      </c>
      <c r="G623" s="39">
        <v>0</v>
      </c>
      <c r="H623" s="39">
        <v>0</v>
      </c>
      <c r="I623" s="38">
        <v>0</v>
      </c>
      <c r="J623" s="39">
        <v>0</v>
      </c>
      <c r="K623" s="39">
        <v>0</v>
      </c>
      <c r="L623" s="39">
        <f>SUM(F623:J623)</f>
        <v>0</v>
      </c>
      <c r="M623" s="140"/>
    </row>
    <row r="624" spans="2:13" x14ac:dyDescent="0.25">
      <c r="B624" s="139" t="s">
        <v>408</v>
      </c>
      <c r="C624" s="61"/>
      <c r="D624" s="118" t="s">
        <v>378</v>
      </c>
      <c r="E624" s="61" t="s">
        <v>289</v>
      </c>
      <c r="F624" s="35">
        <f>SUM(F625:F628)</f>
        <v>0</v>
      </c>
      <c r="G624" s="35">
        <f t="shared" ref="G624:L624" si="166">SUM(G625:G628)</f>
        <v>235.29</v>
      </c>
      <c r="H624" s="35">
        <f t="shared" si="166"/>
        <v>0</v>
      </c>
      <c r="I624" s="38">
        <f t="shared" si="166"/>
        <v>0</v>
      </c>
      <c r="J624" s="35">
        <f t="shared" si="166"/>
        <v>0</v>
      </c>
      <c r="K624" s="35">
        <f t="shared" ref="K624" si="167">SUM(K625:K628)</f>
        <v>0</v>
      </c>
      <c r="L624" s="35">
        <f t="shared" si="166"/>
        <v>235.29</v>
      </c>
      <c r="M624" s="140"/>
    </row>
    <row r="625" spans="2:13" ht="25.5" x14ac:dyDescent="0.25">
      <c r="B625" s="140"/>
      <c r="C625" s="61"/>
      <c r="D625" s="119"/>
      <c r="E625" s="61" t="s">
        <v>284</v>
      </c>
      <c r="F625" s="35">
        <v>0</v>
      </c>
      <c r="G625" s="39">
        <v>235.29</v>
      </c>
      <c r="H625" s="39">
        <v>0</v>
      </c>
      <c r="I625" s="38">
        <v>0</v>
      </c>
      <c r="J625" s="39">
        <v>0</v>
      </c>
      <c r="K625" s="39">
        <v>0</v>
      </c>
      <c r="L625" s="39">
        <f t="shared" ref="L625:L633" si="168">SUM(F625:J625)</f>
        <v>235.29</v>
      </c>
      <c r="M625" s="140"/>
    </row>
    <row r="626" spans="2:13" ht="25.5" x14ac:dyDescent="0.25">
      <c r="B626" s="140"/>
      <c r="C626" s="61"/>
      <c r="D626" s="119"/>
      <c r="E626" s="61" t="s">
        <v>285</v>
      </c>
      <c r="F626" s="35">
        <v>0</v>
      </c>
      <c r="G626" s="39">
        <v>0</v>
      </c>
      <c r="H626" s="39">
        <v>0</v>
      </c>
      <c r="I626" s="38">
        <v>0</v>
      </c>
      <c r="J626" s="39">
        <v>0</v>
      </c>
      <c r="K626" s="39">
        <v>0</v>
      </c>
      <c r="L626" s="39">
        <f t="shared" si="168"/>
        <v>0</v>
      </c>
      <c r="M626" s="140"/>
    </row>
    <row r="627" spans="2:13" ht="25.5" x14ac:dyDescent="0.25">
      <c r="B627" s="140"/>
      <c r="C627" s="61"/>
      <c r="D627" s="119"/>
      <c r="E627" s="61" t="s">
        <v>286</v>
      </c>
      <c r="F627" s="35">
        <v>0</v>
      </c>
      <c r="G627" s="39">
        <v>0</v>
      </c>
      <c r="H627" s="39">
        <v>0</v>
      </c>
      <c r="I627" s="38">
        <v>0</v>
      </c>
      <c r="J627" s="39">
        <v>0</v>
      </c>
      <c r="K627" s="39">
        <v>0</v>
      </c>
      <c r="L627" s="39">
        <f t="shared" si="168"/>
        <v>0</v>
      </c>
      <c r="M627" s="140"/>
    </row>
    <row r="628" spans="2:13" ht="25.5" x14ac:dyDescent="0.25">
      <c r="B628" s="141"/>
      <c r="C628" s="61"/>
      <c r="D628" s="120"/>
      <c r="E628" s="61" t="s">
        <v>287</v>
      </c>
      <c r="F628" s="35">
        <v>0</v>
      </c>
      <c r="G628" s="39">
        <v>0</v>
      </c>
      <c r="H628" s="39">
        <v>0</v>
      </c>
      <c r="I628" s="38">
        <v>0</v>
      </c>
      <c r="J628" s="39">
        <v>0</v>
      </c>
      <c r="K628" s="39">
        <v>0</v>
      </c>
      <c r="L628" s="39">
        <f t="shared" si="168"/>
        <v>0</v>
      </c>
      <c r="M628" s="141"/>
    </row>
    <row r="629" spans="2:13" x14ac:dyDescent="0.25">
      <c r="B629" s="139" t="s">
        <v>409</v>
      </c>
      <c r="C629" s="61"/>
      <c r="D629" s="118" t="s">
        <v>413</v>
      </c>
      <c r="E629" s="61" t="s">
        <v>289</v>
      </c>
      <c r="F629" s="35">
        <f>SUM(F630:F633)</f>
        <v>0</v>
      </c>
      <c r="G629" s="35">
        <f t="shared" ref="G629:J629" si="169">SUM(G630:G633)</f>
        <v>0</v>
      </c>
      <c r="H629" s="35">
        <f t="shared" si="169"/>
        <v>66.7</v>
      </c>
      <c r="I629" s="38">
        <f t="shared" si="169"/>
        <v>0</v>
      </c>
      <c r="J629" s="35">
        <f t="shared" si="169"/>
        <v>0</v>
      </c>
      <c r="K629" s="35">
        <f t="shared" ref="K629" si="170">SUM(K630:K633)</f>
        <v>0</v>
      </c>
      <c r="L629" s="39">
        <f t="shared" si="168"/>
        <v>66.7</v>
      </c>
      <c r="M629" s="139" t="s">
        <v>334</v>
      </c>
    </row>
    <row r="630" spans="2:13" ht="25.5" x14ac:dyDescent="0.25">
      <c r="B630" s="140"/>
      <c r="C630" s="61"/>
      <c r="D630" s="119"/>
      <c r="E630" s="61" t="s">
        <v>284</v>
      </c>
      <c r="F630" s="35">
        <v>0</v>
      </c>
      <c r="G630" s="39">
        <v>0</v>
      </c>
      <c r="H630" s="39">
        <v>66.7</v>
      </c>
      <c r="I630" s="38">
        <v>0</v>
      </c>
      <c r="J630" s="39">
        <v>0</v>
      </c>
      <c r="K630" s="39">
        <v>0</v>
      </c>
      <c r="L630" s="39">
        <f t="shared" si="168"/>
        <v>66.7</v>
      </c>
      <c r="M630" s="140"/>
    </row>
    <row r="631" spans="2:13" ht="25.5" x14ac:dyDescent="0.25">
      <c r="B631" s="140"/>
      <c r="C631" s="61"/>
      <c r="D631" s="119"/>
      <c r="E631" s="61" t="s">
        <v>285</v>
      </c>
      <c r="F631" s="35">
        <v>0</v>
      </c>
      <c r="G631" s="39">
        <v>0</v>
      </c>
      <c r="H631" s="39">
        <v>0</v>
      </c>
      <c r="I631" s="38">
        <v>0</v>
      </c>
      <c r="J631" s="39">
        <v>0</v>
      </c>
      <c r="K631" s="39">
        <v>0</v>
      </c>
      <c r="L631" s="39">
        <f t="shared" si="168"/>
        <v>0</v>
      </c>
      <c r="M631" s="140"/>
    </row>
    <row r="632" spans="2:13" ht="25.5" x14ac:dyDescent="0.25">
      <c r="B632" s="140"/>
      <c r="C632" s="61"/>
      <c r="D632" s="119"/>
      <c r="E632" s="61" t="s">
        <v>286</v>
      </c>
      <c r="F632" s="35">
        <v>0</v>
      </c>
      <c r="G632" s="39">
        <v>0</v>
      </c>
      <c r="H632" s="39">
        <v>0</v>
      </c>
      <c r="I632" s="38">
        <v>0</v>
      </c>
      <c r="J632" s="39">
        <v>0</v>
      </c>
      <c r="K632" s="39">
        <v>0</v>
      </c>
      <c r="L632" s="39">
        <f t="shared" si="168"/>
        <v>0</v>
      </c>
      <c r="M632" s="140"/>
    </row>
    <row r="633" spans="2:13" ht="25.5" x14ac:dyDescent="0.25">
      <c r="B633" s="141"/>
      <c r="C633" s="61"/>
      <c r="D633" s="120"/>
      <c r="E633" s="61" t="s">
        <v>287</v>
      </c>
      <c r="F633" s="35">
        <v>0</v>
      </c>
      <c r="G633" s="39">
        <v>0</v>
      </c>
      <c r="H633" s="39">
        <v>0</v>
      </c>
      <c r="I633" s="38">
        <v>0</v>
      </c>
      <c r="J633" s="39">
        <v>0</v>
      </c>
      <c r="K633" s="39">
        <v>0</v>
      </c>
      <c r="L633" s="39">
        <f t="shared" si="168"/>
        <v>0</v>
      </c>
      <c r="M633" s="140"/>
    </row>
    <row r="634" spans="2:13" x14ac:dyDescent="0.25">
      <c r="B634" s="139" t="s">
        <v>427</v>
      </c>
      <c r="C634" s="61"/>
      <c r="D634" s="118" t="s">
        <v>432</v>
      </c>
      <c r="E634" s="61" t="s">
        <v>289</v>
      </c>
      <c r="F634" s="35">
        <f>SUM(F635:F638)</f>
        <v>0</v>
      </c>
      <c r="G634" s="35">
        <f t="shared" ref="G634:L634" si="171">SUM(G635:G638)</f>
        <v>0</v>
      </c>
      <c r="H634" s="35">
        <f t="shared" si="171"/>
        <v>0</v>
      </c>
      <c r="I634" s="38">
        <f t="shared" si="171"/>
        <v>2890.75</v>
      </c>
      <c r="J634" s="35">
        <f t="shared" si="171"/>
        <v>0</v>
      </c>
      <c r="K634" s="35">
        <f t="shared" si="171"/>
        <v>0</v>
      </c>
      <c r="L634" s="35">
        <f t="shared" si="171"/>
        <v>2890.75</v>
      </c>
      <c r="M634" s="140"/>
    </row>
    <row r="635" spans="2:13" ht="25.5" x14ac:dyDescent="0.25">
      <c r="B635" s="140"/>
      <c r="C635" s="61"/>
      <c r="D635" s="119"/>
      <c r="E635" s="61" t="s">
        <v>284</v>
      </c>
      <c r="F635" s="35">
        <v>0</v>
      </c>
      <c r="G635" s="39">
        <v>0</v>
      </c>
      <c r="H635" s="39">
        <v>0</v>
      </c>
      <c r="I635" s="38">
        <v>2890.75</v>
      </c>
      <c r="J635" s="39">
        <v>0</v>
      </c>
      <c r="K635" s="39">
        <v>0</v>
      </c>
      <c r="L635" s="39">
        <f>SUM(F635:K635)</f>
        <v>2890.75</v>
      </c>
      <c r="M635" s="140"/>
    </row>
    <row r="636" spans="2:13" ht="25.5" x14ac:dyDescent="0.25">
      <c r="B636" s="140"/>
      <c r="C636" s="61"/>
      <c r="D636" s="119"/>
      <c r="E636" s="61" t="s">
        <v>285</v>
      </c>
      <c r="F636" s="35">
        <v>0</v>
      </c>
      <c r="G636" s="39">
        <v>0</v>
      </c>
      <c r="H636" s="39">
        <v>0</v>
      </c>
      <c r="I636" s="38">
        <v>0</v>
      </c>
      <c r="J636" s="39">
        <v>0</v>
      </c>
      <c r="K636" s="39">
        <v>0</v>
      </c>
      <c r="L636" s="39">
        <f>SUM(F636:K636)</f>
        <v>0</v>
      </c>
      <c r="M636" s="140"/>
    </row>
    <row r="637" spans="2:13" ht="25.5" x14ac:dyDescent="0.25">
      <c r="B637" s="140"/>
      <c r="C637" s="61"/>
      <c r="D637" s="119"/>
      <c r="E637" s="61" t="s">
        <v>286</v>
      </c>
      <c r="F637" s="35">
        <v>0</v>
      </c>
      <c r="G637" s="39">
        <v>0</v>
      </c>
      <c r="H637" s="39">
        <v>0</v>
      </c>
      <c r="I637" s="38">
        <v>0</v>
      </c>
      <c r="J637" s="39">
        <v>0</v>
      </c>
      <c r="K637" s="39">
        <v>0</v>
      </c>
      <c r="L637" s="39">
        <f>SUM(F637:K637)</f>
        <v>0</v>
      </c>
      <c r="M637" s="140"/>
    </row>
    <row r="638" spans="2:13" ht="25.5" x14ac:dyDescent="0.25">
      <c r="B638" s="141"/>
      <c r="C638" s="61"/>
      <c r="D638" s="120"/>
      <c r="E638" s="61" t="s">
        <v>287</v>
      </c>
      <c r="F638" s="35">
        <v>0</v>
      </c>
      <c r="G638" s="39">
        <v>0</v>
      </c>
      <c r="H638" s="39">
        <v>0</v>
      </c>
      <c r="I638" s="38">
        <v>0</v>
      </c>
      <c r="J638" s="39">
        <v>0</v>
      </c>
      <c r="K638" s="39">
        <v>0</v>
      </c>
      <c r="L638" s="39">
        <f>SUM(F638:K638)</f>
        <v>0</v>
      </c>
      <c r="M638" s="141"/>
    </row>
    <row r="639" spans="2:13" x14ac:dyDescent="0.25">
      <c r="B639" s="139" t="s">
        <v>427</v>
      </c>
      <c r="C639" s="61"/>
      <c r="D639" s="118" t="s">
        <v>433</v>
      </c>
      <c r="E639" s="61" t="s">
        <v>289</v>
      </c>
      <c r="F639" s="35">
        <f>SUM(F640:F643)</f>
        <v>0</v>
      </c>
      <c r="G639" s="35">
        <f t="shared" ref="G639:L639" si="172">SUM(G640:G643)</f>
        <v>0</v>
      </c>
      <c r="H639" s="35">
        <f t="shared" si="172"/>
        <v>0</v>
      </c>
      <c r="I639" s="38">
        <f t="shared" si="172"/>
        <v>1295.1500000000001</v>
      </c>
      <c r="J639" s="35">
        <f t="shared" si="172"/>
        <v>0</v>
      </c>
      <c r="K639" s="35">
        <f t="shared" si="172"/>
        <v>0</v>
      </c>
      <c r="L639" s="35">
        <f t="shared" si="172"/>
        <v>1295.1500000000001</v>
      </c>
      <c r="M639" s="139" t="s">
        <v>334</v>
      </c>
    </row>
    <row r="640" spans="2:13" ht="25.5" x14ac:dyDescent="0.25">
      <c r="B640" s="140"/>
      <c r="C640" s="61"/>
      <c r="D640" s="119"/>
      <c r="E640" s="61" t="s">
        <v>284</v>
      </c>
      <c r="F640" s="35">
        <v>0</v>
      </c>
      <c r="G640" s="39">
        <v>0</v>
      </c>
      <c r="H640" s="39">
        <v>0</v>
      </c>
      <c r="I640" s="38">
        <v>1295.1500000000001</v>
      </c>
      <c r="J640" s="39">
        <v>0</v>
      </c>
      <c r="K640" s="39">
        <v>0</v>
      </c>
      <c r="L640" s="39">
        <f>SUM(F640:K640)</f>
        <v>1295.1500000000001</v>
      </c>
      <c r="M640" s="140"/>
    </row>
    <row r="641" spans="2:13" ht="25.5" x14ac:dyDescent="0.25">
      <c r="B641" s="140"/>
      <c r="C641" s="61"/>
      <c r="D641" s="119"/>
      <c r="E641" s="61" t="s">
        <v>285</v>
      </c>
      <c r="F641" s="35">
        <v>0</v>
      </c>
      <c r="G641" s="39">
        <v>0</v>
      </c>
      <c r="H641" s="39">
        <v>0</v>
      </c>
      <c r="I641" s="38">
        <v>0</v>
      </c>
      <c r="J641" s="39">
        <v>0</v>
      </c>
      <c r="K641" s="39">
        <v>0</v>
      </c>
      <c r="L641" s="39">
        <f>SUM(F641:K641)</f>
        <v>0</v>
      </c>
      <c r="M641" s="140"/>
    </row>
    <row r="642" spans="2:13" ht="25.5" x14ac:dyDescent="0.25">
      <c r="B642" s="140"/>
      <c r="C642" s="61"/>
      <c r="D642" s="119"/>
      <c r="E642" s="61" t="s">
        <v>286</v>
      </c>
      <c r="F642" s="35">
        <v>0</v>
      </c>
      <c r="G642" s="39">
        <v>0</v>
      </c>
      <c r="H642" s="39">
        <v>0</v>
      </c>
      <c r="I642" s="38">
        <v>0</v>
      </c>
      <c r="J642" s="39">
        <v>0</v>
      </c>
      <c r="K642" s="39">
        <v>0</v>
      </c>
      <c r="L642" s="39">
        <f>SUM(F642:K642)</f>
        <v>0</v>
      </c>
      <c r="M642" s="140"/>
    </row>
    <row r="643" spans="2:13" ht="25.5" x14ac:dyDescent="0.25">
      <c r="B643" s="141"/>
      <c r="C643" s="61"/>
      <c r="D643" s="120"/>
      <c r="E643" s="61" t="s">
        <v>287</v>
      </c>
      <c r="F643" s="35">
        <v>0</v>
      </c>
      <c r="G643" s="39">
        <v>0</v>
      </c>
      <c r="H643" s="39">
        <v>0</v>
      </c>
      <c r="I643" s="38">
        <v>0</v>
      </c>
      <c r="J643" s="39">
        <v>0</v>
      </c>
      <c r="K643" s="39">
        <v>0</v>
      </c>
      <c r="L643" s="39">
        <f>SUM(F643:K643)</f>
        <v>0</v>
      </c>
      <c r="M643" s="140"/>
    </row>
    <row r="644" spans="2:13" x14ac:dyDescent="0.25">
      <c r="B644" s="139" t="s">
        <v>428</v>
      </c>
      <c r="C644" s="61"/>
      <c r="D644" s="118" t="s">
        <v>434</v>
      </c>
      <c r="E644" s="61" t="s">
        <v>289</v>
      </c>
      <c r="F644" s="35">
        <f>SUM(F645:F648)</f>
        <v>0</v>
      </c>
      <c r="G644" s="35">
        <f t="shared" ref="G644:K644" si="173">SUM(G645:G648)</f>
        <v>0</v>
      </c>
      <c r="H644" s="35">
        <f t="shared" si="173"/>
        <v>0</v>
      </c>
      <c r="I644" s="38">
        <f t="shared" si="173"/>
        <v>279.10000000000002</v>
      </c>
      <c r="J644" s="35">
        <f t="shared" si="173"/>
        <v>0</v>
      </c>
      <c r="K644" s="35">
        <f t="shared" si="173"/>
        <v>0</v>
      </c>
      <c r="L644" s="35">
        <f>SUM(L645:L648)</f>
        <v>279.10000000000002</v>
      </c>
      <c r="M644" s="139" t="s">
        <v>334</v>
      </c>
    </row>
    <row r="645" spans="2:13" ht="25.5" x14ac:dyDescent="0.25">
      <c r="B645" s="140"/>
      <c r="C645" s="61"/>
      <c r="D645" s="119"/>
      <c r="E645" s="61" t="s">
        <v>284</v>
      </c>
      <c r="F645" s="35">
        <v>0</v>
      </c>
      <c r="G645" s="39">
        <v>0</v>
      </c>
      <c r="H645" s="39">
        <v>0</v>
      </c>
      <c r="I645" s="38">
        <v>279.10000000000002</v>
      </c>
      <c r="J645" s="39">
        <v>0</v>
      </c>
      <c r="K645" s="39">
        <v>0</v>
      </c>
      <c r="L645" s="39">
        <f>SUM(F645:K645)</f>
        <v>279.10000000000002</v>
      </c>
      <c r="M645" s="140"/>
    </row>
    <row r="646" spans="2:13" ht="25.5" x14ac:dyDescent="0.25">
      <c r="B646" s="140"/>
      <c r="C646" s="61"/>
      <c r="D646" s="119"/>
      <c r="E646" s="61" t="s">
        <v>285</v>
      </c>
      <c r="F646" s="35">
        <v>0</v>
      </c>
      <c r="G646" s="39">
        <v>0</v>
      </c>
      <c r="H646" s="39">
        <v>0</v>
      </c>
      <c r="I646" s="38">
        <v>0</v>
      </c>
      <c r="J646" s="39">
        <v>0</v>
      </c>
      <c r="K646" s="39">
        <v>0</v>
      </c>
      <c r="L646" s="39">
        <f>SUM(F646:K646)</f>
        <v>0</v>
      </c>
      <c r="M646" s="140"/>
    </row>
    <row r="647" spans="2:13" ht="25.5" x14ac:dyDescent="0.25">
      <c r="B647" s="140"/>
      <c r="C647" s="61"/>
      <c r="D647" s="119"/>
      <c r="E647" s="61" t="s">
        <v>286</v>
      </c>
      <c r="F647" s="35">
        <v>0</v>
      </c>
      <c r="G647" s="39">
        <v>0</v>
      </c>
      <c r="H647" s="39">
        <v>0</v>
      </c>
      <c r="I647" s="38">
        <v>0</v>
      </c>
      <c r="J647" s="39">
        <v>0</v>
      </c>
      <c r="K647" s="39">
        <v>0</v>
      </c>
      <c r="L647" s="39">
        <f>SUM(F647:K647)</f>
        <v>0</v>
      </c>
      <c r="M647" s="140"/>
    </row>
    <row r="648" spans="2:13" ht="25.5" x14ac:dyDescent="0.25">
      <c r="B648" s="141"/>
      <c r="C648" s="61"/>
      <c r="D648" s="120"/>
      <c r="E648" s="61" t="s">
        <v>287</v>
      </c>
      <c r="F648" s="35">
        <v>0</v>
      </c>
      <c r="G648" s="39">
        <v>0</v>
      </c>
      <c r="H648" s="39">
        <v>0</v>
      </c>
      <c r="I648" s="38">
        <v>0</v>
      </c>
      <c r="J648" s="39">
        <v>0</v>
      </c>
      <c r="K648" s="39">
        <v>0</v>
      </c>
      <c r="L648" s="39">
        <f>SUM(F648:K648)</f>
        <v>0</v>
      </c>
      <c r="M648" s="141"/>
    </row>
    <row r="649" spans="2:13" x14ac:dyDescent="0.25">
      <c r="B649" s="139" t="s">
        <v>429</v>
      </c>
      <c r="C649" s="61"/>
      <c r="D649" s="118" t="s">
        <v>435</v>
      </c>
      <c r="E649" s="61" t="s">
        <v>289</v>
      </c>
      <c r="F649" s="35">
        <f>SUM(F650:F653)</f>
        <v>0</v>
      </c>
      <c r="G649" s="35">
        <f t="shared" ref="G649:L649" si="174">SUM(G650:G653)</f>
        <v>0</v>
      </c>
      <c r="H649" s="35">
        <f t="shared" si="174"/>
        <v>0</v>
      </c>
      <c r="I649" s="38">
        <f t="shared" si="174"/>
        <v>226.7</v>
      </c>
      <c r="J649" s="35">
        <f t="shared" si="174"/>
        <v>0</v>
      </c>
      <c r="K649" s="35">
        <f t="shared" si="174"/>
        <v>0</v>
      </c>
      <c r="L649" s="35">
        <f t="shared" si="174"/>
        <v>226.7</v>
      </c>
      <c r="M649" s="139" t="s">
        <v>334</v>
      </c>
    </row>
    <row r="650" spans="2:13" ht="25.5" x14ac:dyDescent="0.25">
      <c r="B650" s="140"/>
      <c r="C650" s="61"/>
      <c r="D650" s="119"/>
      <c r="E650" s="61" t="s">
        <v>284</v>
      </c>
      <c r="F650" s="35">
        <v>0</v>
      </c>
      <c r="G650" s="39">
        <v>0</v>
      </c>
      <c r="H650" s="39">
        <v>0</v>
      </c>
      <c r="I650" s="38">
        <v>226.7</v>
      </c>
      <c r="J650" s="39">
        <v>0</v>
      </c>
      <c r="K650" s="39">
        <v>0</v>
      </c>
      <c r="L650" s="39">
        <f>SUM(F650:K650)</f>
        <v>226.7</v>
      </c>
      <c r="M650" s="140"/>
    </row>
    <row r="651" spans="2:13" ht="25.5" x14ac:dyDescent="0.25">
      <c r="B651" s="140"/>
      <c r="C651" s="61"/>
      <c r="D651" s="119"/>
      <c r="E651" s="61" t="s">
        <v>285</v>
      </c>
      <c r="F651" s="35">
        <v>0</v>
      </c>
      <c r="G651" s="39">
        <v>0</v>
      </c>
      <c r="H651" s="39">
        <v>0</v>
      </c>
      <c r="I651" s="38">
        <v>0</v>
      </c>
      <c r="J651" s="39">
        <v>0</v>
      </c>
      <c r="K651" s="39">
        <v>0</v>
      </c>
      <c r="L651" s="39">
        <f>SUM(F651:K651)</f>
        <v>0</v>
      </c>
      <c r="M651" s="140"/>
    </row>
    <row r="652" spans="2:13" ht="25.5" x14ac:dyDescent="0.25">
      <c r="B652" s="140"/>
      <c r="C652" s="61"/>
      <c r="D652" s="119"/>
      <c r="E652" s="61" t="s">
        <v>286</v>
      </c>
      <c r="F652" s="35">
        <v>0</v>
      </c>
      <c r="G652" s="39">
        <v>0</v>
      </c>
      <c r="H652" s="39">
        <v>0</v>
      </c>
      <c r="I652" s="38">
        <v>0</v>
      </c>
      <c r="J652" s="39">
        <v>0</v>
      </c>
      <c r="K652" s="39">
        <v>0</v>
      </c>
      <c r="L652" s="39">
        <f>SUM(F652:K652)</f>
        <v>0</v>
      </c>
      <c r="M652" s="140"/>
    </row>
    <row r="653" spans="2:13" ht="25.5" x14ac:dyDescent="0.25">
      <c r="B653" s="141"/>
      <c r="C653" s="61"/>
      <c r="D653" s="120"/>
      <c r="E653" s="61" t="s">
        <v>287</v>
      </c>
      <c r="F653" s="35">
        <v>0</v>
      </c>
      <c r="G653" s="39">
        <v>0</v>
      </c>
      <c r="H653" s="39">
        <v>0</v>
      </c>
      <c r="I653" s="38">
        <v>0</v>
      </c>
      <c r="J653" s="39">
        <v>0</v>
      </c>
      <c r="K653" s="39">
        <v>0</v>
      </c>
      <c r="L653" s="39">
        <f>SUM(F653:K653)</f>
        <v>0</v>
      </c>
      <c r="M653" s="141"/>
    </row>
    <row r="654" spans="2:13" x14ac:dyDescent="0.25">
      <c r="B654" s="139" t="s">
        <v>430</v>
      </c>
      <c r="C654" s="61"/>
      <c r="D654" s="118" t="s">
        <v>436</v>
      </c>
      <c r="E654" s="61" t="s">
        <v>289</v>
      </c>
      <c r="F654" s="35">
        <f>SUM(F655:F658)</f>
        <v>0</v>
      </c>
      <c r="G654" s="35">
        <f t="shared" ref="G654:L654" si="175">SUM(G655:G658)</f>
        <v>0</v>
      </c>
      <c r="H654" s="35">
        <f t="shared" si="175"/>
        <v>0</v>
      </c>
      <c r="I654" s="38">
        <f t="shared" si="175"/>
        <v>314.3</v>
      </c>
      <c r="J654" s="35">
        <f t="shared" si="175"/>
        <v>0</v>
      </c>
      <c r="K654" s="35">
        <f t="shared" si="175"/>
        <v>0</v>
      </c>
      <c r="L654" s="35">
        <f t="shared" si="175"/>
        <v>314.3</v>
      </c>
      <c r="M654" s="139" t="s">
        <v>334</v>
      </c>
    </row>
    <row r="655" spans="2:13" ht="25.5" x14ac:dyDescent="0.25">
      <c r="B655" s="140"/>
      <c r="C655" s="61"/>
      <c r="D655" s="119"/>
      <c r="E655" s="61" t="s">
        <v>284</v>
      </c>
      <c r="F655" s="35">
        <v>0</v>
      </c>
      <c r="G655" s="39">
        <v>0</v>
      </c>
      <c r="H655" s="39">
        <v>0</v>
      </c>
      <c r="I655" s="38">
        <v>314.3</v>
      </c>
      <c r="J655" s="39">
        <v>0</v>
      </c>
      <c r="K655" s="39">
        <v>0</v>
      </c>
      <c r="L655" s="39">
        <f>SUM(F655:K655)</f>
        <v>314.3</v>
      </c>
      <c r="M655" s="140"/>
    </row>
    <row r="656" spans="2:13" ht="25.5" x14ac:dyDescent="0.25">
      <c r="B656" s="140"/>
      <c r="C656" s="61"/>
      <c r="D656" s="119"/>
      <c r="E656" s="61" t="s">
        <v>285</v>
      </c>
      <c r="F656" s="35">
        <v>0</v>
      </c>
      <c r="G656" s="39">
        <v>0</v>
      </c>
      <c r="H656" s="39">
        <v>0</v>
      </c>
      <c r="I656" s="38">
        <v>0</v>
      </c>
      <c r="J656" s="39">
        <v>0</v>
      </c>
      <c r="K656" s="39">
        <v>0</v>
      </c>
      <c r="L656" s="39">
        <f>SUM(F656:K656)</f>
        <v>0</v>
      </c>
      <c r="M656" s="140"/>
    </row>
    <row r="657" spans="2:13" ht="25.5" x14ac:dyDescent="0.25">
      <c r="B657" s="140"/>
      <c r="C657" s="61"/>
      <c r="D657" s="119"/>
      <c r="E657" s="61" t="s">
        <v>286</v>
      </c>
      <c r="F657" s="35">
        <v>0</v>
      </c>
      <c r="G657" s="39">
        <v>0</v>
      </c>
      <c r="H657" s="39">
        <v>0</v>
      </c>
      <c r="I657" s="38">
        <v>0</v>
      </c>
      <c r="J657" s="39">
        <v>0</v>
      </c>
      <c r="K657" s="39">
        <v>0</v>
      </c>
      <c r="L657" s="39">
        <f>SUM(F657:K657)</f>
        <v>0</v>
      </c>
      <c r="M657" s="140"/>
    </row>
    <row r="658" spans="2:13" ht="25.5" x14ac:dyDescent="0.25">
      <c r="B658" s="141"/>
      <c r="C658" s="61"/>
      <c r="D658" s="120"/>
      <c r="E658" s="61" t="s">
        <v>287</v>
      </c>
      <c r="F658" s="35">
        <v>0</v>
      </c>
      <c r="G658" s="39">
        <v>0</v>
      </c>
      <c r="H658" s="39">
        <v>0</v>
      </c>
      <c r="I658" s="38">
        <v>0</v>
      </c>
      <c r="J658" s="39">
        <v>0</v>
      </c>
      <c r="K658" s="39">
        <v>0</v>
      </c>
      <c r="L658" s="39">
        <f>SUM(F658:K658)</f>
        <v>0</v>
      </c>
      <c r="M658" s="141"/>
    </row>
    <row r="659" spans="2:13" x14ac:dyDescent="0.25">
      <c r="B659" s="139" t="s">
        <v>431</v>
      </c>
      <c r="C659" s="61"/>
      <c r="D659" s="118" t="s">
        <v>438</v>
      </c>
      <c r="E659" s="61" t="s">
        <v>289</v>
      </c>
      <c r="F659" s="35">
        <f t="shared" ref="F659:L659" si="176">SUM(F660:F663)</f>
        <v>0</v>
      </c>
      <c r="G659" s="35">
        <f t="shared" si="176"/>
        <v>0</v>
      </c>
      <c r="H659" s="35">
        <f t="shared" si="176"/>
        <v>0</v>
      </c>
      <c r="I659" s="38">
        <f t="shared" si="176"/>
        <v>1504.1</v>
      </c>
      <c r="J659" s="35">
        <f t="shared" si="176"/>
        <v>0</v>
      </c>
      <c r="K659" s="35">
        <f t="shared" si="176"/>
        <v>0</v>
      </c>
      <c r="L659" s="35">
        <f t="shared" si="176"/>
        <v>1504.1</v>
      </c>
      <c r="M659" s="139" t="s">
        <v>334</v>
      </c>
    </row>
    <row r="660" spans="2:13" ht="25.5" x14ac:dyDescent="0.25">
      <c r="B660" s="140"/>
      <c r="C660" s="61"/>
      <c r="D660" s="119"/>
      <c r="E660" s="61" t="s">
        <v>284</v>
      </c>
      <c r="F660" s="35">
        <v>0</v>
      </c>
      <c r="G660" s="39">
        <v>0</v>
      </c>
      <c r="H660" s="39">
        <v>0</v>
      </c>
      <c r="I660" s="38">
        <v>1504.1</v>
      </c>
      <c r="J660" s="39">
        <v>0</v>
      </c>
      <c r="K660" s="39">
        <v>0</v>
      </c>
      <c r="L660" s="39">
        <f>SUM(F660:K660)</f>
        <v>1504.1</v>
      </c>
      <c r="M660" s="140"/>
    </row>
    <row r="661" spans="2:13" ht="25.5" x14ac:dyDescent="0.25">
      <c r="B661" s="140"/>
      <c r="C661" s="61"/>
      <c r="D661" s="119"/>
      <c r="E661" s="61" t="s">
        <v>285</v>
      </c>
      <c r="F661" s="35">
        <v>0</v>
      </c>
      <c r="G661" s="39">
        <v>0</v>
      </c>
      <c r="H661" s="39">
        <v>0</v>
      </c>
      <c r="I661" s="38">
        <v>0</v>
      </c>
      <c r="J661" s="39">
        <v>0</v>
      </c>
      <c r="K661" s="39">
        <v>0</v>
      </c>
      <c r="L661" s="39">
        <f>SUM(F661:K661)</f>
        <v>0</v>
      </c>
      <c r="M661" s="140"/>
    </row>
    <row r="662" spans="2:13" ht="25.5" x14ac:dyDescent="0.25">
      <c r="B662" s="140"/>
      <c r="C662" s="61"/>
      <c r="D662" s="119"/>
      <c r="E662" s="61" t="s">
        <v>286</v>
      </c>
      <c r="F662" s="35">
        <v>0</v>
      </c>
      <c r="G662" s="39">
        <v>0</v>
      </c>
      <c r="H662" s="39">
        <v>0</v>
      </c>
      <c r="I662" s="38">
        <v>0</v>
      </c>
      <c r="J662" s="39">
        <v>0</v>
      </c>
      <c r="K662" s="39">
        <v>0</v>
      </c>
      <c r="L662" s="39">
        <f>SUM(F662:K662)</f>
        <v>0</v>
      </c>
      <c r="M662" s="140"/>
    </row>
    <row r="663" spans="2:13" ht="25.5" x14ac:dyDescent="0.25">
      <c r="B663" s="141"/>
      <c r="C663" s="61"/>
      <c r="D663" s="120"/>
      <c r="E663" s="61" t="s">
        <v>287</v>
      </c>
      <c r="F663" s="35">
        <v>0</v>
      </c>
      <c r="G663" s="39">
        <v>0</v>
      </c>
      <c r="H663" s="39">
        <v>0</v>
      </c>
      <c r="I663" s="38">
        <v>0</v>
      </c>
      <c r="J663" s="39">
        <v>0</v>
      </c>
      <c r="K663" s="39">
        <v>0</v>
      </c>
      <c r="L663" s="39">
        <f>SUM(F663:K663)</f>
        <v>0</v>
      </c>
      <c r="M663" s="141"/>
    </row>
    <row r="664" spans="2:13" x14ac:dyDescent="0.25">
      <c r="B664" s="139" t="s">
        <v>471</v>
      </c>
      <c r="C664" s="61"/>
      <c r="D664" s="118" t="s">
        <v>475</v>
      </c>
      <c r="E664" s="61" t="s">
        <v>289</v>
      </c>
      <c r="F664" s="35">
        <v>0</v>
      </c>
      <c r="G664" s="39">
        <v>0</v>
      </c>
      <c r="H664" s="39">
        <v>0</v>
      </c>
      <c r="I664" s="37">
        <f>I665</f>
        <v>74.989999999999995</v>
      </c>
      <c r="J664" s="39">
        <v>0</v>
      </c>
      <c r="K664" s="39">
        <v>0</v>
      </c>
      <c r="L664" s="74">
        <f>I665</f>
        <v>74.989999999999995</v>
      </c>
      <c r="M664" s="139" t="s">
        <v>334</v>
      </c>
    </row>
    <row r="665" spans="2:13" ht="25.5" x14ac:dyDescent="0.25">
      <c r="B665" s="140"/>
      <c r="C665" s="61"/>
      <c r="D665" s="119"/>
      <c r="E665" s="61" t="s">
        <v>284</v>
      </c>
      <c r="F665" s="35">
        <v>0</v>
      </c>
      <c r="G665" s="39">
        <v>0</v>
      </c>
      <c r="H665" s="39">
        <v>0</v>
      </c>
      <c r="I665" s="37">
        <v>74.989999999999995</v>
      </c>
      <c r="J665" s="39">
        <v>0</v>
      </c>
      <c r="K665" s="39">
        <v>0</v>
      </c>
      <c r="L665" s="74">
        <f>I665</f>
        <v>74.989999999999995</v>
      </c>
      <c r="M665" s="140"/>
    </row>
    <row r="666" spans="2:13" ht="25.5" x14ac:dyDescent="0.25">
      <c r="B666" s="140"/>
      <c r="C666" s="61"/>
      <c r="D666" s="119"/>
      <c r="E666" s="61" t="s">
        <v>285</v>
      </c>
      <c r="F666" s="35">
        <v>0</v>
      </c>
      <c r="G666" s="39">
        <v>0</v>
      </c>
      <c r="H666" s="39">
        <v>0</v>
      </c>
      <c r="I666" s="38">
        <v>0</v>
      </c>
      <c r="J666" s="39">
        <v>0</v>
      </c>
      <c r="K666" s="39">
        <v>0</v>
      </c>
      <c r="L666" s="39">
        <v>0</v>
      </c>
      <c r="M666" s="140"/>
    </row>
    <row r="667" spans="2:13" ht="25.5" x14ac:dyDescent="0.25">
      <c r="B667" s="140"/>
      <c r="C667" s="61"/>
      <c r="D667" s="119"/>
      <c r="E667" s="61" t="s">
        <v>286</v>
      </c>
      <c r="F667" s="35">
        <v>0</v>
      </c>
      <c r="G667" s="39">
        <v>0</v>
      </c>
      <c r="H667" s="39">
        <v>0</v>
      </c>
      <c r="I667" s="38">
        <v>0</v>
      </c>
      <c r="J667" s="39">
        <v>0</v>
      </c>
      <c r="K667" s="39">
        <v>0</v>
      </c>
      <c r="L667" s="39">
        <v>0</v>
      </c>
      <c r="M667" s="140"/>
    </row>
    <row r="668" spans="2:13" ht="25.5" x14ac:dyDescent="0.25">
      <c r="B668" s="141"/>
      <c r="C668" s="61"/>
      <c r="D668" s="120"/>
      <c r="E668" s="61" t="s">
        <v>287</v>
      </c>
      <c r="F668" s="35">
        <v>0</v>
      </c>
      <c r="G668" s="39">
        <v>0</v>
      </c>
      <c r="H668" s="39">
        <v>0</v>
      </c>
      <c r="I668" s="38">
        <v>0</v>
      </c>
      <c r="J668" s="39">
        <v>0</v>
      </c>
      <c r="K668" s="39">
        <v>0</v>
      </c>
      <c r="L668" s="39">
        <v>0</v>
      </c>
      <c r="M668" s="141"/>
    </row>
    <row r="669" spans="2:13" x14ac:dyDescent="0.25">
      <c r="B669" s="139" t="s">
        <v>472</v>
      </c>
      <c r="C669" s="61"/>
      <c r="D669" s="118" t="s">
        <v>491</v>
      </c>
      <c r="E669" s="61" t="s">
        <v>289</v>
      </c>
      <c r="F669" s="35">
        <v>0</v>
      </c>
      <c r="G669" s="39">
        <v>0</v>
      </c>
      <c r="H669" s="39">
        <v>0</v>
      </c>
      <c r="I669" s="37">
        <f>50</f>
        <v>50</v>
      </c>
      <c r="J669" s="39">
        <v>0</v>
      </c>
      <c r="K669" s="39">
        <v>0</v>
      </c>
      <c r="L669" s="74">
        <f>I669</f>
        <v>50</v>
      </c>
      <c r="M669" s="40"/>
    </row>
    <row r="670" spans="2:13" ht="25.5" x14ac:dyDescent="0.25">
      <c r="B670" s="140"/>
      <c r="C670" s="61"/>
      <c r="D670" s="119"/>
      <c r="E670" s="61" t="s">
        <v>284</v>
      </c>
      <c r="F670" s="35">
        <v>0</v>
      </c>
      <c r="G670" s="39">
        <v>0</v>
      </c>
      <c r="H670" s="39">
        <v>0</v>
      </c>
      <c r="I670" s="37">
        <f>50</f>
        <v>50</v>
      </c>
      <c r="J670" s="39">
        <v>0</v>
      </c>
      <c r="K670" s="39">
        <v>0</v>
      </c>
      <c r="L670" s="74">
        <f>I670</f>
        <v>50</v>
      </c>
      <c r="M670" s="139" t="s">
        <v>365</v>
      </c>
    </row>
    <row r="671" spans="2:13" ht="25.5" x14ac:dyDescent="0.25">
      <c r="B671" s="140"/>
      <c r="C671" s="61"/>
      <c r="D671" s="119"/>
      <c r="E671" s="61" t="s">
        <v>285</v>
      </c>
      <c r="F671" s="35">
        <v>0</v>
      </c>
      <c r="G671" s="39">
        <v>0</v>
      </c>
      <c r="H671" s="39">
        <v>0</v>
      </c>
      <c r="I671" s="38">
        <v>0</v>
      </c>
      <c r="J671" s="39">
        <v>0</v>
      </c>
      <c r="K671" s="39">
        <v>0</v>
      </c>
      <c r="L671" s="39">
        <v>0</v>
      </c>
      <c r="M671" s="140"/>
    </row>
    <row r="672" spans="2:13" ht="25.5" x14ac:dyDescent="0.25">
      <c r="B672" s="140"/>
      <c r="C672" s="61"/>
      <c r="D672" s="119"/>
      <c r="E672" s="61" t="s">
        <v>286</v>
      </c>
      <c r="F672" s="35">
        <v>0</v>
      </c>
      <c r="G672" s="39">
        <v>0</v>
      </c>
      <c r="H672" s="39">
        <v>0</v>
      </c>
      <c r="I672" s="38">
        <v>0</v>
      </c>
      <c r="J672" s="39">
        <v>0</v>
      </c>
      <c r="K672" s="39">
        <v>0</v>
      </c>
      <c r="L672" s="39">
        <v>0</v>
      </c>
      <c r="M672" s="140"/>
    </row>
    <row r="673" spans="2:13" ht="25.5" x14ac:dyDescent="0.25">
      <c r="B673" s="141"/>
      <c r="C673" s="61"/>
      <c r="D673" s="120"/>
      <c r="E673" s="61" t="s">
        <v>287</v>
      </c>
      <c r="F673" s="35">
        <v>0</v>
      </c>
      <c r="G673" s="39">
        <v>0</v>
      </c>
      <c r="H673" s="39">
        <v>0</v>
      </c>
      <c r="I673" s="38">
        <v>0</v>
      </c>
      <c r="J673" s="39">
        <v>0</v>
      </c>
      <c r="K673" s="39">
        <v>0</v>
      </c>
      <c r="L673" s="39">
        <v>0</v>
      </c>
      <c r="M673" s="140"/>
    </row>
    <row r="674" spans="2:13" x14ac:dyDescent="0.25">
      <c r="B674" s="139" t="s">
        <v>473</v>
      </c>
      <c r="C674" s="61"/>
      <c r="D674" s="118" t="s">
        <v>476</v>
      </c>
      <c r="E674" s="61" t="s">
        <v>289</v>
      </c>
      <c r="F674" s="35">
        <v>0</v>
      </c>
      <c r="G674" s="39">
        <v>0</v>
      </c>
      <c r="H674" s="39">
        <v>0</v>
      </c>
      <c r="I674" s="37">
        <f>I675</f>
        <v>263.37</v>
      </c>
      <c r="J674" s="39">
        <v>0</v>
      </c>
      <c r="K674" s="39">
        <v>0</v>
      </c>
      <c r="L674" s="74">
        <f>I674</f>
        <v>263.37</v>
      </c>
      <c r="M674" s="140"/>
    </row>
    <row r="675" spans="2:13" ht="25.5" x14ac:dyDescent="0.25">
      <c r="B675" s="140"/>
      <c r="C675" s="61"/>
      <c r="D675" s="119"/>
      <c r="E675" s="61" t="s">
        <v>284</v>
      </c>
      <c r="F675" s="35">
        <v>0</v>
      </c>
      <c r="G675" s="39">
        <v>0</v>
      </c>
      <c r="H675" s="39">
        <v>0</v>
      </c>
      <c r="I675" s="37">
        <f>263.37</f>
        <v>263.37</v>
      </c>
      <c r="J675" s="39">
        <v>0</v>
      </c>
      <c r="K675" s="39">
        <v>0</v>
      </c>
      <c r="L675" s="74">
        <f>I675</f>
        <v>263.37</v>
      </c>
      <c r="M675" s="140"/>
    </row>
    <row r="676" spans="2:13" ht="25.5" x14ac:dyDescent="0.25">
      <c r="B676" s="140"/>
      <c r="C676" s="61"/>
      <c r="D676" s="119"/>
      <c r="E676" s="61" t="s">
        <v>285</v>
      </c>
      <c r="F676" s="35">
        <v>0</v>
      </c>
      <c r="G676" s="39">
        <v>0</v>
      </c>
      <c r="H676" s="39">
        <v>0</v>
      </c>
      <c r="I676" s="38">
        <v>0</v>
      </c>
      <c r="J676" s="39">
        <v>0</v>
      </c>
      <c r="K676" s="39">
        <v>0</v>
      </c>
      <c r="L676" s="39">
        <v>0</v>
      </c>
      <c r="M676" s="140"/>
    </row>
    <row r="677" spans="2:13" ht="25.5" x14ac:dyDescent="0.25">
      <c r="B677" s="140"/>
      <c r="C677" s="61"/>
      <c r="D677" s="119"/>
      <c r="E677" s="61" t="s">
        <v>286</v>
      </c>
      <c r="F677" s="35">
        <v>0</v>
      </c>
      <c r="G677" s="39">
        <v>0</v>
      </c>
      <c r="H677" s="39">
        <v>0</v>
      </c>
      <c r="I677" s="38">
        <v>0</v>
      </c>
      <c r="J677" s="39">
        <v>0</v>
      </c>
      <c r="K677" s="39">
        <v>0</v>
      </c>
      <c r="L677" s="39">
        <v>0</v>
      </c>
      <c r="M677" s="140"/>
    </row>
    <row r="678" spans="2:13" ht="25.5" x14ac:dyDescent="0.25">
      <c r="B678" s="141"/>
      <c r="C678" s="61"/>
      <c r="D678" s="120"/>
      <c r="E678" s="61" t="s">
        <v>287</v>
      </c>
      <c r="F678" s="35">
        <v>0</v>
      </c>
      <c r="G678" s="39">
        <v>0</v>
      </c>
      <c r="H678" s="39">
        <v>0</v>
      </c>
      <c r="I678" s="38">
        <v>0</v>
      </c>
      <c r="J678" s="39">
        <v>0</v>
      </c>
      <c r="K678" s="39">
        <v>0</v>
      </c>
      <c r="L678" s="39">
        <v>0</v>
      </c>
      <c r="M678" s="140"/>
    </row>
    <row r="679" spans="2:13" x14ac:dyDescent="0.25">
      <c r="B679" s="139" t="s">
        <v>474</v>
      </c>
      <c r="C679" s="61"/>
      <c r="D679" s="118" t="s">
        <v>477</v>
      </c>
      <c r="E679" s="61" t="s">
        <v>289</v>
      </c>
      <c r="F679" s="35">
        <v>0</v>
      </c>
      <c r="G679" s="39">
        <v>0</v>
      </c>
      <c r="H679" s="39">
        <v>0</v>
      </c>
      <c r="I679" s="37">
        <f>I680</f>
        <v>124.48</v>
      </c>
      <c r="J679" s="39">
        <v>0</v>
      </c>
      <c r="K679" s="39">
        <v>0</v>
      </c>
      <c r="L679" s="74">
        <f>I679</f>
        <v>124.48</v>
      </c>
      <c r="M679" s="140"/>
    </row>
    <row r="680" spans="2:13" ht="25.5" x14ac:dyDescent="0.25">
      <c r="B680" s="140"/>
      <c r="C680" s="61"/>
      <c r="D680" s="119"/>
      <c r="E680" s="61" t="s">
        <v>284</v>
      </c>
      <c r="F680" s="35">
        <v>0</v>
      </c>
      <c r="G680" s="39">
        <v>0</v>
      </c>
      <c r="H680" s="39">
        <v>0</v>
      </c>
      <c r="I680" s="37">
        <v>124.48</v>
      </c>
      <c r="J680" s="39">
        <v>0</v>
      </c>
      <c r="K680" s="39">
        <v>0</v>
      </c>
      <c r="L680" s="74">
        <f>I680</f>
        <v>124.48</v>
      </c>
      <c r="M680" s="140"/>
    </row>
    <row r="681" spans="2:13" ht="25.5" x14ac:dyDescent="0.25">
      <c r="B681" s="140"/>
      <c r="C681" s="61"/>
      <c r="D681" s="119"/>
      <c r="E681" s="61" t="s">
        <v>285</v>
      </c>
      <c r="F681" s="35">
        <v>0</v>
      </c>
      <c r="G681" s="39">
        <v>0</v>
      </c>
      <c r="H681" s="39">
        <v>0</v>
      </c>
      <c r="I681" s="38">
        <v>0</v>
      </c>
      <c r="J681" s="39">
        <v>0</v>
      </c>
      <c r="K681" s="39">
        <v>0</v>
      </c>
      <c r="L681" s="39">
        <v>0</v>
      </c>
      <c r="M681" s="140"/>
    </row>
    <row r="682" spans="2:13" ht="25.5" x14ac:dyDescent="0.25">
      <c r="B682" s="140"/>
      <c r="C682" s="61"/>
      <c r="D682" s="119"/>
      <c r="E682" s="61" t="s">
        <v>286</v>
      </c>
      <c r="F682" s="35">
        <v>0</v>
      </c>
      <c r="G682" s="39">
        <v>0</v>
      </c>
      <c r="H682" s="39">
        <v>0</v>
      </c>
      <c r="I682" s="38">
        <v>0</v>
      </c>
      <c r="J682" s="39">
        <v>0</v>
      </c>
      <c r="K682" s="39">
        <v>0</v>
      </c>
      <c r="L682" s="39">
        <v>0</v>
      </c>
      <c r="M682" s="140"/>
    </row>
    <row r="683" spans="2:13" ht="25.5" x14ac:dyDescent="0.25">
      <c r="B683" s="141"/>
      <c r="C683" s="61"/>
      <c r="D683" s="120"/>
      <c r="E683" s="61" t="s">
        <v>287</v>
      </c>
      <c r="F683" s="35">
        <v>0</v>
      </c>
      <c r="G683" s="39">
        <v>0</v>
      </c>
      <c r="H683" s="39">
        <v>0</v>
      </c>
      <c r="I683" s="38">
        <v>0</v>
      </c>
      <c r="J683" s="39">
        <v>0</v>
      </c>
      <c r="K683" s="39">
        <v>0</v>
      </c>
      <c r="L683" s="39">
        <v>0</v>
      </c>
      <c r="M683" s="140"/>
    </row>
    <row r="684" spans="2:13" x14ac:dyDescent="0.25">
      <c r="B684" s="139" t="s">
        <v>513</v>
      </c>
      <c r="C684" s="61"/>
      <c r="D684" s="118" t="s">
        <v>515</v>
      </c>
      <c r="E684" s="61" t="s">
        <v>289</v>
      </c>
      <c r="F684" s="35">
        <v>0</v>
      </c>
      <c r="G684" s="39">
        <v>0</v>
      </c>
      <c r="H684" s="39">
        <v>0</v>
      </c>
      <c r="I684" s="37">
        <f>I685</f>
        <v>1843.78</v>
      </c>
      <c r="J684" s="38">
        <v>0</v>
      </c>
      <c r="K684" s="38">
        <v>0</v>
      </c>
      <c r="L684" s="37">
        <f>I684</f>
        <v>1843.78</v>
      </c>
      <c r="M684" s="140"/>
    </row>
    <row r="685" spans="2:13" ht="25.5" x14ac:dyDescent="0.25">
      <c r="B685" s="140"/>
      <c r="C685" s="61"/>
      <c r="D685" s="119"/>
      <c r="E685" s="61" t="s">
        <v>284</v>
      </c>
      <c r="F685" s="35">
        <v>0</v>
      </c>
      <c r="G685" s="39">
        <v>0</v>
      </c>
      <c r="H685" s="39">
        <v>0</v>
      </c>
      <c r="I685" s="37">
        <v>1843.78</v>
      </c>
      <c r="J685" s="38">
        <v>0</v>
      </c>
      <c r="K685" s="38">
        <v>0</v>
      </c>
      <c r="L685" s="37">
        <f>I685</f>
        <v>1843.78</v>
      </c>
      <c r="M685" s="140"/>
    </row>
    <row r="686" spans="2:13" ht="25.5" x14ac:dyDescent="0.25">
      <c r="B686" s="140"/>
      <c r="C686" s="61"/>
      <c r="D686" s="119"/>
      <c r="E686" s="61" t="s">
        <v>285</v>
      </c>
      <c r="F686" s="35">
        <v>0</v>
      </c>
      <c r="G686" s="39">
        <v>0</v>
      </c>
      <c r="H686" s="39">
        <v>0</v>
      </c>
      <c r="I686" s="38">
        <v>0</v>
      </c>
      <c r="J686" s="39">
        <v>0</v>
      </c>
      <c r="K686" s="39">
        <v>0</v>
      </c>
      <c r="L686" s="39">
        <v>0</v>
      </c>
      <c r="M686" s="140"/>
    </row>
    <row r="687" spans="2:13" ht="25.5" x14ac:dyDescent="0.25">
      <c r="B687" s="140"/>
      <c r="C687" s="61"/>
      <c r="D687" s="119"/>
      <c r="E687" s="61" t="s">
        <v>286</v>
      </c>
      <c r="F687" s="35">
        <v>0</v>
      </c>
      <c r="G687" s="39">
        <v>0</v>
      </c>
      <c r="H687" s="39">
        <v>0</v>
      </c>
      <c r="I687" s="38">
        <v>0</v>
      </c>
      <c r="J687" s="39">
        <v>0</v>
      </c>
      <c r="K687" s="39">
        <v>0</v>
      </c>
      <c r="L687" s="39">
        <v>0</v>
      </c>
      <c r="M687" s="140"/>
    </row>
    <row r="688" spans="2:13" ht="25.5" x14ac:dyDescent="0.25">
      <c r="B688" s="141"/>
      <c r="C688" s="61"/>
      <c r="D688" s="120"/>
      <c r="E688" s="61" t="s">
        <v>287</v>
      </c>
      <c r="F688" s="35">
        <v>0</v>
      </c>
      <c r="G688" s="39">
        <v>0</v>
      </c>
      <c r="H688" s="39">
        <v>0</v>
      </c>
      <c r="I688" s="38">
        <v>0</v>
      </c>
      <c r="J688" s="39">
        <v>0</v>
      </c>
      <c r="K688" s="39">
        <v>0</v>
      </c>
      <c r="L688" s="39">
        <v>0</v>
      </c>
      <c r="M688" s="140"/>
    </row>
    <row r="689" spans="2:13" x14ac:dyDescent="0.25">
      <c r="B689" s="147" t="s">
        <v>514</v>
      </c>
      <c r="C689" s="84"/>
      <c r="D689" s="121" t="s">
        <v>531</v>
      </c>
      <c r="E689" s="84" t="s">
        <v>289</v>
      </c>
      <c r="F689" s="35">
        <v>0</v>
      </c>
      <c r="G689" s="39">
        <v>0</v>
      </c>
      <c r="H689" s="39">
        <v>0</v>
      </c>
      <c r="I689" s="37">
        <f>I690</f>
        <v>1699.75</v>
      </c>
      <c r="J689" s="38">
        <v>0</v>
      </c>
      <c r="K689" s="38">
        <v>0</v>
      </c>
      <c r="L689" s="37">
        <f>I689</f>
        <v>1699.75</v>
      </c>
      <c r="M689" s="140"/>
    </row>
    <row r="690" spans="2:13" ht="25.5" x14ac:dyDescent="0.25">
      <c r="B690" s="147"/>
      <c r="C690" s="84"/>
      <c r="D690" s="121"/>
      <c r="E690" s="84" t="s">
        <v>284</v>
      </c>
      <c r="F690" s="35">
        <v>0</v>
      </c>
      <c r="G690" s="39">
        <v>0</v>
      </c>
      <c r="H690" s="39">
        <v>0</v>
      </c>
      <c r="I690" s="37">
        <v>1699.75</v>
      </c>
      <c r="J690" s="38">
        <v>0</v>
      </c>
      <c r="K690" s="38">
        <v>0</v>
      </c>
      <c r="L690" s="37">
        <f>I690</f>
        <v>1699.75</v>
      </c>
      <c r="M690" s="140"/>
    </row>
    <row r="691" spans="2:13" ht="25.5" x14ac:dyDescent="0.25">
      <c r="B691" s="147"/>
      <c r="C691" s="84"/>
      <c r="D691" s="121"/>
      <c r="E691" s="84" t="s">
        <v>285</v>
      </c>
      <c r="F691" s="35">
        <v>0</v>
      </c>
      <c r="G691" s="39">
        <v>0</v>
      </c>
      <c r="H691" s="39">
        <v>0</v>
      </c>
      <c r="I691" s="38">
        <v>0</v>
      </c>
      <c r="J691" s="39">
        <v>0</v>
      </c>
      <c r="K691" s="39">
        <v>0</v>
      </c>
      <c r="L691" s="39">
        <v>0</v>
      </c>
      <c r="M691" s="140"/>
    </row>
    <row r="692" spans="2:13" ht="25.5" x14ac:dyDescent="0.25">
      <c r="B692" s="147"/>
      <c r="C692" s="84"/>
      <c r="D692" s="121"/>
      <c r="E692" s="84" t="s">
        <v>286</v>
      </c>
      <c r="F692" s="35">
        <v>0</v>
      </c>
      <c r="G692" s="39">
        <v>0</v>
      </c>
      <c r="H692" s="39">
        <v>0</v>
      </c>
      <c r="I692" s="38">
        <v>0</v>
      </c>
      <c r="J692" s="39">
        <v>0</v>
      </c>
      <c r="K692" s="39">
        <v>0</v>
      </c>
      <c r="L692" s="39">
        <v>0</v>
      </c>
      <c r="M692" s="140"/>
    </row>
    <row r="693" spans="2:13" ht="25.5" x14ac:dyDescent="0.25">
      <c r="B693" s="147"/>
      <c r="C693" s="84"/>
      <c r="D693" s="121"/>
      <c r="E693" s="84" t="s">
        <v>287</v>
      </c>
      <c r="F693" s="35">
        <v>0</v>
      </c>
      <c r="G693" s="39">
        <v>0</v>
      </c>
      <c r="H693" s="39">
        <v>0</v>
      </c>
      <c r="I693" s="38">
        <v>0</v>
      </c>
      <c r="J693" s="39">
        <v>0</v>
      </c>
      <c r="K693" s="39">
        <v>0</v>
      </c>
      <c r="L693" s="39">
        <v>0</v>
      </c>
      <c r="M693" s="140"/>
    </row>
    <row r="694" spans="2:13" x14ac:dyDescent="0.25">
      <c r="B694" s="170" t="s">
        <v>566</v>
      </c>
      <c r="C694" s="104"/>
      <c r="D694" s="175" t="s">
        <v>567</v>
      </c>
      <c r="E694" s="104" t="s">
        <v>289</v>
      </c>
      <c r="F694" s="106">
        <v>0</v>
      </c>
      <c r="G694" s="107">
        <v>0</v>
      </c>
      <c r="H694" s="107">
        <v>0</v>
      </c>
      <c r="I694" s="108">
        <f>I695</f>
        <v>835.09699999999998</v>
      </c>
      <c r="J694" s="107">
        <v>0</v>
      </c>
      <c r="K694" s="107">
        <v>0</v>
      </c>
      <c r="L694" s="107">
        <f>I695</f>
        <v>835.09699999999998</v>
      </c>
      <c r="M694" s="140"/>
    </row>
    <row r="695" spans="2:13" ht="25.5" x14ac:dyDescent="0.25">
      <c r="B695" s="171"/>
      <c r="C695" s="104"/>
      <c r="D695" s="176"/>
      <c r="E695" s="104" t="s">
        <v>284</v>
      </c>
      <c r="F695" s="106">
        <v>0</v>
      </c>
      <c r="G695" s="107">
        <v>0</v>
      </c>
      <c r="H695" s="107">
        <v>0</v>
      </c>
      <c r="I695" s="108">
        <v>835.09699999999998</v>
      </c>
      <c r="J695" s="107">
        <v>0</v>
      </c>
      <c r="K695" s="107">
        <v>0</v>
      </c>
      <c r="L695" s="107">
        <f>I695</f>
        <v>835.09699999999998</v>
      </c>
      <c r="M695" s="140"/>
    </row>
    <row r="696" spans="2:13" ht="25.5" x14ac:dyDescent="0.25">
      <c r="B696" s="171"/>
      <c r="C696" s="104"/>
      <c r="D696" s="176"/>
      <c r="E696" s="104" t="s">
        <v>285</v>
      </c>
      <c r="F696" s="106">
        <v>0</v>
      </c>
      <c r="G696" s="107">
        <v>0</v>
      </c>
      <c r="H696" s="107">
        <v>0</v>
      </c>
      <c r="I696" s="108">
        <v>0</v>
      </c>
      <c r="J696" s="107">
        <v>0</v>
      </c>
      <c r="K696" s="107">
        <v>0</v>
      </c>
      <c r="L696" s="107">
        <v>0</v>
      </c>
      <c r="M696" s="140"/>
    </row>
    <row r="697" spans="2:13" ht="25.5" x14ac:dyDescent="0.25">
      <c r="B697" s="171"/>
      <c r="C697" s="104"/>
      <c r="D697" s="176"/>
      <c r="E697" s="104" t="s">
        <v>286</v>
      </c>
      <c r="F697" s="106">
        <v>0</v>
      </c>
      <c r="G697" s="107">
        <v>0</v>
      </c>
      <c r="H697" s="107">
        <v>0</v>
      </c>
      <c r="I697" s="108">
        <v>0</v>
      </c>
      <c r="J697" s="107">
        <v>0</v>
      </c>
      <c r="K697" s="107">
        <v>0</v>
      </c>
      <c r="L697" s="107">
        <v>0</v>
      </c>
      <c r="M697" s="140"/>
    </row>
    <row r="698" spans="2:13" ht="25.5" x14ac:dyDescent="0.25">
      <c r="B698" s="172"/>
      <c r="C698" s="104"/>
      <c r="D698" s="177"/>
      <c r="E698" s="104" t="s">
        <v>287</v>
      </c>
      <c r="F698" s="106">
        <v>0</v>
      </c>
      <c r="G698" s="107">
        <v>0</v>
      </c>
      <c r="H698" s="107">
        <v>0</v>
      </c>
      <c r="I698" s="108">
        <v>0</v>
      </c>
      <c r="J698" s="107">
        <v>0</v>
      </c>
      <c r="K698" s="107">
        <v>0</v>
      </c>
      <c r="L698" s="107">
        <v>0</v>
      </c>
      <c r="M698" s="140"/>
    </row>
    <row r="699" spans="2:13" x14ac:dyDescent="0.25">
      <c r="B699" s="170" t="s">
        <v>568</v>
      </c>
      <c r="C699" s="104"/>
      <c r="D699" s="175" t="s">
        <v>569</v>
      </c>
      <c r="E699" s="104" t="s">
        <v>289</v>
      </c>
      <c r="F699" s="106">
        <v>0</v>
      </c>
      <c r="G699" s="107">
        <v>0</v>
      </c>
      <c r="H699" s="107">
        <v>0</v>
      </c>
      <c r="I699" s="108">
        <f>I700</f>
        <v>432.10399999999998</v>
      </c>
      <c r="J699" s="107">
        <v>0</v>
      </c>
      <c r="K699" s="107">
        <v>0</v>
      </c>
      <c r="L699" s="107">
        <f>I699</f>
        <v>432.10399999999998</v>
      </c>
      <c r="M699" s="140"/>
    </row>
    <row r="700" spans="2:13" ht="25.5" x14ac:dyDescent="0.25">
      <c r="B700" s="171"/>
      <c r="C700" s="104"/>
      <c r="D700" s="176"/>
      <c r="E700" s="104" t="s">
        <v>284</v>
      </c>
      <c r="F700" s="106">
        <v>0</v>
      </c>
      <c r="G700" s="107">
        <v>0</v>
      </c>
      <c r="H700" s="107">
        <v>0</v>
      </c>
      <c r="I700" s="108">
        <v>432.10399999999998</v>
      </c>
      <c r="J700" s="107">
        <v>0</v>
      </c>
      <c r="K700" s="107">
        <v>0</v>
      </c>
      <c r="L700" s="107">
        <f>I700</f>
        <v>432.10399999999998</v>
      </c>
      <c r="M700" s="140"/>
    </row>
    <row r="701" spans="2:13" ht="25.5" x14ac:dyDescent="0.25">
      <c r="B701" s="171"/>
      <c r="C701" s="104"/>
      <c r="D701" s="176"/>
      <c r="E701" s="104" t="s">
        <v>285</v>
      </c>
      <c r="F701" s="106">
        <v>0</v>
      </c>
      <c r="G701" s="107">
        <v>0</v>
      </c>
      <c r="H701" s="107">
        <v>0</v>
      </c>
      <c r="I701" s="108">
        <v>0</v>
      </c>
      <c r="J701" s="107">
        <v>0</v>
      </c>
      <c r="K701" s="107">
        <v>0</v>
      </c>
      <c r="L701" s="107">
        <v>0</v>
      </c>
      <c r="M701" s="140"/>
    </row>
    <row r="702" spans="2:13" ht="25.5" x14ac:dyDescent="0.25">
      <c r="B702" s="171"/>
      <c r="C702" s="104"/>
      <c r="D702" s="176"/>
      <c r="E702" s="104" t="s">
        <v>286</v>
      </c>
      <c r="F702" s="106">
        <v>0</v>
      </c>
      <c r="G702" s="107">
        <v>0</v>
      </c>
      <c r="H702" s="107">
        <v>0</v>
      </c>
      <c r="I702" s="108">
        <v>0</v>
      </c>
      <c r="J702" s="107">
        <v>0</v>
      </c>
      <c r="K702" s="107">
        <v>0</v>
      </c>
      <c r="L702" s="107">
        <v>0</v>
      </c>
      <c r="M702" s="140"/>
    </row>
    <row r="703" spans="2:13" ht="25.5" x14ac:dyDescent="0.25">
      <c r="B703" s="172"/>
      <c r="C703" s="104"/>
      <c r="D703" s="177"/>
      <c r="E703" s="104" t="s">
        <v>287</v>
      </c>
      <c r="F703" s="106">
        <v>0</v>
      </c>
      <c r="G703" s="107">
        <v>0</v>
      </c>
      <c r="H703" s="107">
        <v>0</v>
      </c>
      <c r="I703" s="108">
        <v>0</v>
      </c>
      <c r="J703" s="107">
        <v>0</v>
      </c>
      <c r="K703" s="107">
        <v>0</v>
      </c>
      <c r="L703" s="107">
        <v>0</v>
      </c>
      <c r="M703" s="140"/>
    </row>
    <row r="704" spans="2:13" x14ac:dyDescent="0.25">
      <c r="B704" s="170" t="s">
        <v>570</v>
      </c>
      <c r="C704" s="104"/>
      <c r="D704" s="175" t="s">
        <v>571</v>
      </c>
      <c r="E704" s="104" t="s">
        <v>289</v>
      </c>
      <c r="F704" s="106">
        <v>0</v>
      </c>
      <c r="G704" s="107">
        <v>0</v>
      </c>
      <c r="H704" s="107">
        <v>0</v>
      </c>
      <c r="I704" s="108">
        <f>I705</f>
        <v>211.5</v>
      </c>
      <c r="J704" s="107">
        <v>0</v>
      </c>
      <c r="K704" s="107">
        <v>0</v>
      </c>
      <c r="L704" s="107">
        <f>I705</f>
        <v>211.5</v>
      </c>
      <c r="M704" s="140"/>
    </row>
    <row r="705" spans="2:13" ht="25.5" x14ac:dyDescent="0.25">
      <c r="B705" s="171"/>
      <c r="C705" s="104"/>
      <c r="D705" s="176"/>
      <c r="E705" s="104" t="s">
        <v>284</v>
      </c>
      <c r="F705" s="106">
        <v>0</v>
      </c>
      <c r="G705" s="107">
        <v>0</v>
      </c>
      <c r="H705" s="107">
        <v>0</v>
      </c>
      <c r="I705" s="108">
        <v>211.5</v>
      </c>
      <c r="J705" s="107">
        <v>0</v>
      </c>
      <c r="K705" s="107">
        <v>0</v>
      </c>
      <c r="L705" s="107">
        <f>I705</f>
        <v>211.5</v>
      </c>
      <c r="M705" s="140"/>
    </row>
    <row r="706" spans="2:13" ht="25.5" x14ac:dyDescent="0.25">
      <c r="B706" s="171"/>
      <c r="C706" s="104"/>
      <c r="D706" s="176"/>
      <c r="E706" s="104" t="s">
        <v>285</v>
      </c>
      <c r="F706" s="106">
        <v>0</v>
      </c>
      <c r="G706" s="107">
        <v>0</v>
      </c>
      <c r="H706" s="107">
        <v>0</v>
      </c>
      <c r="I706" s="108">
        <v>0</v>
      </c>
      <c r="J706" s="107">
        <v>0</v>
      </c>
      <c r="K706" s="107">
        <v>0</v>
      </c>
      <c r="L706" s="107">
        <v>0</v>
      </c>
      <c r="M706" s="140"/>
    </row>
    <row r="707" spans="2:13" ht="25.5" x14ac:dyDescent="0.25">
      <c r="B707" s="171"/>
      <c r="C707" s="104"/>
      <c r="D707" s="176"/>
      <c r="E707" s="104" t="s">
        <v>286</v>
      </c>
      <c r="F707" s="106">
        <v>0</v>
      </c>
      <c r="G707" s="107">
        <v>0</v>
      </c>
      <c r="H707" s="107">
        <v>0</v>
      </c>
      <c r="I707" s="108">
        <v>0</v>
      </c>
      <c r="J707" s="107">
        <v>0</v>
      </c>
      <c r="K707" s="107">
        <v>0</v>
      </c>
      <c r="L707" s="107">
        <v>0</v>
      </c>
      <c r="M707" s="140"/>
    </row>
    <row r="708" spans="2:13" ht="25.5" x14ac:dyDescent="0.25">
      <c r="B708" s="172"/>
      <c r="C708" s="104"/>
      <c r="D708" s="177"/>
      <c r="E708" s="104" t="s">
        <v>287</v>
      </c>
      <c r="F708" s="106">
        <v>0</v>
      </c>
      <c r="G708" s="107">
        <v>0</v>
      </c>
      <c r="H708" s="107">
        <v>0</v>
      </c>
      <c r="I708" s="108">
        <v>0</v>
      </c>
      <c r="J708" s="107">
        <v>0</v>
      </c>
      <c r="K708" s="107">
        <v>0</v>
      </c>
      <c r="L708" s="107">
        <v>0</v>
      </c>
      <c r="M708" s="140"/>
    </row>
    <row r="709" spans="2:13" x14ac:dyDescent="0.25">
      <c r="B709" s="165" t="s">
        <v>310</v>
      </c>
      <c r="C709" s="165"/>
      <c r="D709" s="165"/>
      <c r="E709" s="165"/>
      <c r="F709" s="165"/>
      <c r="G709" s="165"/>
      <c r="H709" s="165"/>
      <c r="I709" s="165"/>
      <c r="J709" s="165"/>
      <c r="K709" s="165"/>
      <c r="L709" s="165"/>
      <c r="M709" s="140"/>
    </row>
    <row r="710" spans="2:13" x14ac:dyDescent="0.25">
      <c r="B710" s="165" t="s">
        <v>335</v>
      </c>
      <c r="C710" s="62"/>
      <c r="D710" s="145" t="s">
        <v>311</v>
      </c>
      <c r="E710" s="61" t="s">
        <v>289</v>
      </c>
      <c r="F710" s="36">
        <f t="shared" ref="F710:G711" si="177">F715+F725+F730+F720+F735+F740+F745+F750+F755+F760+F765+F770+F775+F780+F785+F790+F795+F800+F805</f>
        <v>1113.7719999999999</v>
      </c>
      <c r="G710" s="36">
        <f t="shared" si="177"/>
        <v>290</v>
      </c>
      <c r="H710" s="36">
        <f t="shared" ref="H710:L711" si="178">H715+H725+H730+H720+H735+H740+H745+H750+H755+H760+H765+H770+H775+H780+H785+H790+H795+H800+H805+H810</f>
        <v>1315.29</v>
      </c>
      <c r="I710" s="37">
        <f t="shared" si="178"/>
        <v>2220.56</v>
      </c>
      <c r="J710" s="36">
        <f t="shared" si="178"/>
        <v>3316.42</v>
      </c>
      <c r="K710" s="36">
        <f t="shared" si="178"/>
        <v>736.62</v>
      </c>
      <c r="L710" s="36">
        <f t="shared" si="178"/>
        <v>8992.6619999999984</v>
      </c>
      <c r="M710" s="147" t="s">
        <v>365</v>
      </c>
    </row>
    <row r="711" spans="2:13" ht="25.5" x14ac:dyDescent="0.25">
      <c r="B711" s="165"/>
      <c r="C711" s="62"/>
      <c r="D711" s="145"/>
      <c r="E711" s="61" t="s">
        <v>284</v>
      </c>
      <c r="F711" s="36">
        <f t="shared" si="177"/>
        <v>1113.7719999999999</v>
      </c>
      <c r="G711" s="36">
        <f t="shared" si="177"/>
        <v>290</v>
      </c>
      <c r="H711" s="36">
        <f t="shared" si="178"/>
        <v>1315.29</v>
      </c>
      <c r="I711" s="37">
        <f>I716+I726+I731+I721+I736+I741+I746+I751+I756+I761+I766+I771+I776+I781+I786+I791+I796+I801+I806+I811</f>
        <v>2220.56</v>
      </c>
      <c r="J711" s="36">
        <f t="shared" si="178"/>
        <v>3316.42</v>
      </c>
      <c r="K711" s="36">
        <f t="shared" si="178"/>
        <v>736.62</v>
      </c>
      <c r="L711" s="36">
        <f t="shared" si="178"/>
        <v>8992.6619999999984</v>
      </c>
      <c r="M711" s="147"/>
    </row>
    <row r="712" spans="2:13" ht="25.5" x14ac:dyDescent="0.25">
      <c r="B712" s="165"/>
      <c r="C712" s="62"/>
      <c r="D712" s="145"/>
      <c r="E712" s="61" t="s">
        <v>285</v>
      </c>
      <c r="F712" s="35">
        <v>0</v>
      </c>
      <c r="G712" s="39">
        <v>0</v>
      </c>
      <c r="H712" s="39">
        <v>0</v>
      </c>
      <c r="I712" s="38">
        <v>0</v>
      </c>
      <c r="J712" s="39">
        <v>0</v>
      </c>
      <c r="K712" s="39">
        <v>0</v>
      </c>
      <c r="L712" s="39">
        <v>0</v>
      </c>
      <c r="M712" s="147"/>
    </row>
    <row r="713" spans="2:13" ht="25.5" x14ac:dyDescent="0.25">
      <c r="B713" s="165"/>
      <c r="C713" s="62"/>
      <c r="D713" s="145"/>
      <c r="E713" s="61" t="s">
        <v>286</v>
      </c>
      <c r="F713" s="35">
        <v>0</v>
      </c>
      <c r="G713" s="39">
        <v>0</v>
      </c>
      <c r="H713" s="39">
        <v>0</v>
      </c>
      <c r="I713" s="38">
        <v>0</v>
      </c>
      <c r="J713" s="39">
        <v>0</v>
      </c>
      <c r="K713" s="39">
        <v>0</v>
      </c>
      <c r="L713" s="39">
        <v>0</v>
      </c>
      <c r="M713" s="147"/>
    </row>
    <row r="714" spans="2:13" ht="25.5" x14ac:dyDescent="0.25">
      <c r="B714" s="165"/>
      <c r="C714" s="62"/>
      <c r="D714" s="145"/>
      <c r="E714" s="61" t="s">
        <v>287</v>
      </c>
      <c r="F714" s="35">
        <v>0</v>
      </c>
      <c r="G714" s="39">
        <v>0</v>
      </c>
      <c r="H714" s="39">
        <v>0</v>
      </c>
      <c r="I714" s="38">
        <v>0</v>
      </c>
      <c r="J714" s="39">
        <v>0</v>
      </c>
      <c r="K714" s="39">
        <v>0</v>
      </c>
      <c r="L714" s="39">
        <v>0</v>
      </c>
      <c r="M714" s="147"/>
    </row>
    <row r="715" spans="2:13" x14ac:dyDescent="0.25">
      <c r="B715" s="147" t="s">
        <v>230</v>
      </c>
      <c r="C715" s="61"/>
      <c r="D715" s="121" t="s">
        <v>312</v>
      </c>
      <c r="E715" s="61" t="s">
        <v>289</v>
      </c>
      <c r="F715" s="35">
        <f>SUM(F716:F719)</f>
        <v>362.54</v>
      </c>
      <c r="G715" s="35">
        <f t="shared" ref="G715:L715" si="179">SUM(G716:G719)</f>
        <v>182</v>
      </c>
      <c r="H715" s="35">
        <f t="shared" si="179"/>
        <v>462</v>
      </c>
      <c r="I715" s="38">
        <f t="shared" si="179"/>
        <v>462</v>
      </c>
      <c r="J715" s="35">
        <f t="shared" si="179"/>
        <v>462</v>
      </c>
      <c r="K715" s="35">
        <f t="shared" si="179"/>
        <v>462</v>
      </c>
      <c r="L715" s="35">
        <f t="shared" si="179"/>
        <v>2392.54</v>
      </c>
      <c r="M715" s="147"/>
    </row>
    <row r="716" spans="2:13" ht="25.5" x14ac:dyDescent="0.25">
      <c r="B716" s="147"/>
      <c r="C716" s="61"/>
      <c r="D716" s="121"/>
      <c r="E716" s="61" t="s">
        <v>284</v>
      </c>
      <c r="F716" s="35">
        <v>362.54</v>
      </c>
      <c r="G716" s="39">
        <v>182</v>
      </c>
      <c r="H716" s="39">
        <v>462</v>
      </c>
      <c r="I716" s="38">
        <v>462</v>
      </c>
      <c r="J716" s="35">
        <v>462</v>
      </c>
      <c r="K716" s="35">
        <v>462</v>
      </c>
      <c r="L716" s="39">
        <f>SUM(F716:K716)</f>
        <v>2392.54</v>
      </c>
      <c r="M716" s="147"/>
    </row>
    <row r="717" spans="2:13" ht="25.5" x14ac:dyDescent="0.25">
      <c r="B717" s="147"/>
      <c r="C717" s="61"/>
      <c r="D717" s="121"/>
      <c r="E717" s="61" t="s">
        <v>285</v>
      </c>
      <c r="F717" s="35">
        <v>0</v>
      </c>
      <c r="G717" s="39">
        <v>0</v>
      </c>
      <c r="H717" s="39">
        <v>0</v>
      </c>
      <c r="I717" s="38">
        <v>0</v>
      </c>
      <c r="J717" s="39">
        <v>0</v>
      </c>
      <c r="K717" s="39">
        <v>0</v>
      </c>
      <c r="L717" s="39">
        <f>SUM(F717:J717)</f>
        <v>0</v>
      </c>
      <c r="M717" s="147"/>
    </row>
    <row r="718" spans="2:13" ht="25.5" x14ac:dyDescent="0.25">
      <c r="B718" s="147"/>
      <c r="C718" s="61"/>
      <c r="D718" s="121"/>
      <c r="E718" s="61" t="s">
        <v>286</v>
      </c>
      <c r="F718" s="35">
        <v>0</v>
      </c>
      <c r="G718" s="39">
        <v>0</v>
      </c>
      <c r="H718" s="39">
        <v>0</v>
      </c>
      <c r="I718" s="38">
        <v>0</v>
      </c>
      <c r="J718" s="39">
        <v>0</v>
      </c>
      <c r="K718" s="39">
        <v>0</v>
      </c>
      <c r="L718" s="39">
        <f>SUM(F718:J718)</f>
        <v>0</v>
      </c>
      <c r="M718" s="147"/>
    </row>
    <row r="719" spans="2:13" ht="25.5" x14ac:dyDescent="0.25">
      <c r="B719" s="147"/>
      <c r="C719" s="61"/>
      <c r="D719" s="121"/>
      <c r="E719" s="61" t="s">
        <v>287</v>
      </c>
      <c r="F719" s="35">
        <v>0</v>
      </c>
      <c r="G719" s="39">
        <v>0</v>
      </c>
      <c r="H719" s="39">
        <v>0</v>
      </c>
      <c r="I719" s="38">
        <v>0</v>
      </c>
      <c r="J719" s="39">
        <v>0</v>
      </c>
      <c r="K719" s="39">
        <v>0</v>
      </c>
      <c r="L719" s="39">
        <f>SUM(F719:J719)</f>
        <v>0</v>
      </c>
      <c r="M719" s="147"/>
    </row>
    <row r="720" spans="2:13" x14ac:dyDescent="0.25">
      <c r="B720" s="147" t="s">
        <v>231</v>
      </c>
      <c r="C720" s="61"/>
      <c r="D720" s="121" t="s">
        <v>313</v>
      </c>
      <c r="E720" s="61" t="s">
        <v>289</v>
      </c>
      <c r="F720" s="35">
        <f>SUM(F721:F724)</f>
        <v>0</v>
      </c>
      <c r="G720" s="35">
        <f t="shared" ref="G720:L720" si="180">SUM(G721:G724)</f>
        <v>108</v>
      </c>
      <c r="H720" s="35">
        <f t="shared" si="180"/>
        <v>274.62</v>
      </c>
      <c r="I720" s="38">
        <f t="shared" si="180"/>
        <v>274.62</v>
      </c>
      <c r="J720" s="35">
        <f t="shared" si="180"/>
        <v>274.62</v>
      </c>
      <c r="K720" s="35">
        <f t="shared" si="180"/>
        <v>274.62</v>
      </c>
      <c r="L720" s="35">
        <f t="shared" si="180"/>
        <v>1206.48</v>
      </c>
      <c r="M720" s="147" t="s">
        <v>365</v>
      </c>
    </row>
    <row r="721" spans="2:14" ht="25.5" x14ac:dyDescent="0.25">
      <c r="B721" s="147"/>
      <c r="C721" s="61"/>
      <c r="D721" s="121"/>
      <c r="E721" s="61" t="s">
        <v>284</v>
      </c>
      <c r="F721" s="35">
        <v>0</v>
      </c>
      <c r="G721" s="39">
        <v>108</v>
      </c>
      <c r="H721" s="39">
        <v>274.62</v>
      </c>
      <c r="I721" s="38">
        <v>274.62</v>
      </c>
      <c r="J721" s="35">
        <v>274.62</v>
      </c>
      <c r="K721" s="35">
        <v>274.62</v>
      </c>
      <c r="L721" s="39">
        <f>SUM(F721:K721)</f>
        <v>1206.48</v>
      </c>
      <c r="M721" s="147"/>
      <c r="N721" s="47"/>
    </row>
    <row r="722" spans="2:14" ht="25.5" x14ac:dyDescent="0.25">
      <c r="B722" s="147"/>
      <c r="C722" s="61"/>
      <c r="D722" s="121"/>
      <c r="E722" s="61" t="s">
        <v>285</v>
      </c>
      <c r="F722" s="35">
        <v>0</v>
      </c>
      <c r="G722" s="39">
        <v>0</v>
      </c>
      <c r="H722" s="39">
        <v>0</v>
      </c>
      <c r="I722" s="38">
        <v>0</v>
      </c>
      <c r="J722" s="39">
        <v>0</v>
      </c>
      <c r="K722" s="39">
        <v>0</v>
      </c>
      <c r="L722" s="39">
        <f>SUM(F722:J722)</f>
        <v>0</v>
      </c>
      <c r="M722" s="147"/>
    </row>
    <row r="723" spans="2:14" ht="25.5" x14ac:dyDescent="0.25">
      <c r="B723" s="147"/>
      <c r="C723" s="61"/>
      <c r="D723" s="121"/>
      <c r="E723" s="61" t="s">
        <v>286</v>
      </c>
      <c r="F723" s="35">
        <v>0</v>
      </c>
      <c r="G723" s="39">
        <v>0</v>
      </c>
      <c r="H723" s="39">
        <v>0</v>
      </c>
      <c r="I723" s="38">
        <v>0</v>
      </c>
      <c r="J723" s="39">
        <v>0</v>
      </c>
      <c r="K723" s="39">
        <v>0</v>
      </c>
      <c r="L723" s="39">
        <f>SUM(F723:J723)</f>
        <v>0</v>
      </c>
      <c r="M723" s="147"/>
    </row>
    <row r="724" spans="2:14" ht="25.5" x14ac:dyDescent="0.25">
      <c r="B724" s="147"/>
      <c r="C724" s="61"/>
      <c r="D724" s="121"/>
      <c r="E724" s="61" t="s">
        <v>287</v>
      </c>
      <c r="F724" s="35">
        <v>0</v>
      </c>
      <c r="G724" s="39">
        <v>0</v>
      </c>
      <c r="H724" s="39">
        <v>0</v>
      </c>
      <c r="I724" s="38">
        <v>0</v>
      </c>
      <c r="J724" s="39">
        <v>0</v>
      </c>
      <c r="K724" s="39">
        <v>0</v>
      </c>
      <c r="L724" s="39">
        <f>SUM(F724:J724)</f>
        <v>0</v>
      </c>
      <c r="M724" s="147"/>
    </row>
    <row r="725" spans="2:14" x14ac:dyDescent="0.25">
      <c r="B725" s="139" t="s">
        <v>336</v>
      </c>
      <c r="C725" s="61"/>
      <c r="D725" s="121" t="s">
        <v>314</v>
      </c>
      <c r="E725" s="61" t="s">
        <v>289</v>
      </c>
      <c r="F725" s="35">
        <f>SUM(F726:F729)</f>
        <v>55</v>
      </c>
      <c r="G725" s="35">
        <f t="shared" ref="G725:L725" si="181">SUM(G726:G729)</f>
        <v>0</v>
      </c>
      <c r="H725" s="35">
        <f t="shared" si="181"/>
        <v>0</v>
      </c>
      <c r="I725" s="38">
        <f t="shared" si="181"/>
        <v>0</v>
      </c>
      <c r="J725" s="35">
        <f t="shared" si="181"/>
        <v>0</v>
      </c>
      <c r="K725" s="35">
        <f t="shared" ref="K725" si="182">SUM(K726:K729)</f>
        <v>0</v>
      </c>
      <c r="L725" s="35">
        <f t="shared" si="181"/>
        <v>55</v>
      </c>
      <c r="M725" s="147"/>
    </row>
    <row r="726" spans="2:14" ht="25.5" x14ac:dyDescent="0.25">
      <c r="B726" s="140"/>
      <c r="C726" s="61"/>
      <c r="D726" s="121"/>
      <c r="E726" s="61" t="s">
        <v>284</v>
      </c>
      <c r="F726" s="35">
        <v>55</v>
      </c>
      <c r="G726" s="39">
        <v>0</v>
      </c>
      <c r="H726" s="39">
        <v>0</v>
      </c>
      <c r="I726" s="38">
        <v>0</v>
      </c>
      <c r="J726" s="39">
        <v>0</v>
      </c>
      <c r="K726" s="39">
        <v>0</v>
      </c>
      <c r="L726" s="39">
        <f>SUM(F726:J726)</f>
        <v>55</v>
      </c>
      <c r="M726" s="147"/>
    </row>
    <row r="727" spans="2:14" ht="25.5" x14ac:dyDescent="0.25">
      <c r="B727" s="140"/>
      <c r="C727" s="61"/>
      <c r="D727" s="121"/>
      <c r="E727" s="61" t="s">
        <v>285</v>
      </c>
      <c r="F727" s="35">
        <v>0</v>
      </c>
      <c r="G727" s="39">
        <v>0</v>
      </c>
      <c r="H727" s="39">
        <v>0</v>
      </c>
      <c r="I727" s="38">
        <v>0</v>
      </c>
      <c r="J727" s="39">
        <v>0</v>
      </c>
      <c r="K727" s="39">
        <v>0</v>
      </c>
      <c r="L727" s="39">
        <f>SUM(F727:J727)</f>
        <v>0</v>
      </c>
      <c r="M727" s="147"/>
    </row>
    <row r="728" spans="2:14" ht="25.5" x14ac:dyDescent="0.25">
      <c r="B728" s="140"/>
      <c r="C728" s="61"/>
      <c r="D728" s="121"/>
      <c r="E728" s="61" t="s">
        <v>286</v>
      </c>
      <c r="F728" s="35">
        <v>0</v>
      </c>
      <c r="G728" s="39">
        <v>0</v>
      </c>
      <c r="H728" s="39">
        <v>0</v>
      </c>
      <c r="I728" s="38">
        <v>0</v>
      </c>
      <c r="J728" s="39">
        <v>0</v>
      </c>
      <c r="K728" s="39">
        <v>0</v>
      </c>
      <c r="L728" s="39">
        <f>SUM(F728:J728)</f>
        <v>0</v>
      </c>
      <c r="M728" s="147"/>
    </row>
    <row r="729" spans="2:14" ht="25.5" x14ac:dyDescent="0.25">
      <c r="B729" s="141"/>
      <c r="C729" s="61"/>
      <c r="D729" s="121"/>
      <c r="E729" s="61" t="s">
        <v>287</v>
      </c>
      <c r="F729" s="35">
        <v>0</v>
      </c>
      <c r="G729" s="39">
        <v>0</v>
      </c>
      <c r="H729" s="39">
        <v>0</v>
      </c>
      <c r="I729" s="38">
        <v>0</v>
      </c>
      <c r="J729" s="39">
        <v>0</v>
      </c>
      <c r="K729" s="39">
        <v>0</v>
      </c>
      <c r="L729" s="39">
        <f>SUM(F729:J729)</f>
        <v>0</v>
      </c>
      <c r="M729" s="147"/>
    </row>
    <row r="730" spans="2:14" x14ac:dyDescent="0.25">
      <c r="B730" s="139" t="s">
        <v>364</v>
      </c>
      <c r="C730" s="61"/>
      <c r="D730" s="121" t="s">
        <v>363</v>
      </c>
      <c r="E730" s="61" t="s">
        <v>289</v>
      </c>
      <c r="F730" s="35">
        <f>SUM(F731:F734)</f>
        <v>0</v>
      </c>
      <c r="G730" s="35">
        <f t="shared" ref="G730:L730" si="183">SUM(G731:G734)</f>
        <v>0</v>
      </c>
      <c r="H730" s="35">
        <f t="shared" si="183"/>
        <v>0</v>
      </c>
      <c r="I730" s="38">
        <f t="shared" si="183"/>
        <v>0</v>
      </c>
      <c r="J730" s="35">
        <f t="shared" si="183"/>
        <v>507.5</v>
      </c>
      <c r="K730" s="35">
        <f t="shared" si="183"/>
        <v>0</v>
      </c>
      <c r="L730" s="35">
        <f t="shared" si="183"/>
        <v>507.5</v>
      </c>
      <c r="M730" s="147" t="s">
        <v>365</v>
      </c>
    </row>
    <row r="731" spans="2:14" ht="25.5" x14ac:dyDescent="0.25">
      <c r="B731" s="140"/>
      <c r="C731" s="61"/>
      <c r="D731" s="121"/>
      <c r="E731" s="61" t="s">
        <v>284</v>
      </c>
      <c r="F731" s="35">
        <v>0</v>
      </c>
      <c r="G731" s="39">
        <v>0</v>
      </c>
      <c r="H731" s="39">
        <v>0</v>
      </c>
      <c r="I731" s="38">
        <v>0</v>
      </c>
      <c r="J731" s="39">
        <v>507.5</v>
      </c>
      <c r="K731" s="39">
        <v>0</v>
      </c>
      <c r="L731" s="39">
        <f>SUM(F731:K731)</f>
        <v>507.5</v>
      </c>
      <c r="M731" s="147"/>
    </row>
    <row r="732" spans="2:14" ht="25.5" x14ac:dyDescent="0.25">
      <c r="B732" s="140"/>
      <c r="C732" s="61"/>
      <c r="D732" s="121"/>
      <c r="E732" s="61" t="s">
        <v>285</v>
      </c>
      <c r="F732" s="35">
        <v>0</v>
      </c>
      <c r="G732" s="39">
        <v>0</v>
      </c>
      <c r="H732" s="39">
        <v>0</v>
      </c>
      <c r="I732" s="38">
        <v>0</v>
      </c>
      <c r="J732" s="39">
        <v>0</v>
      </c>
      <c r="K732" s="39">
        <v>0</v>
      </c>
      <c r="L732" s="39">
        <f>SUM(F732:J732)</f>
        <v>0</v>
      </c>
      <c r="M732" s="147"/>
    </row>
    <row r="733" spans="2:14" ht="25.5" x14ac:dyDescent="0.25">
      <c r="B733" s="140"/>
      <c r="C733" s="63"/>
      <c r="D733" s="121"/>
      <c r="E733" s="61" t="s">
        <v>286</v>
      </c>
      <c r="F733" s="35">
        <v>0</v>
      </c>
      <c r="G733" s="39">
        <v>0</v>
      </c>
      <c r="H733" s="39">
        <v>0</v>
      </c>
      <c r="I733" s="38">
        <v>0</v>
      </c>
      <c r="J733" s="39">
        <v>0</v>
      </c>
      <c r="K733" s="39">
        <v>0</v>
      </c>
      <c r="L733" s="39">
        <f>SUM(F733:J733)</f>
        <v>0</v>
      </c>
      <c r="M733" s="147"/>
    </row>
    <row r="734" spans="2:14" ht="25.5" x14ac:dyDescent="0.25">
      <c r="B734" s="141"/>
      <c r="C734" s="63"/>
      <c r="D734" s="121"/>
      <c r="E734" s="61" t="s">
        <v>287</v>
      </c>
      <c r="F734" s="35">
        <v>0</v>
      </c>
      <c r="G734" s="39">
        <v>0</v>
      </c>
      <c r="H734" s="39">
        <v>0</v>
      </c>
      <c r="I734" s="38">
        <v>0</v>
      </c>
      <c r="J734" s="39">
        <v>0</v>
      </c>
      <c r="K734" s="39">
        <v>0</v>
      </c>
      <c r="L734" s="39">
        <f>SUM(F734:J734)</f>
        <v>0</v>
      </c>
      <c r="M734" s="147"/>
    </row>
    <row r="735" spans="2:14" x14ac:dyDescent="0.25">
      <c r="B735" s="139" t="s">
        <v>362</v>
      </c>
      <c r="C735" s="61"/>
      <c r="D735" s="121" t="s">
        <v>361</v>
      </c>
      <c r="E735" s="61" t="s">
        <v>289</v>
      </c>
      <c r="F735" s="35">
        <f>SUM(F736:F739)</f>
        <v>0</v>
      </c>
      <c r="G735" s="35">
        <f t="shared" ref="G735:L735" si="184">SUM(G736:G739)</f>
        <v>0</v>
      </c>
      <c r="H735" s="35">
        <f t="shared" si="184"/>
        <v>0</v>
      </c>
      <c r="I735" s="38">
        <f t="shared" si="184"/>
        <v>258.33999999999997</v>
      </c>
      <c r="J735" s="35">
        <f t="shared" si="184"/>
        <v>0</v>
      </c>
      <c r="K735" s="35">
        <f t="shared" si="184"/>
        <v>0</v>
      </c>
      <c r="L735" s="35">
        <f t="shared" si="184"/>
        <v>258.33999999999997</v>
      </c>
      <c r="M735" s="147"/>
    </row>
    <row r="736" spans="2:14" ht="25.5" x14ac:dyDescent="0.25">
      <c r="B736" s="140"/>
      <c r="C736" s="61"/>
      <c r="D736" s="121"/>
      <c r="E736" s="61" t="s">
        <v>284</v>
      </c>
      <c r="F736" s="35">
        <v>0</v>
      </c>
      <c r="G736" s="39">
        <v>0</v>
      </c>
      <c r="H736" s="39">
        <v>0</v>
      </c>
      <c r="I736" s="38">
        <v>258.33999999999997</v>
      </c>
      <c r="J736" s="39">
        <v>0</v>
      </c>
      <c r="K736" s="39">
        <v>0</v>
      </c>
      <c r="L736" s="39">
        <f>SUM(F736:J736)</f>
        <v>258.33999999999997</v>
      </c>
      <c r="M736" s="147"/>
    </row>
    <row r="737" spans="2:13" ht="25.5" x14ac:dyDescent="0.25">
      <c r="B737" s="140"/>
      <c r="C737" s="61"/>
      <c r="D737" s="121"/>
      <c r="E737" s="61" t="s">
        <v>285</v>
      </c>
      <c r="F737" s="35">
        <v>0</v>
      </c>
      <c r="G737" s="39">
        <v>0</v>
      </c>
      <c r="H737" s="39">
        <v>0</v>
      </c>
      <c r="I737" s="38">
        <v>0</v>
      </c>
      <c r="J737" s="39">
        <v>0</v>
      </c>
      <c r="K737" s="39">
        <v>0</v>
      </c>
      <c r="L737" s="39">
        <f>SUM(F737:J737)</f>
        <v>0</v>
      </c>
      <c r="M737" s="147"/>
    </row>
    <row r="738" spans="2:13" ht="25.5" x14ac:dyDescent="0.25">
      <c r="B738" s="140"/>
      <c r="C738" s="63"/>
      <c r="D738" s="121"/>
      <c r="E738" s="61" t="s">
        <v>286</v>
      </c>
      <c r="F738" s="35">
        <v>0</v>
      </c>
      <c r="G738" s="39">
        <v>0</v>
      </c>
      <c r="H738" s="39">
        <v>0</v>
      </c>
      <c r="I738" s="38">
        <v>0</v>
      </c>
      <c r="J738" s="39">
        <v>0</v>
      </c>
      <c r="K738" s="39">
        <v>0</v>
      </c>
      <c r="L738" s="39">
        <f>SUM(F738:J738)</f>
        <v>0</v>
      </c>
      <c r="M738" s="147"/>
    </row>
    <row r="739" spans="2:13" ht="25.5" x14ac:dyDescent="0.25">
      <c r="B739" s="141"/>
      <c r="C739" s="63"/>
      <c r="D739" s="121"/>
      <c r="E739" s="61" t="s">
        <v>287</v>
      </c>
      <c r="F739" s="35">
        <v>0</v>
      </c>
      <c r="G739" s="39">
        <v>0</v>
      </c>
      <c r="H739" s="39">
        <v>0</v>
      </c>
      <c r="I739" s="38">
        <v>0</v>
      </c>
      <c r="J739" s="39">
        <v>0</v>
      </c>
      <c r="K739" s="39">
        <v>0</v>
      </c>
      <c r="L739" s="39">
        <f>SUM(F739:J739)</f>
        <v>0</v>
      </c>
      <c r="M739" s="147"/>
    </row>
    <row r="740" spans="2:13" x14ac:dyDescent="0.25">
      <c r="B740" s="139" t="s">
        <v>360</v>
      </c>
      <c r="C740" s="61"/>
      <c r="D740" s="121" t="s">
        <v>359</v>
      </c>
      <c r="E740" s="61" t="s">
        <v>289</v>
      </c>
      <c r="F740" s="35">
        <f>SUM(F741:F744)</f>
        <v>0</v>
      </c>
      <c r="G740" s="35">
        <f t="shared" ref="G740:L740" si="185">SUM(G741:G744)</f>
        <v>0</v>
      </c>
      <c r="H740" s="35">
        <f t="shared" si="185"/>
        <v>0</v>
      </c>
      <c r="I740" s="38">
        <f t="shared" si="185"/>
        <v>164.7</v>
      </c>
      <c r="J740" s="35">
        <f t="shared" si="185"/>
        <v>0</v>
      </c>
      <c r="K740" s="35">
        <f t="shared" ref="K740" si="186">SUM(K741:K744)</f>
        <v>0</v>
      </c>
      <c r="L740" s="35">
        <f t="shared" si="185"/>
        <v>164.7</v>
      </c>
      <c r="M740" s="147" t="s">
        <v>365</v>
      </c>
    </row>
    <row r="741" spans="2:13" ht="25.5" x14ac:dyDescent="0.25">
      <c r="B741" s="140"/>
      <c r="C741" s="61"/>
      <c r="D741" s="121"/>
      <c r="E741" s="61" t="s">
        <v>284</v>
      </c>
      <c r="F741" s="35">
        <v>0</v>
      </c>
      <c r="G741" s="39">
        <v>0</v>
      </c>
      <c r="H741" s="39">
        <v>0</v>
      </c>
      <c r="I741" s="38">
        <v>164.7</v>
      </c>
      <c r="J741" s="39">
        <v>0</v>
      </c>
      <c r="K741" s="39">
        <v>0</v>
      </c>
      <c r="L741" s="39">
        <f>SUM(F741:J741)</f>
        <v>164.7</v>
      </c>
      <c r="M741" s="147"/>
    </row>
    <row r="742" spans="2:13" ht="25.5" x14ac:dyDescent="0.25">
      <c r="B742" s="140"/>
      <c r="C742" s="61"/>
      <c r="D742" s="121"/>
      <c r="E742" s="61" t="s">
        <v>285</v>
      </c>
      <c r="F742" s="35">
        <v>0</v>
      </c>
      <c r="G742" s="39">
        <v>0</v>
      </c>
      <c r="H742" s="39">
        <v>0</v>
      </c>
      <c r="I742" s="38">
        <v>0</v>
      </c>
      <c r="J742" s="39">
        <v>0</v>
      </c>
      <c r="K742" s="39">
        <v>0</v>
      </c>
      <c r="L742" s="39">
        <f>SUM(F742:J742)</f>
        <v>0</v>
      </c>
      <c r="M742" s="147"/>
    </row>
    <row r="743" spans="2:13" ht="25.5" x14ac:dyDescent="0.25">
      <c r="B743" s="140"/>
      <c r="C743" s="63"/>
      <c r="D743" s="121"/>
      <c r="E743" s="61" t="s">
        <v>286</v>
      </c>
      <c r="F743" s="35">
        <v>0</v>
      </c>
      <c r="G743" s="39">
        <v>0</v>
      </c>
      <c r="H743" s="39">
        <v>0</v>
      </c>
      <c r="I743" s="38">
        <v>0</v>
      </c>
      <c r="J743" s="39">
        <v>0</v>
      </c>
      <c r="K743" s="39">
        <v>0</v>
      </c>
      <c r="L743" s="39">
        <f>SUM(F743:J743)</f>
        <v>0</v>
      </c>
      <c r="M743" s="147"/>
    </row>
    <row r="744" spans="2:13" ht="25.5" x14ac:dyDescent="0.25">
      <c r="B744" s="141"/>
      <c r="C744" s="63"/>
      <c r="D744" s="121"/>
      <c r="E744" s="61" t="s">
        <v>287</v>
      </c>
      <c r="F744" s="35">
        <v>0</v>
      </c>
      <c r="G744" s="39">
        <v>0</v>
      </c>
      <c r="H744" s="39">
        <v>0</v>
      </c>
      <c r="I744" s="38">
        <v>0</v>
      </c>
      <c r="J744" s="39">
        <v>0</v>
      </c>
      <c r="K744" s="39">
        <v>0</v>
      </c>
      <c r="L744" s="39">
        <f>SUM(F744:J744)</f>
        <v>0</v>
      </c>
      <c r="M744" s="147"/>
    </row>
    <row r="745" spans="2:13" x14ac:dyDescent="0.25">
      <c r="B745" s="139" t="s">
        <v>358</v>
      </c>
      <c r="C745" s="61"/>
      <c r="D745" s="121" t="s">
        <v>357</v>
      </c>
      <c r="E745" s="61" t="s">
        <v>289</v>
      </c>
      <c r="F745" s="35">
        <f>SUM(F746:F749)</f>
        <v>0</v>
      </c>
      <c r="G745" s="35">
        <f t="shared" ref="G745:L745" si="187">SUM(G746:G749)</f>
        <v>0</v>
      </c>
      <c r="H745" s="35">
        <f t="shared" si="187"/>
        <v>0</v>
      </c>
      <c r="I745" s="38">
        <f t="shared" si="187"/>
        <v>0</v>
      </c>
      <c r="J745" s="35">
        <f t="shared" si="187"/>
        <v>866.9</v>
      </c>
      <c r="K745" s="35">
        <f t="shared" ref="K745" si="188">SUM(K746:K749)</f>
        <v>0</v>
      </c>
      <c r="L745" s="35">
        <f t="shared" si="187"/>
        <v>866.9</v>
      </c>
      <c r="M745" s="147"/>
    </row>
    <row r="746" spans="2:13" ht="25.5" x14ac:dyDescent="0.25">
      <c r="B746" s="140"/>
      <c r="C746" s="61"/>
      <c r="D746" s="121"/>
      <c r="E746" s="61" t="s">
        <v>284</v>
      </c>
      <c r="F746" s="35">
        <v>0</v>
      </c>
      <c r="G746" s="39">
        <v>0</v>
      </c>
      <c r="H746" s="39">
        <v>0</v>
      </c>
      <c r="I746" s="38">
        <v>0</v>
      </c>
      <c r="J746" s="39">
        <v>866.9</v>
      </c>
      <c r="K746" s="39">
        <v>0</v>
      </c>
      <c r="L746" s="39">
        <f>SUM(F746:J746)</f>
        <v>866.9</v>
      </c>
      <c r="M746" s="147"/>
    </row>
    <row r="747" spans="2:13" ht="25.5" x14ac:dyDescent="0.25">
      <c r="B747" s="140"/>
      <c r="C747" s="61"/>
      <c r="D747" s="121"/>
      <c r="E747" s="61" t="s">
        <v>285</v>
      </c>
      <c r="F747" s="35">
        <v>0</v>
      </c>
      <c r="G747" s="39">
        <v>0</v>
      </c>
      <c r="H747" s="39">
        <v>0</v>
      </c>
      <c r="I747" s="38">
        <v>0</v>
      </c>
      <c r="J747" s="39">
        <v>0</v>
      </c>
      <c r="K747" s="39">
        <v>0</v>
      </c>
      <c r="L747" s="39">
        <f>SUM(F747:J747)</f>
        <v>0</v>
      </c>
      <c r="M747" s="147"/>
    </row>
    <row r="748" spans="2:13" ht="25.5" x14ac:dyDescent="0.25">
      <c r="B748" s="140"/>
      <c r="C748" s="61"/>
      <c r="D748" s="121"/>
      <c r="E748" s="61" t="s">
        <v>286</v>
      </c>
      <c r="F748" s="35">
        <v>0</v>
      </c>
      <c r="G748" s="39">
        <v>0</v>
      </c>
      <c r="H748" s="39">
        <v>0</v>
      </c>
      <c r="I748" s="38">
        <v>0</v>
      </c>
      <c r="J748" s="39">
        <v>0</v>
      </c>
      <c r="K748" s="39">
        <v>0</v>
      </c>
      <c r="L748" s="39">
        <f>SUM(F748:J748)</f>
        <v>0</v>
      </c>
      <c r="M748" s="147"/>
    </row>
    <row r="749" spans="2:13" ht="25.5" x14ac:dyDescent="0.25">
      <c r="B749" s="141"/>
      <c r="C749" s="63"/>
      <c r="D749" s="121"/>
      <c r="E749" s="61" t="s">
        <v>287</v>
      </c>
      <c r="F749" s="35">
        <v>0</v>
      </c>
      <c r="G749" s="39">
        <v>0</v>
      </c>
      <c r="H749" s="39">
        <v>0</v>
      </c>
      <c r="I749" s="38">
        <v>0</v>
      </c>
      <c r="J749" s="39">
        <v>0</v>
      </c>
      <c r="K749" s="39">
        <v>0</v>
      </c>
      <c r="L749" s="39">
        <f>SUM(F749:J749)</f>
        <v>0</v>
      </c>
      <c r="M749" s="147"/>
    </row>
    <row r="750" spans="2:13" x14ac:dyDescent="0.25">
      <c r="B750" s="139" t="s">
        <v>356</v>
      </c>
      <c r="C750" s="61"/>
      <c r="D750" s="121" t="s">
        <v>355</v>
      </c>
      <c r="E750" s="61" t="s">
        <v>289</v>
      </c>
      <c r="F750" s="35">
        <f>SUM(F751:F754)</f>
        <v>0</v>
      </c>
      <c r="G750" s="35">
        <f t="shared" ref="G750:L750" si="189">SUM(G751:G754)</f>
        <v>0</v>
      </c>
      <c r="H750" s="35">
        <f t="shared" si="189"/>
        <v>0</v>
      </c>
      <c r="I750" s="38">
        <f t="shared" si="189"/>
        <v>0</v>
      </c>
      <c r="J750" s="35">
        <f t="shared" si="189"/>
        <v>308.5</v>
      </c>
      <c r="K750" s="35">
        <f t="shared" ref="K750" si="190">SUM(K751:K754)</f>
        <v>0</v>
      </c>
      <c r="L750" s="35">
        <f t="shared" si="189"/>
        <v>308.5</v>
      </c>
      <c r="M750" s="147" t="s">
        <v>365</v>
      </c>
    </row>
    <row r="751" spans="2:13" ht="25.5" x14ac:dyDescent="0.25">
      <c r="B751" s="140"/>
      <c r="C751" s="61"/>
      <c r="D751" s="121"/>
      <c r="E751" s="61" t="s">
        <v>284</v>
      </c>
      <c r="F751" s="35">
        <v>0</v>
      </c>
      <c r="G751" s="39">
        <v>0</v>
      </c>
      <c r="H751" s="39">
        <v>0</v>
      </c>
      <c r="I751" s="38">
        <v>0</v>
      </c>
      <c r="J751" s="39">
        <v>308.5</v>
      </c>
      <c r="K751" s="39">
        <v>0</v>
      </c>
      <c r="L751" s="39">
        <f>SUM(F751:J751)</f>
        <v>308.5</v>
      </c>
      <c r="M751" s="147"/>
    </row>
    <row r="752" spans="2:13" ht="25.5" x14ac:dyDescent="0.25">
      <c r="B752" s="140"/>
      <c r="C752" s="61"/>
      <c r="D752" s="121"/>
      <c r="E752" s="61" t="s">
        <v>285</v>
      </c>
      <c r="F752" s="35">
        <v>0</v>
      </c>
      <c r="G752" s="39">
        <v>0</v>
      </c>
      <c r="H752" s="39">
        <v>0</v>
      </c>
      <c r="I752" s="38">
        <v>0</v>
      </c>
      <c r="J752" s="39">
        <v>0</v>
      </c>
      <c r="K752" s="39">
        <v>0</v>
      </c>
      <c r="L752" s="39">
        <f>SUM(F752:J752)</f>
        <v>0</v>
      </c>
      <c r="M752" s="147"/>
    </row>
    <row r="753" spans="2:13" ht="25.5" x14ac:dyDescent="0.25">
      <c r="B753" s="140"/>
      <c r="C753" s="61"/>
      <c r="D753" s="121"/>
      <c r="E753" s="61" t="s">
        <v>286</v>
      </c>
      <c r="F753" s="35">
        <v>0</v>
      </c>
      <c r="G753" s="39">
        <v>0</v>
      </c>
      <c r="H753" s="39">
        <v>0</v>
      </c>
      <c r="I753" s="38">
        <v>0</v>
      </c>
      <c r="J753" s="39">
        <v>0</v>
      </c>
      <c r="K753" s="39">
        <v>0</v>
      </c>
      <c r="L753" s="39">
        <f>SUM(F753:J753)</f>
        <v>0</v>
      </c>
      <c r="M753" s="147"/>
    </row>
    <row r="754" spans="2:13" ht="25.5" x14ac:dyDescent="0.25">
      <c r="B754" s="141"/>
      <c r="C754" s="63"/>
      <c r="D754" s="121"/>
      <c r="E754" s="61" t="s">
        <v>287</v>
      </c>
      <c r="F754" s="35">
        <v>0</v>
      </c>
      <c r="G754" s="39">
        <v>0</v>
      </c>
      <c r="H754" s="39">
        <v>0</v>
      </c>
      <c r="I754" s="38">
        <v>0</v>
      </c>
      <c r="J754" s="39">
        <v>0</v>
      </c>
      <c r="K754" s="39">
        <v>0</v>
      </c>
      <c r="L754" s="39">
        <f>SUM(F754:J754)</f>
        <v>0</v>
      </c>
      <c r="M754" s="147"/>
    </row>
    <row r="755" spans="2:13" x14ac:dyDescent="0.25">
      <c r="B755" s="139" t="s">
        <v>354</v>
      </c>
      <c r="C755" s="61"/>
      <c r="D755" s="121" t="s">
        <v>353</v>
      </c>
      <c r="E755" s="61" t="s">
        <v>289</v>
      </c>
      <c r="F755" s="35">
        <f>SUM(F756:F759)</f>
        <v>0</v>
      </c>
      <c r="G755" s="35">
        <f t="shared" ref="G755:L755" si="191">SUM(G756:G759)</f>
        <v>0</v>
      </c>
      <c r="H755" s="35">
        <f t="shared" si="191"/>
        <v>160.72999999999999</v>
      </c>
      <c r="I755" s="38">
        <f t="shared" si="191"/>
        <v>0</v>
      </c>
      <c r="J755" s="35">
        <f t="shared" si="191"/>
        <v>0</v>
      </c>
      <c r="K755" s="35">
        <f t="shared" ref="K755" si="192">SUM(K756:K759)</f>
        <v>0</v>
      </c>
      <c r="L755" s="35">
        <f t="shared" si="191"/>
        <v>160.72999999999999</v>
      </c>
      <c r="M755" s="147"/>
    </row>
    <row r="756" spans="2:13" ht="25.5" x14ac:dyDescent="0.25">
      <c r="B756" s="140"/>
      <c r="C756" s="61"/>
      <c r="D756" s="121"/>
      <c r="E756" s="61" t="s">
        <v>284</v>
      </c>
      <c r="F756" s="35">
        <v>0</v>
      </c>
      <c r="G756" s="39">
        <v>0</v>
      </c>
      <c r="H756" s="39">
        <f>100+60.73</f>
        <v>160.72999999999999</v>
      </c>
      <c r="I756" s="38">
        <v>0</v>
      </c>
      <c r="J756" s="39">
        <v>0</v>
      </c>
      <c r="K756" s="39">
        <v>0</v>
      </c>
      <c r="L756" s="39">
        <f>SUM(F756:J756)</f>
        <v>160.72999999999999</v>
      </c>
      <c r="M756" s="147"/>
    </row>
    <row r="757" spans="2:13" ht="25.5" x14ac:dyDescent="0.25">
      <c r="B757" s="140"/>
      <c r="C757" s="63"/>
      <c r="D757" s="121"/>
      <c r="E757" s="61" t="s">
        <v>285</v>
      </c>
      <c r="F757" s="35">
        <v>0</v>
      </c>
      <c r="G757" s="39">
        <v>0</v>
      </c>
      <c r="H757" s="39">
        <v>0</v>
      </c>
      <c r="I757" s="38">
        <v>0</v>
      </c>
      <c r="J757" s="39">
        <v>0</v>
      </c>
      <c r="K757" s="39">
        <v>0</v>
      </c>
      <c r="L757" s="39">
        <f>SUM(F757:J757)</f>
        <v>0</v>
      </c>
      <c r="M757" s="147"/>
    </row>
    <row r="758" spans="2:13" ht="25.5" x14ac:dyDescent="0.25">
      <c r="B758" s="140"/>
      <c r="C758" s="63"/>
      <c r="D758" s="121"/>
      <c r="E758" s="61" t="s">
        <v>286</v>
      </c>
      <c r="F758" s="35">
        <v>0</v>
      </c>
      <c r="G758" s="39">
        <v>0</v>
      </c>
      <c r="H758" s="39">
        <v>0</v>
      </c>
      <c r="I758" s="38">
        <v>0</v>
      </c>
      <c r="J758" s="39">
        <v>0</v>
      </c>
      <c r="K758" s="39">
        <v>0</v>
      </c>
      <c r="L758" s="39">
        <f>SUM(F758:J758)</f>
        <v>0</v>
      </c>
      <c r="M758" s="147"/>
    </row>
    <row r="759" spans="2:13" ht="25.5" x14ac:dyDescent="0.25">
      <c r="B759" s="141"/>
      <c r="C759" s="63"/>
      <c r="D759" s="121"/>
      <c r="E759" s="61" t="s">
        <v>287</v>
      </c>
      <c r="F759" s="35">
        <v>0</v>
      </c>
      <c r="G759" s="39">
        <v>0</v>
      </c>
      <c r="H759" s="39">
        <v>0</v>
      </c>
      <c r="I759" s="38">
        <v>0</v>
      </c>
      <c r="J759" s="39">
        <v>0</v>
      </c>
      <c r="K759" s="39">
        <v>0</v>
      </c>
      <c r="L759" s="39">
        <f>SUM(F759:J759)</f>
        <v>0</v>
      </c>
      <c r="M759" s="147"/>
    </row>
    <row r="760" spans="2:13" x14ac:dyDescent="0.25">
      <c r="B760" s="139" t="s">
        <v>352</v>
      </c>
      <c r="C760" s="61"/>
      <c r="D760" s="121" t="s">
        <v>351</v>
      </c>
      <c r="E760" s="61" t="s">
        <v>289</v>
      </c>
      <c r="F760" s="35">
        <f>SUM(F761:F764)</f>
        <v>0</v>
      </c>
      <c r="G760" s="35">
        <f t="shared" ref="G760:L760" si="193">SUM(G761:G764)</f>
        <v>0</v>
      </c>
      <c r="H760" s="35">
        <f t="shared" si="193"/>
        <v>0</v>
      </c>
      <c r="I760" s="38">
        <f t="shared" si="193"/>
        <v>532.9</v>
      </c>
      <c r="J760" s="35">
        <f t="shared" si="193"/>
        <v>0</v>
      </c>
      <c r="K760" s="35">
        <f t="shared" ref="K760" si="194">SUM(K761:K764)</f>
        <v>0</v>
      </c>
      <c r="L760" s="35">
        <f t="shared" si="193"/>
        <v>532.9</v>
      </c>
      <c r="M760" s="147" t="s">
        <v>365</v>
      </c>
    </row>
    <row r="761" spans="2:13" ht="25.5" x14ac:dyDescent="0.25">
      <c r="B761" s="140"/>
      <c r="C761" s="61"/>
      <c r="D761" s="121"/>
      <c r="E761" s="61" t="s">
        <v>284</v>
      </c>
      <c r="F761" s="35">
        <v>0</v>
      </c>
      <c r="G761" s="39">
        <v>0</v>
      </c>
      <c r="H761" s="39">
        <v>0</v>
      </c>
      <c r="I761" s="38">
        <v>532.9</v>
      </c>
      <c r="J761" s="39">
        <v>0</v>
      </c>
      <c r="K761" s="39">
        <v>0</v>
      </c>
      <c r="L761" s="39">
        <f>SUM(F761:J761)</f>
        <v>532.9</v>
      </c>
      <c r="M761" s="147"/>
    </row>
    <row r="762" spans="2:13" ht="25.5" x14ac:dyDescent="0.25">
      <c r="B762" s="140"/>
      <c r="C762" s="63"/>
      <c r="D762" s="121"/>
      <c r="E762" s="61" t="s">
        <v>285</v>
      </c>
      <c r="F762" s="35">
        <v>0</v>
      </c>
      <c r="G762" s="39">
        <v>0</v>
      </c>
      <c r="H762" s="39">
        <v>0</v>
      </c>
      <c r="I762" s="38">
        <v>0</v>
      </c>
      <c r="J762" s="39">
        <v>0</v>
      </c>
      <c r="K762" s="39">
        <v>0</v>
      </c>
      <c r="L762" s="39">
        <f>SUM(F762:J762)</f>
        <v>0</v>
      </c>
      <c r="M762" s="147"/>
    </row>
    <row r="763" spans="2:13" ht="25.5" x14ac:dyDescent="0.25">
      <c r="B763" s="140"/>
      <c r="C763" s="63"/>
      <c r="D763" s="121"/>
      <c r="E763" s="61" t="s">
        <v>286</v>
      </c>
      <c r="F763" s="35">
        <v>0</v>
      </c>
      <c r="G763" s="39">
        <v>0</v>
      </c>
      <c r="H763" s="39">
        <v>0</v>
      </c>
      <c r="I763" s="38">
        <v>0</v>
      </c>
      <c r="J763" s="39">
        <v>0</v>
      </c>
      <c r="K763" s="39">
        <v>0</v>
      </c>
      <c r="L763" s="39">
        <f>SUM(F763:J763)</f>
        <v>0</v>
      </c>
      <c r="M763" s="147"/>
    </row>
    <row r="764" spans="2:13" ht="25.5" x14ac:dyDescent="0.25">
      <c r="B764" s="141"/>
      <c r="C764" s="63"/>
      <c r="D764" s="121"/>
      <c r="E764" s="61" t="s">
        <v>287</v>
      </c>
      <c r="F764" s="35">
        <v>0</v>
      </c>
      <c r="G764" s="39">
        <v>0</v>
      </c>
      <c r="H764" s="39">
        <v>0</v>
      </c>
      <c r="I764" s="38">
        <v>0</v>
      </c>
      <c r="J764" s="39">
        <v>0</v>
      </c>
      <c r="K764" s="39">
        <v>0</v>
      </c>
      <c r="L764" s="39">
        <f>SUM(F764:J764)</f>
        <v>0</v>
      </c>
      <c r="M764" s="147"/>
    </row>
    <row r="765" spans="2:13" x14ac:dyDescent="0.25">
      <c r="B765" s="139" t="s">
        <v>350</v>
      </c>
      <c r="C765" s="61"/>
      <c r="D765" s="121" t="s">
        <v>349</v>
      </c>
      <c r="E765" s="61" t="s">
        <v>289</v>
      </c>
      <c r="F765" s="35">
        <f>SUM(F766:F769)</f>
        <v>0</v>
      </c>
      <c r="G765" s="35">
        <f t="shared" ref="G765:L765" si="195">SUM(G766:G769)</f>
        <v>0</v>
      </c>
      <c r="H765" s="35">
        <f t="shared" si="195"/>
        <v>268.2</v>
      </c>
      <c r="I765" s="38">
        <f t="shared" si="195"/>
        <v>0</v>
      </c>
      <c r="J765" s="35">
        <f t="shared" si="195"/>
        <v>0</v>
      </c>
      <c r="K765" s="35">
        <f t="shared" ref="K765" si="196">SUM(K766:K769)</f>
        <v>0</v>
      </c>
      <c r="L765" s="35">
        <f t="shared" si="195"/>
        <v>268.2</v>
      </c>
      <c r="M765" s="147"/>
    </row>
    <row r="766" spans="2:13" ht="25.5" x14ac:dyDescent="0.25">
      <c r="B766" s="140"/>
      <c r="C766" s="61"/>
      <c r="D766" s="121"/>
      <c r="E766" s="61" t="s">
        <v>284</v>
      </c>
      <c r="F766" s="35">
        <v>0</v>
      </c>
      <c r="G766" s="39">
        <v>0</v>
      </c>
      <c r="H766" s="39">
        <v>268.2</v>
      </c>
      <c r="I766" s="38">
        <v>0</v>
      </c>
      <c r="J766" s="39">
        <v>0</v>
      </c>
      <c r="K766" s="39">
        <v>0</v>
      </c>
      <c r="L766" s="39">
        <f>SUM(F766:J766)</f>
        <v>268.2</v>
      </c>
      <c r="M766" s="147"/>
    </row>
    <row r="767" spans="2:13" ht="25.5" x14ac:dyDescent="0.25">
      <c r="B767" s="140"/>
      <c r="C767" s="63"/>
      <c r="D767" s="121"/>
      <c r="E767" s="61" t="s">
        <v>285</v>
      </c>
      <c r="F767" s="35">
        <v>0</v>
      </c>
      <c r="G767" s="39">
        <v>0</v>
      </c>
      <c r="H767" s="39">
        <v>0</v>
      </c>
      <c r="I767" s="38">
        <v>0</v>
      </c>
      <c r="J767" s="39">
        <v>0</v>
      </c>
      <c r="K767" s="39">
        <v>0</v>
      </c>
      <c r="L767" s="39">
        <f>SUM(F767:J767)</f>
        <v>0</v>
      </c>
      <c r="M767" s="147"/>
    </row>
    <row r="768" spans="2:13" ht="25.5" x14ac:dyDescent="0.25">
      <c r="B768" s="140"/>
      <c r="C768" s="63"/>
      <c r="D768" s="121"/>
      <c r="E768" s="61" t="s">
        <v>286</v>
      </c>
      <c r="F768" s="35">
        <v>0</v>
      </c>
      <c r="G768" s="39">
        <v>0</v>
      </c>
      <c r="H768" s="39">
        <v>0</v>
      </c>
      <c r="I768" s="38">
        <v>0</v>
      </c>
      <c r="J768" s="39">
        <v>0</v>
      </c>
      <c r="K768" s="39">
        <v>0</v>
      </c>
      <c r="L768" s="39">
        <f>SUM(F768:J768)</f>
        <v>0</v>
      </c>
      <c r="M768" s="147"/>
    </row>
    <row r="769" spans="2:13" ht="25.5" x14ac:dyDescent="0.25">
      <c r="B769" s="141"/>
      <c r="C769" s="63"/>
      <c r="D769" s="121"/>
      <c r="E769" s="61" t="s">
        <v>287</v>
      </c>
      <c r="F769" s="35">
        <v>0</v>
      </c>
      <c r="G769" s="39">
        <v>0</v>
      </c>
      <c r="H769" s="39">
        <v>0</v>
      </c>
      <c r="I769" s="38">
        <v>0</v>
      </c>
      <c r="J769" s="39">
        <v>0</v>
      </c>
      <c r="K769" s="39">
        <v>0</v>
      </c>
      <c r="L769" s="39">
        <f>SUM(F769:J769)</f>
        <v>0</v>
      </c>
      <c r="M769" s="147"/>
    </row>
    <row r="770" spans="2:13" x14ac:dyDescent="0.25">
      <c r="B770" s="139" t="s">
        <v>348</v>
      </c>
      <c r="C770" s="61"/>
      <c r="D770" s="121" t="s">
        <v>347</v>
      </c>
      <c r="E770" s="61" t="s">
        <v>289</v>
      </c>
      <c r="F770" s="35">
        <f>SUM(F771:F774)</f>
        <v>202.72499999999999</v>
      </c>
      <c r="G770" s="35">
        <f t="shared" ref="G770:L770" si="197">SUM(G771:G774)</f>
        <v>0</v>
      </c>
      <c r="H770" s="35">
        <f t="shared" si="197"/>
        <v>0</v>
      </c>
      <c r="I770" s="38">
        <f t="shared" si="197"/>
        <v>0</v>
      </c>
      <c r="J770" s="35">
        <f t="shared" si="197"/>
        <v>0</v>
      </c>
      <c r="K770" s="35">
        <f t="shared" ref="K770" si="198">SUM(K771:K774)</f>
        <v>0</v>
      </c>
      <c r="L770" s="35">
        <f t="shared" si="197"/>
        <v>202.72499999999999</v>
      </c>
      <c r="M770" s="147"/>
    </row>
    <row r="771" spans="2:13" ht="25.5" x14ac:dyDescent="0.25">
      <c r="B771" s="140"/>
      <c r="C771" s="61"/>
      <c r="D771" s="121"/>
      <c r="E771" s="61" t="s">
        <v>284</v>
      </c>
      <c r="F771" s="35">
        <v>202.72499999999999</v>
      </c>
      <c r="G771" s="39">
        <v>0</v>
      </c>
      <c r="H771" s="39">
        <v>0</v>
      </c>
      <c r="I771" s="38">
        <v>0</v>
      </c>
      <c r="J771" s="39">
        <v>0</v>
      </c>
      <c r="K771" s="39">
        <v>0</v>
      </c>
      <c r="L771" s="39">
        <f>SUM(F771:J771)</f>
        <v>202.72499999999999</v>
      </c>
      <c r="M771" s="147"/>
    </row>
    <row r="772" spans="2:13" ht="25.5" x14ac:dyDescent="0.25">
      <c r="B772" s="140"/>
      <c r="C772" s="63"/>
      <c r="D772" s="121"/>
      <c r="E772" s="61" t="s">
        <v>285</v>
      </c>
      <c r="F772" s="35">
        <v>0</v>
      </c>
      <c r="G772" s="39">
        <v>0</v>
      </c>
      <c r="H772" s="39">
        <v>0</v>
      </c>
      <c r="I772" s="38">
        <v>0</v>
      </c>
      <c r="J772" s="39">
        <v>0</v>
      </c>
      <c r="K772" s="39">
        <v>0</v>
      </c>
      <c r="L772" s="39">
        <f>SUM(F772:J772)</f>
        <v>0</v>
      </c>
      <c r="M772" s="147"/>
    </row>
    <row r="773" spans="2:13" ht="25.5" x14ac:dyDescent="0.25">
      <c r="B773" s="140"/>
      <c r="C773" s="63"/>
      <c r="D773" s="121"/>
      <c r="E773" s="61" t="s">
        <v>286</v>
      </c>
      <c r="F773" s="35">
        <v>0</v>
      </c>
      <c r="G773" s="39">
        <v>0</v>
      </c>
      <c r="H773" s="39">
        <v>0</v>
      </c>
      <c r="I773" s="38">
        <v>0</v>
      </c>
      <c r="J773" s="39">
        <v>0</v>
      </c>
      <c r="K773" s="39">
        <v>0</v>
      </c>
      <c r="L773" s="39">
        <f>SUM(F773:J773)</f>
        <v>0</v>
      </c>
      <c r="M773" s="147"/>
    </row>
    <row r="774" spans="2:13" ht="25.5" x14ac:dyDescent="0.25">
      <c r="B774" s="141"/>
      <c r="C774" s="63"/>
      <c r="D774" s="121"/>
      <c r="E774" s="61" t="s">
        <v>287</v>
      </c>
      <c r="F774" s="35">
        <v>0</v>
      </c>
      <c r="G774" s="39">
        <v>0</v>
      </c>
      <c r="H774" s="39">
        <v>0</v>
      </c>
      <c r="I774" s="38">
        <v>0</v>
      </c>
      <c r="J774" s="39">
        <v>0</v>
      </c>
      <c r="K774" s="39">
        <v>0</v>
      </c>
      <c r="L774" s="39">
        <f>SUM(F774:J774)</f>
        <v>0</v>
      </c>
      <c r="M774" s="147"/>
    </row>
    <row r="775" spans="2:13" x14ac:dyDescent="0.25">
      <c r="B775" s="158" t="s">
        <v>346</v>
      </c>
      <c r="C775" s="61"/>
      <c r="D775" s="121" t="s">
        <v>345</v>
      </c>
      <c r="E775" s="61" t="s">
        <v>289</v>
      </c>
      <c r="F775" s="35">
        <f>SUM(F776:F779)</f>
        <v>155.15199999999999</v>
      </c>
      <c r="G775" s="35">
        <f t="shared" ref="G775:L775" si="199">SUM(G776:G779)</f>
        <v>0</v>
      </c>
      <c r="H775" s="35">
        <f t="shared" si="199"/>
        <v>0</v>
      </c>
      <c r="I775" s="38">
        <f t="shared" si="199"/>
        <v>0</v>
      </c>
      <c r="J775" s="35">
        <f t="shared" si="199"/>
        <v>0</v>
      </c>
      <c r="K775" s="35">
        <f t="shared" ref="K775" si="200">SUM(K776:K779)</f>
        <v>0</v>
      </c>
      <c r="L775" s="35">
        <f t="shared" si="199"/>
        <v>155.15199999999999</v>
      </c>
      <c r="M775" s="139" t="s">
        <v>365</v>
      </c>
    </row>
    <row r="776" spans="2:13" ht="25.5" x14ac:dyDescent="0.25">
      <c r="B776" s="173"/>
      <c r="C776" s="61"/>
      <c r="D776" s="121"/>
      <c r="E776" s="61" t="s">
        <v>284</v>
      </c>
      <c r="F776" s="35">
        <v>155.15199999999999</v>
      </c>
      <c r="G776" s="39">
        <v>0</v>
      </c>
      <c r="H776" s="39">
        <v>0</v>
      </c>
      <c r="I776" s="38">
        <v>0</v>
      </c>
      <c r="J776" s="39">
        <v>0</v>
      </c>
      <c r="K776" s="39">
        <v>0</v>
      </c>
      <c r="L776" s="39">
        <f>SUM(F776:J776)</f>
        <v>155.15199999999999</v>
      </c>
      <c r="M776" s="140"/>
    </row>
    <row r="777" spans="2:13" ht="25.5" x14ac:dyDescent="0.25">
      <c r="B777" s="173"/>
      <c r="C777" s="61"/>
      <c r="D777" s="121"/>
      <c r="E777" s="61" t="s">
        <v>285</v>
      </c>
      <c r="F777" s="35">
        <v>0</v>
      </c>
      <c r="G777" s="39">
        <v>0</v>
      </c>
      <c r="H777" s="39">
        <v>0</v>
      </c>
      <c r="I777" s="38">
        <v>0</v>
      </c>
      <c r="J777" s="39">
        <v>0</v>
      </c>
      <c r="K777" s="39">
        <v>0</v>
      </c>
      <c r="L777" s="39">
        <f>SUM(F777:J777)</f>
        <v>0</v>
      </c>
      <c r="M777" s="140"/>
    </row>
    <row r="778" spans="2:13" ht="25.5" x14ac:dyDescent="0.25">
      <c r="B778" s="173"/>
      <c r="C778" s="63"/>
      <c r="D778" s="121"/>
      <c r="E778" s="61" t="s">
        <v>286</v>
      </c>
      <c r="F778" s="35">
        <v>0</v>
      </c>
      <c r="G778" s="39">
        <v>0</v>
      </c>
      <c r="H778" s="39">
        <v>0</v>
      </c>
      <c r="I778" s="38">
        <v>0</v>
      </c>
      <c r="J778" s="39">
        <v>0</v>
      </c>
      <c r="K778" s="39">
        <v>0</v>
      </c>
      <c r="L778" s="39">
        <f>SUM(F778:J778)</f>
        <v>0</v>
      </c>
      <c r="M778" s="140"/>
    </row>
    <row r="779" spans="2:13" ht="25.5" x14ac:dyDescent="0.25">
      <c r="B779" s="174"/>
      <c r="C779" s="63"/>
      <c r="D779" s="121"/>
      <c r="E779" s="61" t="s">
        <v>287</v>
      </c>
      <c r="F779" s="35">
        <v>0</v>
      </c>
      <c r="G779" s="39">
        <v>0</v>
      </c>
      <c r="H779" s="39">
        <v>0</v>
      </c>
      <c r="I779" s="38">
        <v>0</v>
      </c>
      <c r="J779" s="39">
        <v>0</v>
      </c>
      <c r="K779" s="39">
        <v>0</v>
      </c>
      <c r="L779" s="39">
        <f>SUM(F779:J779)</f>
        <v>0</v>
      </c>
      <c r="M779" s="140"/>
    </row>
    <row r="780" spans="2:13" x14ac:dyDescent="0.25">
      <c r="B780" s="139" t="s">
        <v>344</v>
      </c>
      <c r="C780" s="61"/>
      <c r="D780" s="121" t="s">
        <v>343</v>
      </c>
      <c r="E780" s="61" t="s">
        <v>289</v>
      </c>
      <c r="F780" s="35">
        <f>SUM(F781:F784)</f>
        <v>178.61500000000001</v>
      </c>
      <c r="G780" s="35">
        <f t="shared" ref="G780:L780" si="201">SUM(G781:G784)</f>
        <v>0</v>
      </c>
      <c r="H780" s="35">
        <f t="shared" si="201"/>
        <v>0</v>
      </c>
      <c r="I780" s="38">
        <f t="shared" si="201"/>
        <v>0</v>
      </c>
      <c r="J780" s="35">
        <f t="shared" si="201"/>
        <v>0</v>
      </c>
      <c r="K780" s="35">
        <f t="shared" ref="K780" si="202">SUM(K781:K784)</f>
        <v>0</v>
      </c>
      <c r="L780" s="35">
        <f t="shared" si="201"/>
        <v>178.61500000000001</v>
      </c>
      <c r="M780" s="140"/>
    </row>
    <row r="781" spans="2:13" ht="25.5" x14ac:dyDescent="0.25">
      <c r="B781" s="140"/>
      <c r="C781" s="61"/>
      <c r="D781" s="121"/>
      <c r="E781" s="61" t="s">
        <v>284</v>
      </c>
      <c r="F781" s="35">
        <v>178.61500000000001</v>
      </c>
      <c r="G781" s="39">
        <v>0</v>
      </c>
      <c r="H781" s="39">
        <v>0</v>
      </c>
      <c r="I781" s="38">
        <v>0</v>
      </c>
      <c r="J781" s="39">
        <v>0</v>
      </c>
      <c r="K781" s="39">
        <v>0</v>
      </c>
      <c r="L781" s="39">
        <f>SUM(F781:J781)</f>
        <v>178.61500000000001</v>
      </c>
      <c r="M781" s="140"/>
    </row>
    <row r="782" spans="2:13" ht="25.5" x14ac:dyDescent="0.25">
      <c r="B782" s="140"/>
      <c r="C782" s="61"/>
      <c r="D782" s="121"/>
      <c r="E782" s="61" t="s">
        <v>285</v>
      </c>
      <c r="F782" s="35">
        <v>0</v>
      </c>
      <c r="G782" s="39">
        <v>0</v>
      </c>
      <c r="H782" s="39">
        <v>0</v>
      </c>
      <c r="I782" s="38">
        <v>0</v>
      </c>
      <c r="J782" s="39">
        <v>0</v>
      </c>
      <c r="K782" s="39">
        <v>0</v>
      </c>
      <c r="L782" s="39">
        <f>SUM(F782:J782)</f>
        <v>0</v>
      </c>
      <c r="M782" s="140"/>
    </row>
    <row r="783" spans="2:13" ht="25.5" x14ac:dyDescent="0.25">
      <c r="B783" s="140"/>
      <c r="C783" s="63"/>
      <c r="D783" s="121"/>
      <c r="E783" s="61" t="s">
        <v>286</v>
      </c>
      <c r="F783" s="35">
        <v>0</v>
      </c>
      <c r="G783" s="39">
        <v>0</v>
      </c>
      <c r="H783" s="39">
        <v>0</v>
      </c>
      <c r="I783" s="38">
        <v>0</v>
      </c>
      <c r="J783" s="39">
        <v>0</v>
      </c>
      <c r="K783" s="39">
        <v>0</v>
      </c>
      <c r="L783" s="39">
        <f>SUM(F783:J783)</f>
        <v>0</v>
      </c>
      <c r="M783" s="140"/>
    </row>
    <row r="784" spans="2:13" ht="25.5" x14ac:dyDescent="0.25">
      <c r="B784" s="141"/>
      <c r="C784" s="63"/>
      <c r="D784" s="121"/>
      <c r="E784" s="61" t="s">
        <v>287</v>
      </c>
      <c r="F784" s="35">
        <v>0</v>
      </c>
      <c r="G784" s="39">
        <v>0</v>
      </c>
      <c r="H784" s="39">
        <v>0</v>
      </c>
      <c r="I784" s="38">
        <v>0</v>
      </c>
      <c r="J784" s="39">
        <v>0</v>
      </c>
      <c r="K784" s="39">
        <v>0</v>
      </c>
      <c r="L784" s="39">
        <f>SUM(F784:J784)</f>
        <v>0</v>
      </c>
      <c r="M784" s="141"/>
    </row>
    <row r="785" spans="2:13" x14ac:dyDescent="0.25">
      <c r="B785" s="139" t="s">
        <v>342</v>
      </c>
      <c r="C785" s="61"/>
      <c r="D785" s="121" t="s">
        <v>341</v>
      </c>
      <c r="E785" s="61" t="s">
        <v>289</v>
      </c>
      <c r="F785" s="35">
        <f>SUM(F786:F789)</f>
        <v>103.28</v>
      </c>
      <c r="G785" s="35">
        <f t="shared" ref="G785:L785" si="203">SUM(G786:G789)</f>
        <v>0</v>
      </c>
      <c r="H785" s="35">
        <f t="shared" si="203"/>
        <v>0</v>
      </c>
      <c r="I785" s="38">
        <f t="shared" si="203"/>
        <v>0</v>
      </c>
      <c r="J785" s="35">
        <f t="shared" si="203"/>
        <v>0</v>
      </c>
      <c r="K785" s="35">
        <f t="shared" ref="K785" si="204">SUM(K786:K789)</f>
        <v>0</v>
      </c>
      <c r="L785" s="35">
        <f t="shared" si="203"/>
        <v>103.28</v>
      </c>
      <c r="M785" s="139" t="s">
        <v>365</v>
      </c>
    </row>
    <row r="786" spans="2:13" ht="25.5" x14ac:dyDescent="0.25">
      <c r="B786" s="140"/>
      <c r="C786" s="61"/>
      <c r="D786" s="121"/>
      <c r="E786" s="61" t="s">
        <v>284</v>
      </c>
      <c r="F786" s="35">
        <v>103.28</v>
      </c>
      <c r="G786" s="39">
        <v>0</v>
      </c>
      <c r="H786" s="39">
        <v>0</v>
      </c>
      <c r="I786" s="38">
        <v>0</v>
      </c>
      <c r="J786" s="39">
        <v>0</v>
      </c>
      <c r="K786" s="39">
        <v>0</v>
      </c>
      <c r="L786" s="39">
        <f>SUM(F786:J786)</f>
        <v>103.28</v>
      </c>
      <c r="M786" s="140"/>
    </row>
    <row r="787" spans="2:13" ht="25.5" x14ac:dyDescent="0.25">
      <c r="B787" s="140"/>
      <c r="C787" s="61"/>
      <c r="D787" s="121"/>
      <c r="E787" s="61" t="s">
        <v>285</v>
      </c>
      <c r="F787" s="35">
        <v>0</v>
      </c>
      <c r="G787" s="39">
        <v>0</v>
      </c>
      <c r="H787" s="39">
        <v>0</v>
      </c>
      <c r="I787" s="38">
        <v>0</v>
      </c>
      <c r="J787" s="39">
        <v>0</v>
      </c>
      <c r="K787" s="39">
        <v>0</v>
      </c>
      <c r="L787" s="39">
        <f>SUM(F787:J787)</f>
        <v>0</v>
      </c>
      <c r="M787" s="140"/>
    </row>
    <row r="788" spans="2:13" ht="25.5" x14ac:dyDescent="0.25">
      <c r="B788" s="140"/>
      <c r="C788" s="63"/>
      <c r="D788" s="121"/>
      <c r="E788" s="61" t="s">
        <v>286</v>
      </c>
      <c r="F788" s="35">
        <v>0</v>
      </c>
      <c r="G788" s="39">
        <v>0</v>
      </c>
      <c r="H788" s="39">
        <v>0</v>
      </c>
      <c r="I788" s="38">
        <v>0</v>
      </c>
      <c r="J788" s="39">
        <v>0</v>
      </c>
      <c r="K788" s="39">
        <v>0</v>
      </c>
      <c r="L788" s="39">
        <f>SUM(F788:J788)</f>
        <v>0</v>
      </c>
      <c r="M788" s="140"/>
    </row>
    <row r="789" spans="2:13" ht="25.5" x14ac:dyDescent="0.25">
      <c r="B789" s="141"/>
      <c r="C789" s="63"/>
      <c r="D789" s="121"/>
      <c r="E789" s="61" t="s">
        <v>287</v>
      </c>
      <c r="F789" s="35">
        <v>0</v>
      </c>
      <c r="G789" s="39">
        <v>0</v>
      </c>
      <c r="H789" s="39">
        <v>0</v>
      </c>
      <c r="I789" s="38">
        <v>0</v>
      </c>
      <c r="J789" s="39">
        <v>0</v>
      </c>
      <c r="K789" s="39">
        <v>0</v>
      </c>
      <c r="L789" s="39">
        <f>SUM(F789:J789)</f>
        <v>0</v>
      </c>
      <c r="M789" s="140"/>
    </row>
    <row r="790" spans="2:13" x14ac:dyDescent="0.25">
      <c r="B790" s="139" t="s">
        <v>340</v>
      </c>
      <c r="C790" s="61"/>
      <c r="D790" s="121" t="s">
        <v>153</v>
      </c>
      <c r="E790" s="61" t="s">
        <v>289</v>
      </c>
      <c r="F790" s="35">
        <f>SUM(F791:F794)</f>
        <v>0</v>
      </c>
      <c r="G790" s="35">
        <f t="shared" ref="G790:L790" si="205">SUM(G791:G794)</f>
        <v>0</v>
      </c>
      <c r="H790" s="35">
        <f t="shared" si="205"/>
        <v>0</v>
      </c>
      <c r="I790" s="38">
        <f t="shared" si="205"/>
        <v>0</v>
      </c>
      <c r="J790" s="35">
        <f t="shared" si="205"/>
        <v>318.3</v>
      </c>
      <c r="K790" s="35">
        <f t="shared" ref="K790" si="206">SUM(K791:K794)</f>
        <v>0</v>
      </c>
      <c r="L790" s="35">
        <f t="shared" si="205"/>
        <v>318.3</v>
      </c>
      <c r="M790" s="140"/>
    </row>
    <row r="791" spans="2:13" ht="25.5" x14ac:dyDescent="0.25">
      <c r="B791" s="140"/>
      <c r="C791" s="61"/>
      <c r="D791" s="121"/>
      <c r="E791" s="61" t="s">
        <v>284</v>
      </c>
      <c r="F791" s="35">
        <v>0</v>
      </c>
      <c r="G791" s="39">
        <v>0</v>
      </c>
      <c r="H791" s="39">
        <v>0</v>
      </c>
      <c r="I791" s="38">
        <v>0</v>
      </c>
      <c r="J791" s="39">
        <v>318.3</v>
      </c>
      <c r="K791" s="39">
        <v>0</v>
      </c>
      <c r="L791" s="39">
        <f>SUM(F791:J791)</f>
        <v>318.3</v>
      </c>
      <c r="M791" s="140"/>
    </row>
    <row r="792" spans="2:13" ht="25.5" x14ac:dyDescent="0.25">
      <c r="B792" s="140"/>
      <c r="C792" s="61"/>
      <c r="D792" s="121"/>
      <c r="E792" s="61" t="s">
        <v>285</v>
      </c>
      <c r="F792" s="35">
        <v>0</v>
      </c>
      <c r="G792" s="39">
        <v>0</v>
      </c>
      <c r="H792" s="39">
        <v>0</v>
      </c>
      <c r="I792" s="38">
        <v>0</v>
      </c>
      <c r="J792" s="39">
        <v>0</v>
      </c>
      <c r="K792" s="39">
        <v>0</v>
      </c>
      <c r="L792" s="39">
        <f>SUM(F792:J792)</f>
        <v>0</v>
      </c>
      <c r="M792" s="140"/>
    </row>
    <row r="793" spans="2:13" ht="25.5" x14ac:dyDescent="0.25">
      <c r="B793" s="140"/>
      <c r="C793" s="61"/>
      <c r="D793" s="121"/>
      <c r="E793" s="61" t="s">
        <v>286</v>
      </c>
      <c r="F793" s="35">
        <v>0</v>
      </c>
      <c r="G793" s="39">
        <v>0</v>
      </c>
      <c r="H793" s="39">
        <v>0</v>
      </c>
      <c r="I793" s="38">
        <v>0</v>
      </c>
      <c r="J793" s="39">
        <v>0</v>
      </c>
      <c r="K793" s="39">
        <v>0</v>
      </c>
      <c r="L793" s="39">
        <f>SUM(F793:J793)</f>
        <v>0</v>
      </c>
      <c r="M793" s="140"/>
    </row>
    <row r="794" spans="2:13" ht="25.5" x14ac:dyDescent="0.25">
      <c r="B794" s="141"/>
      <c r="C794" s="61"/>
      <c r="D794" s="121"/>
      <c r="E794" s="61" t="s">
        <v>287</v>
      </c>
      <c r="F794" s="35">
        <v>0</v>
      </c>
      <c r="G794" s="39">
        <v>0</v>
      </c>
      <c r="H794" s="39">
        <v>0</v>
      </c>
      <c r="I794" s="38">
        <v>0</v>
      </c>
      <c r="J794" s="39">
        <v>0</v>
      </c>
      <c r="K794" s="39">
        <v>0</v>
      </c>
      <c r="L794" s="39">
        <f>SUM(F794:J794)</f>
        <v>0</v>
      </c>
      <c r="M794" s="140"/>
    </row>
    <row r="795" spans="2:13" x14ac:dyDescent="0.25">
      <c r="B795" s="139" t="s">
        <v>339</v>
      </c>
      <c r="C795" s="61"/>
      <c r="D795" s="121" t="s">
        <v>154</v>
      </c>
      <c r="E795" s="61" t="s">
        <v>289</v>
      </c>
      <c r="F795" s="35">
        <f>SUM(F796:F799)</f>
        <v>0</v>
      </c>
      <c r="G795" s="35">
        <f t="shared" ref="G795:L795" si="207">SUM(G796:G799)</f>
        <v>0</v>
      </c>
      <c r="H795" s="35">
        <f t="shared" si="207"/>
        <v>0</v>
      </c>
      <c r="I795" s="38">
        <f t="shared" si="207"/>
        <v>528</v>
      </c>
      <c r="J795" s="35">
        <f t="shared" si="207"/>
        <v>0</v>
      </c>
      <c r="K795" s="35">
        <f t="shared" ref="K795" si="208">SUM(K796:K799)</f>
        <v>0</v>
      </c>
      <c r="L795" s="35">
        <f t="shared" si="207"/>
        <v>528</v>
      </c>
      <c r="M795" s="140"/>
    </row>
    <row r="796" spans="2:13" ht="25.5" x14ac:dyDescent="0.25">
      <c r="B796" s="140"/>
      <c r="C796" s="61"/>
      <c r="D796" s="121"/>
      <c r="E796" s="61" t="s">
        <v>284</v>
      </c>
      <c r="F796" s="35">
        <v>0</v>
      </c>
      <c r="G796" s="39">
        <v>0</v>
      </c>
      <c r="H796" s="39">
        <v>0</v>
      </c>
      <c r="I796" s="38">
        <v>528</v>
      </c>
      <c r="J796" s="39">
        <v>0</v>
      </c>
      <c r="K796" s="39">
        <v>0</v>
      </c>
      <c r="L796" s="39">
        <f>SUM(F796:J796)</f>
        <v>528</v>
      </c>
      <c r="M796" s="140"/>
    </row>
    <row r="797" spans="2:13" ht="25.5" x14ac:dyDescent="0.25">
      <c r="B797" s="140"/>
      <c r="C797" s="61"/>
      <c r="D797" s="121"/>
      <c r="E797" s="61" t="s">
        <v>285</v>
      </c>
      <c r="F797" s="35">
        <v>0</v>
      </c>
      <c r="G797" s="39">
        <v>0</v>
      </c>
      <c r="H797" s="39">
        <v>0</v>
      </c>
      <c r="I797" s="38">
        <v>0</v>
      </c>
      <c r="J797" s="39">
        <v>0</v>
      </c>
      <c r="K797" s="39">
        <v>0</v>
      </c>
      <c r="L797" s="39">
        <f>SUM(F797:J797)</f>
        <v>0</v>
      </c>
      <c r="M797" s="140"/>
    </row>
    <row r="798" spans="2:13" ht="25.5" x14ac:dyDescent="0.25">
      <c r="B798" s="140"/>
      <c r="C798" s="63"/>
      <c r="D798" s="121"/>
      <c r="E798" s="61" t="s">
        <v>286</v>
      </c>
      <c r="F798" s="35">
        <v>0</v>
      </c>
      <c r="G798" s="39">
        <v>0</v>
      </c>
      <c r="H798" s="39">
        <v>0</v>
      </c>
      <c r="I798" s="38">
        <v>0</v>
      </c>
      <c r="J798" s="39">
        <v>0</v>
      </c>
      <c r="K798" s="39">
        <v>0</v>
      </c>
      <c r="L798" s="39">
        <f>SUM(F798:J798)</f>
        <v>0</v>
      </c>
      <c r="M798" s="140"/>
    </row>
    <row r="799" spans="2:13" ht="25.5" x14ac:dyDescent="0.25">
      <c r="B799" s="141"/>
      <c r="C799" s="63"/>
      <c r="D799" s="121"/>
      <c r="E799" s="61" t="s">
        <v>287</v>
      </c>
      <c r="F799" s="35">
        <v>0</v>
      </c>
      <c r="G799" s="39">
        <v>0</v>
      </c>
      <c r="H799" s="39">
        <v>0</v>
      </c>
      <c r="I799" s="38">
        <v>0</v>
      </c>
      <c r="J799" s="39">
        <v>0</v>
      </c>
      <c r="K799" s="39">
        <v>0</v>
      </c>
      <c r="L799" s="39">
        <f>SUM(F799:J799)</f>
        <v>0</v>
      </c>
      <c r="M799" s="140"/>
    </row>
    <row r="800" spans="2:13" x14ac:dyDescent="0.25">
      <c r="B800" s="147" t="s">
        <v>338</v>
      </c>
      <c r="C800" s="61"/>
      <c r="D800" s="121" t="s">
        <v>315</v>
      </c>
      <c r="E800" s="61" t="s">
        <v>289</v>
      </c>
      <c r="F800" s="35">
        <f>SUM(F801:F804)</f>
        <v>0</v>
      </c>
      <c r="G800" s="35">
        <f t="shared" ref="G800:L800" si="209">SUM(G801:G804)</f>
        <v>0</v>
      </c>
      <c r="H800" s="35">
        <f t="shared" si="209"/>
        <v>0</v>
      </c>
      <c r="I800" s="38">
        <f t="shared" si="209"/>
        <v>0</v>
      </c>
      <c r="J800" s="35">
        <f t="shared" si="209"/>
        <v>578.6</v>
      </c>
      <c r="K800" s="35">
        <f t="shared" ref="K800" si="210">SUM(K801:K804)</f>
        <v>0</v>
      </c>
      <c r="L800" s="35">
        <f t="shared" si="209"/>
        <v>578.6</v>
      </c>
      <c r="M800" s="140"/>
    </row>
    <row r="801" spans="2:13" ht="25.5" x14ac:dyDescent="0.25">
      <c r="B801" s="147"/>
      <c r="C801" s="61"/>
      <c r="D801" s="121"/>
      <c r="E801" s="61" t="s">
        <v>284</v>
      </c>
      <c r="F801" s="35">
        <v>0</v>
      </c>
      <c r="G801" s="39">
        <v>0</v>
      </c>
      <c r="H801" s="39">
        <v>0</v>
      </c>
      <c r="I801" s="38">
        <v>0</v>
      </c>
      <c r="J801" s="39">
        <v>578.6</v>
      </c>
      <c r="K801" s="39">
        <v>0</v>
      </c>
      <c r="L801" s="39">
        <f>SUM(F801:J801)</f>
        <v>578.6</v>
      </c>
      <c r="M801" s="140"/>
    </row>
    <row r="802" spans="2:13" ht="25.5" x14ac:dyDescent="0.25">
      <c r="B802" s="147"/>
      <c r="C802" s="61"/>
      <c r="D802" s="121"/>
      <c r="E802" s="61" t="s">
        <v>285</v>
      </c>
      <c r="F802" s="35">
        <v>0</v>
      </c>
      <c r="G802" s="39">
        <v>0</v>
      </c>
      <c r="H802" s="39">
        <v>0</v>
      </c>
      <c r="I802" s="38">
        <v>0</v>
      </c>
      <c r="J802" s="39">
        <v>0</v>
      </c>
      <c r="K802" s="39">
        <v>0</v>
      </c>
      <c r="L802" s="39">
        <f>SUM(F802:J802)</f>
        <v>0</v>
      </c>
      <c r="M802" s="140"/>
    </row>
    <row r="803" spans="2:13" ht="25.5" x14ac:dyDescent="0.25">
      <c r="B803" s="147"/>
      <c r="C803" s="61"/>
      <c r="D803" s="121"/>
      <c r="E803" s="61" t="s">
        <v>286</v>
      </c>
      <c r="F803" s="35">
        <v>0</v>
      </c>
      <c r="G803" s="39">
        <v>0</v>
      </c>
      <c r="H803" s="39">
        <v>0</v>
      </c>
      <c r="I803" s="38">
        <v>0</v>
      </c>
      <c r="J803" s="39">
        <v>0</v>
      </c>
      <c r="K803" s="39">
        <v>0</v>
      </c>
      <c r="L803" s="39">
        <f>SUM(F803:J803)</f>
        <v>0</v>
      </c>
      <c r="M803" s="140"/>
    </row>
    <row r="804" spans="2:13" ht="25.5" x14ac:dyDescent="0.25">
      <c r="B804" s="147"/>
      <c r="C804" s="61"/>
      <c r="D804" s="121"/>
      <c r="E804" s="61" t="s">
        <v>287</v>
      </c>
      <c r="F804" s="35">
        <v>0</v>
      </c>
      <c r="G804" s="39">
        <v>0</v>
      </c>
      <c r="H804" s="39">
        <v>0</v>
      </c>
      <c r="I804" s="38">
        <v>0</v>
      </c>
      <c r="J804" s="39">
        <v>0</v>
      </c>
      <c r="K804" s="39">
        <v>0</v>
      </c>
      <c r="L804" s="39">
        <f>SUM(F804:J804)</f>
        <v>0</v>
      </c>
      <c r="M804" s="140"/>
    </row>
    <row r="805" spans="2:13" ht="14.25" customHeight="1" x14ac:dyDescent="0.25">
      <c r="B805" s="147" t="s">
        <v>337</v>
      </c>
      <c r="C805" s="61" t="s">
        <v>316</v>
      </c>
      <c r="D805" s="121" t="s">
        <v>316</v>
      </c>
      <c r="E805" s="61" t="s">
        <v>289</v>
      </c>
      <c r="F805" s="35">
        <f>SUM(F806:F809)</f>
        <v>56.46</v>
      </c>
      <c r="G805" s="35">
        <f t="shared" ref="G805:L805" si="211">SUM(G806:G809)</f>
        <v>0</v>
      </c>
      <c r="H805" s="35">
        <f t="shared" si="211"/>
        <v>0</v>
      </c>
      <c r="I805" s="38">
        <f t="shared" si="211"/>
        <v>0</v>
      </c>
      <c r="J805" s="35">
        <f t="shared" si="211"/>
        <v>0</v>
      </c>
      <c r="K805" s="35">
        <f t="shared" ref="K805" si="212">SUM(K806:K809)</f>
        <v>0</v>
      </c>
      <c r="L805" s="35">
        <f t="shared" si="211"/>
        <v>56.46</v>
      </c>
      <c r="M805" s="140"/>
    </row>
    <row r="806" spans="2:13" ht="25.5" x14ac:dyDescent="0.25">
      <c r="B806" s="147"/>
      <c r="C806" s="61"/>
      <c r="D806" s="121"/>
      <c r="E806" s="61" t="s">
        <v>284</v>
      </c>
      <c r="F806" s="35">
        <v>56.46</v>
      </c>
      <c r="G806" s="39">
        <v>0</v>
      </c>
      <c r="H806" s="39">
        <v>0</v>
      </c>
      <c r="I806" s="38">
        <v>0</v>
      </c>
      <c r="J806" s="39">
        <v>0</v>
      </c>
      <c r="K806" s="39">
        <v>0</v>
      </c>
      <c r="L806" s="39">
        <f t="shared" ref="L806:L814" si="213">SUM(F806:J806)</f>
        <v>56.46</v>
      </c>
      <c r="M806" s="140"/>
    </row>
    <row r="807" spans="2:13" ht="25.5" x14ac:dyDescent="0.25">
      <c r="B807" s="147"/>
      <c r="C807" s="61"/>
      <c r="D807" s="121"/>
      <c r="E807" s="61" t="s">
        <v>285</v>
      </c>
      <c r="F807" s="35">
        <v>0</v>
      </c>
      <c r="G807" s="39">
        <v>0</v>
      </c>
      <c r="H807" s="39">
        <v>0</v>
      </c>
      <c r="I807" s="38">
        <v>0</v>
      </c>
      <c r="J807" s="39">
        <v>0</v>
      </c>
      <c r="K807" s="39">
        <v>0</v>
      </c>
      <c r="L807" s="39">
        <f t="shared" si="213"/>
        <v>0</v>
      </c>
      <c r="M807" s="140"/>
    </row>
    <row r="808" spans="2:13" ht="25.5" x14ac:dyDescent="0.25">
      <c r="B808" s="147"/>
      <c r="C808" s="61"/>
      <c r="D808" s="121"/>
      <c r="E808" s="61" t="s">
        <v>286</v>
      </c>
      <c r="F808" s="35">
        <v>0</v>
      </c>
      <c r="G808" s="39">
        <v>0</v>
      </c>
      <c r="H808" s="39">
        <v>0</v>
      </c>
      <c r="I808" s="38">
        <v>0</v>
      </c>
      <c r="J808" s="39">
        <v>0</v>
      </c>
      <c r="K808" s="39">
        <v>0</v>
      </c>
      <c r="L808" s="39">
        <f t="shared" si="213"/>
        <v>0</v>
      </c>
      <c r="M808" s="140"/>
    </row>
    <row r="809" spans="2:13" ht="25.5" x14ac:dyDescent="0.25">
      <c r="B809" s="147"/>
      <c r="C809" s="61"/>
      <c r="D809" s="121"/>
      <c r="E809" s="61" t="s">
        <v>287</v>
      </c>
      <c r="F809" s="35">
        <v>0</v>
      </c>
      <c r="G809" s="39">
        <v>0</v>
      </c>
      <c r="H809" s="39">
        <v>0</v>
      </c>
      <c r="I809" s="38">
        <v>0</v>
      </c>
      <c r="J809" s="39">
        <v>0</v>
      </c>
      <c r="K809" s="39">
        <v>0</v>
      </c>
      <c r="L809" s="39">
        <f t="shared" si="213"/>
        <v>0</v>
      </c>
      <c r="M809" s="140"/>
    </row>
    <row r="810" spans="2:13" x14ac:dyDescent="0.25">
      <c r="B810" s="118" t="s">
        <v>410</v>
      </c>
      <c r="C810" s="118"/>
      <c r="D810" s="118" t="s">
        <v>411</v>
      </c>
      <c r="E810" s="61" t="s">
        <v>289</v>
      </c>
      <c r="F810" s="39">
        <f>SUM(F811:F814)</f>
        <v>0</v>
      </c>
      <c r="G810" s="39">
        <f t="shared" ref="G810:J810" si="214">SUM(G811:G814)</f>
        <v>0</v>
      </c>
      <c r="H810" s="39">
        <f t="shared" si="214"/>
        <v>149.74</v>
      </c>
      <c r="I810" s="38">
        <f t="shared" si="214"/>
        <v>0</v>
      </c>
      <c r="J810" s="39">
        <f t="shared" si="214"/>
        <v>0</v>
      </c>
      <c r="K810" s="39">
        <f t="shared" ref="K810" si="215">SUM(K811:K814)</f>
        <v>0</v>
      </c>
      <c r="L810" s="39">
        <f t="shared" si="213"/>
        <v>149.74</v>
      </c>
      <c r="M810" s="140"/>
    </row>
    <row r="811" spans="2:13" ht="25.5" x14ac:dyDescent="0.25">
      <c r="B811" s="119"/>
      <c r="C811" s="119"/>
      <c r="D811" s="119"/>
      <c r="E811" s="61" t="s">
        <v>284</v>
      </c>
      <c r="F811" s="39">
        <v>0</v>
      </c>
      <c r="G811" s="39">
        <v>0</v>
      </c>
      <c r="H811" s="39">
        <v>149.74</v>
      </c>
      <c r="I811" s="38">
        <v>0</v>
      </c>
      <c r="J811" s="39">
        <v>0</v>
      </c>
      <c r="K811" s="39">
        <v>0</v>
      </c>
      <c r="L811" s="39">
        <f t="shared" si="213"/>
        <v>149.74</v>
      </c>
      <c r="M811" s="140"/>
    </row>
    <row r="812" spans="2:13" ht="25.5" x14ac:dyDescent="0.25">
      <c r="B812" s="119"/>
      <c r="C812" s="119"/>
      <c r="D812" s="119"/>
      <c r="E812" s="61" t="s">
        <v>285</v>
      </c>
      <c r="F812" s="35">
        <v>0</v>
      </c>
      <c r="G812" s="39">
        <v>0</v>
      </c>
      <c r="H812" s="39">
        <v>0</v>
      </c>
      <c r="I812" s="38">
        <v>0</v>
      </c>
      <c r="J812" s="39">
        <v>0</v>
      </c>
      <c r="K812" s="39">
        <v>0</v>
      </c>
      <c r="L812" s="39">
        <f t="shared" si="213"/>
        <v>0</v>
      </c>
      <c r="M812" s="140"/>
    </row>
    <row r="813" spans="2:13" ht="25.5" x14ac:dyDescent="0.25">
      <c r="B813" s="119"/>
      <c r="C813" s="119"/>
      <c r="D813" s="119"/>
      <c r="E813" s="61" t="s">
        <v>286</v>
      </c>
      <c r="F813" s="35">
        <v>0</v>
      </c>
      <c r="G813" s="39">
        <v>0</v>
      </c>
      <c r="H813" s="39">
        <v>0</v>
      </c>
      <c r="I813" s="38">
        <v>0</v>
      </c>
      <c r="J813" s="39">
        <v>0</v>
      </c>
      <c r="K813" s="39">
        <v>0</v>
      </c>
      <c r="L813" s="39">
        <f t="shared" si="213"/>
        <v>0</v>
      </c>
      <c r="M813" s="140"/>
    </row>
    <row r="814" spans="2:13" ht="25.5" x14ac:dyDescent="0.25">
      <c r="B814" s="120"/>
      <c r="C814" s="120"/>
      <c r="D814" s="120"/>
      <c r="E814" s="61" t="s">
        <v>287</v>
      </c>
      <c r="F814" s="35">
        <v>0</v>
      </c>
      <c r="G814" s="39">
        <v>0</v>
      </c>
      <c r="H814" s="39">
        <v>0</v>
      </c>
      <c r="I814" s="38">
        <v>0</v>
      </c>
      <c r="J814" s="39">
        <v>0</v>
      </c>
      <c r="K814" s="39">
        <v>0</v>
      </c>
      <c r="L814" s="39">
        <f t="shared" si="213"/>
        <v>0</v>
      </c>
      <c r="M814" s="141"/>
    </row>
    <row r="815" spans="2:13" x14ac:dyDescent="0.25">
      <c r="D815" s="20"/>
      <c r="E815" s="20"/>
      <c r="F815" s="20"/>
      <c r="G815" s="20"/>
      <c r="H815" s="20"/>
      <c r="I815" s="21"/>
      <c r="J815" s="20"/>
      <c r="K815" s="20"/>
      <c r="L815" s="20"/>
      <c r="M815" s="41"/>
    </row>
    <row r="816" spans="2:13" x14ac:dyDescent="0.25">
      <c r="D816" s="20"/>
      <c r="E816" s="20"/>
      <c r="F816" s="20"/>
      <c r="G816" s="20"/>
      <c r="H816" s="20"/>
      <c r="I816" s="21"/>
      <c r="J816" s="20"/>
      <c r="K816" s="20"/>
      <c r="L816" s="20"/>
      <c r="M816" s="41"/>
    </row>
    <row r="817" spans="4:13" x14ac:dyDescent="0.25">
      <c r="D817" s="20"/>
      <c r="E817" s="20"/>
      <c r="F817" s="20"/>
      <c r="G817" s="20"/>
      <c r="H817" s="20"/>
      <c r="I817" s="21"/>
      <c r="J817" s="20"/>
      <c r="K817" s="20"/>
      <c r="L817" s="20"/>
      <c r="M817" s="41"/>
    </row>
    <row r="818" spans="4:13" x14ac:dyDescent="0.25">
      <c r="D818" s="20"/>
      <c r="E818" s="20"/>
      <c r="F818" s="20"/>
      <c r="G818" s="20"/>
      <c r="H818" s="20"/>
      <c r="I818" s="21"/>
      <c r="J818" s="20"/>
      <c r="K818" s="20"/>
      <c r="L818" s="20"/>
      <c r="M818" s="41"/>
    </row>
    <row r="819" spans="4:13" x14ac:dyDescent="0.25">
      <c r="D819" s="20"/>
      <c r="E819" s="20"/>
      <c r="F819" s="20"/>
      <c r="G819" s="20"/>
      <c r="H819" s="20"/>
      <c r="I819" s="21"/>
      <c r="J819" s="20"/>
      <c r="K819" s="20"/>
      <c r="L819" s="20"/>
      <c r="M819" s="41"/>
    </row>
    <row r="820" spans="4:13" x14ac:dyDescent="0.25">
      <c r="D820" s="20"/>
      <c r="E820" s="20"/>
      <c r="F820" s="20"/>
      <c r="G820" s="20"/>
      <c r="H820" s="20"/>
      <c r="I820" s="21"/>
      <c r="J820" s="20"/>
      <c r="K820" s="20"/>
      <c r="L820" s="20"/>
      <c r="M820" s="41"/>
    </row>
    <row r="821" spans="4:13" x14ac:dyDescent="0.25">
      <c r="D821" s="20"/>
      <c r="E821" s="20"/>
      <c r="F821" s="20"/>
      <c r="G821" s="20"/>
      <c r="H821" s="20"/>
      <c r="I821" s="21"/>
      <c r="J821" s="20"/>
      <c r="K821" s="20"/>
      <c r="L821" s="20"/>
      <c r="M821" s="41"/>
    </row>
    <row r="822" spans="4:13" x14ac:dyDescent="0.25">
      <c r="D822" s="20"/>
      <c r="E822" s="20"/>
      <c r="F822" s="20"/>
      <c r="G822" s="20"/>
      <c r="H822" s="20"/>
      <c r="I822" s="21"/>
      <c r="J822" s="20"/>
      <c r="K822" s="20"/>
      <c r="L822" s="20"/>
      <c r="M822" s="41"/>
    </row>
    <row r="823" spans="4:13" x14ac:dyDescent="0.25">
      <c r="D823" s="20"/>
      <c r="E823" s="20"/>
      <c r="F823" s="20"/>
      <c r="G823" s="20"/>
      <c r="H823" s="20"/>
      <c r="I823" s="21"/>
      <c r="J823" s="20"/>
      <c r="K823" s="20"/>
      <c r="L823" s="20"/>
      <c r="M823" s="41"/>
    </row>
    <row r="824" spans="4:13" x14ac:dyDescent="0.25">
      <c r="E824" s="8"/>
      <c r="F824" s="8"/>
      <c r="G824" s="8"/>
      <c r="H824" s="8"/>
      <c r="I824" s="18"/>
      <c r="J824" s="8"/>
      <c r="K824" s="8"/>
      <c r="L824" s="8"/>
    </row>
    <row r="825" spans="4:13" x14ac:dyDescent="0.25">
      <c r="E825" s="8"/>
      <c r="F825" s="8"/>
      <c r="G825" s="8"/>
      <c r="H825" s="8"/>
      <c r="I825" s="18"/>
      <c r="J825" s="8"/>
      <c r="K825" s="8"/>
      <c r="L825" s="8"/>
    </row>
    <row r="826" spans="4:13" x14ac:dyDescent="0.25">
      <c r="E826" s="8"/>
      <c r="F826" s="8"/>
      <c r="G826" s="8"/>
      <c r="H826" s="8"/>
      <c r="I826" s="18"/>
      <c r="J826" s="8"/>
      <c r="K826" s="8"/>
      <c r="L826" s="8"/>
    </row>
    <row r="827" spans="4:13" x14ac:dyDescent="0.25">
      <c r="E827" s="8"/>
      <c r="F827" s="8"/>
      <c r="G827" s="8"/>
      <c r="H827" s="8"/>
      <c r="I827" s="18"/>
      <c r="J827" s="8"/>
      <c r="K827" s="8"/>
      <c r="L827" s="8"/>
    </row>
    <row r="828" spans="4:13" x14ac:dyDescent="0.25">
      <c r="E828" s="8"/>
      <c r="F828" s="8"/>
      <c r="G828" s="8"/>
      <c r="H828" s="8"/>
      <c r="I828" s="18"/>
      <c r="J828" s="8"/>
      <c r="K828" s="8"/>
      <c r="L828" s="8"/>
    </row>
    <row r="829" spans="4:13" x14ac:dyDescent="0.25">
      <c r="E829" s="8"/>
      <c r="F829" s="8"/>
      <c r="G829" s="8"/>
      <c r="H829" s="8"/>
      <c r="I829" s="18"/>
      <c r="J829" s="8"/>
      <c r="K829" s="8"/>
      <c r="L829" s="8"/>
    </row>
  </sheetData>
  <mergeCells count="432">
    <mergeCell ref="B704:B708"/>
    <mergeCell ref="D704:D708"/>
    <mergeCell ref="D213:D217"/>
    <mergeCell ref="M258:M262"/>
    <mergeCell ref="B268:B272"/>
    <mergeCell ref="B213:B217"/>
    <mergeCell ref="D203:D207"/>
    <mergeCell ref="M203:M207"/>
    <mergeCell ref="B263:B267"/>
    <mergeCell ref="D258:D262"/>
    <mergeCell ref="B258:B262"/>
    <mergeCell ref="D228:D232"/>
    <mergeCell ref="B218:B222"/>
    <mergeCell ref="M208:M212"/>
    <mergeCell ref="M218:M222"/>
    <mergeCell ref="B228:B232"/>
    <mergeCell ref="M228:M237"/>
    <mergeCell ref="B223:B227"/>
    <mergeCell ref="D238:D242"/>
    <mergeCell ref="D208:D212"/>
    <mergeCell ref="B208:B212"/>
    <mergeCell ref="D218:D222"/>
    <mergeCell ref="B233:B237"/>
    <mergeCell ref="B238:B242"/>
    <mergeCell ref="B203:B207"/>
    <mergeCell ref="M223:M227"/>
    <mergeCell ref="M298:M302"/>
    <mergeCell ref="M213:M217"/>
    <mergeCell ref="D223:D227"/>
    <mergeCell ref="B333:B337"/>
    <mergeCell ref="D328:D332"/>
    <mergeCell ref="B328:B332"/>
    <mergeCell ref="B323:B327"/>
    <mergeCell ref="B313:B317"/>
    <mergeCell ref="M318:M327"/>
    <mergeCell ref="M313:M317"/>
    <mergeCell ref="M283:M287"/>
    <mergeCell ref="D313:D317"/>
    <mergeCell ref="B288:B292"/>
    <mergeCell ref="D288:D292"/>
    <mergeCell ref="M288:M292"/>
    <mergeCell ref="B293:B297"/>
    <mergeCell ref="D233:D237"/>
    <mergeCell ref="D253:D257"/>
    <mergeCell ref="M253:M257"/>
    <mergeCell ref="D268:D272"/>
    <mergeCell ref="M268:M272"/>
    <mergeCell ref="M328:M332"/>
    <mergeCell ref="B674:B678"/>
    <mergeCell ref="D323:D327"/>
    <mergeCell ref="B298:B302"/>
    <mergeCell ref="M574:M583"/>
    <mergeCell ref="M263:M267"/>
    <mergeCell ref="B634:B638"/>
    <mergeCell ref="B639:B643"/>
    <mergeCell ref="M238:M252"/>
    <mergeCell ref="B243:B247"/>
    <mergeCell ref="B248:B252"/>
    <mergeCell ref="D243:D247"/>
    <mergeCell ref="D273:D277"/>
    <mergeCell ref="M428:M432"/>
    <mergeCell ref="D428:D432"/>
    <mergeCell ref="B253:B257"/>
    <mergeCell ref="D248:D252"/>
    <mergeCell ref="B273:B277"/>
    <mergeCell ref="B278:B282"/>
    <mergeCell ref="D278:D282"/>
    <mergeCell ref="B363:B367"/>
    <mergeCell ref="B283:B287"/>
    <mergeCell ref="D283:D287"/>
    <mergeCell ref="M358:M362"/>
    <mergeCell ref="B353:B357"/>
    <mergeCell ref="M619:M628"/>
    <mergeCell ref="B544:B548"/>
    <mergeCell ref="M584:M593"/>
    <mergeCell ref="B785:B789"/>
    <mergeCell ref="B649:B653"/>
    <mergeCell ref="M639:M643"/>
    <mergeCell ref="B614:B618"/>
    <mergeCell ref="B594:B598"/>
    <mergeCell ref="D629:D633"/>
    <mergeCell ref="M760:M774"/>
    <mergeCell ref="D584:D588"/>
    <mergeCell ref="M649:M653"/>
    <mergeCell ref="D649:D653"/>
    <mergeCell ref="D614:D618"/>
    <mergeCell ref="B760:B764"/>
    <mergeCell ref="B780:B784"/>
    <mergeCell ref="D609:D613"/>
    <mergeCell ref="B609:B613"/>
    <mergeCell ref="D604:D608"/>
    <mergeCell ref="B604:B608"/>
    <mergeCell ref="D594:D598"/>
    <mergeCell ref="D589:D593"/>
    <mergeCell ref="B589:B593"/>
    <mergeCell ref="D699:D703"/>
    <mergeCell ref="D599:D603"/>
    <mergeCell ref="M168:M172"/>
    <mergeCell ref="D168:D172"/>
    <mergeCell ref="B183:B187"/>
    <mergeCell ref="D183:D187"/>
    <mergeCell ref="M183:M187"/>
    <mergeCell ref="B188:B192"/>
    <mergeCell ref="D188:D192"/>
    <mergeCell ref="M188:M192"/>
    <mergeCell ref="B198:B202"/>
    <mergeCell ref="D198:D202"/>
    <mergeCell ref="M198:M202"/>
    <mergeCell ref="B193:B197"/>
    <mergeCell ref="D193:D197"/>
    <mergeCell ref="M193:M197"/>
    <mergeCell ref="B168:B172"/>
    <mergeCell ref="D173:D177"/>
    <mergeCell ref="B173:B177"/>
    <mergeCell ref="B178:B182"/>
    <mergeCell ref="D178:D182"/>
    <mergeCell ref="M178:M182"/>
    <mergeCell ref="M173:M177"/>
    <mergeCell ref="D574:D578"/>
    <mergeCell ref="D263:D267"/>
    <mergeCell ref="M14:M15"/>
    <mergeCell ref="D14:D15"/>
    <mergeCell ref="B14:B15"/>
    <mergeCell ref="D84:D87"/>
    <mergeCell ref="B83:B87"/>
    <mergeCell ref="D28:D32"/>
    <mergeCell ref="B48:B52"/>
    <mergeCell ref="D43:D47"/>
    <mergeCell ref="B43:B47"/>
    <mergeCell ref="D38:D42"/>
    <mergeCell ref="B38:B42"/>
    <mergeCell ref="B28:B32"/>
    <mergeCell ref="D33:D37"/>
    <mergeCell ref="B33:B37"/>
    <mergeCell ref="D63:D67"/>
    <mergeCell ref="D58:D62"/>
    <mergeCell ref="D53:D57"/>
    <mergeCell ref="M48:M52"/>
    <mergeCell ref="M38:M47"/>
    <mergeCell ref="B63:B67"/>
    <mergeCell ref="B78:B82"/>
    <mergeCell ref="D73:D77"/>
    <mergeCell ref="B68:B72"/>
    <mergeCell ref="F14:L14"/>
    <mergeCell ref="B23:B27"/>
    <mergeCell ref="M23:M27"/>
    <mergeCell ref="M28:M37"/>
    <mergeCell ref="D163:D167"/>
    <mergeCell ref="D133:D137"/>
    <mergeCell ref="M133:M142"/>
    <mergeCell ref="M88:M92"/>
    <mergeCell ref="M123:M127"/>
    <mergeCell ref="M93:M97"/>
    <mergeCell ref="B133:B137"/>
    <mergeCell ref="B138:B142"/>
    <mergeCell ref="D138:D142"/>
    <mergeCell ref="B153:B157"/>
    <mergeCell ref="B158:B162"/>
    <mergeCell ref="B143:B147"/>
    <mergeCell ref="B163:B167"/>
    <mergeCell ref="D143:D147"/>
    <mergeCell ref="B148:B152"/>
    <mergeCell ref="D158:D162"/>
    <mergeCell ref="B118:B122"/>
    <mergeCell ref="M108:M112"/>
    <mergeCell ref="D153:D157"/>
    <mergeCell ref="M73:M77"/>
    <mergeCell ref="B73:B77"/>
    <mergeCell ref="D148:D152"/>
    <mergeCell ref="M153:M167"/>
    <mergeCell ref="M143:M152"/>
    <mergeCell ref="D128:D132"/>
    <mergeCell ref="D118:D122"/>
    <mergeCell ref="D98:D102"/>
    <mergeCell ref="B98:B102"/>
    <mergeCell ref="B128:B132"/>
    <mergeCell ref="M98:M102"/>
    <mergeCell ref="M103:M107"/>
    <mergeCell ref="B103:B107"/>
    <mergeCell ref="D104:D106"/>
    <mergeCell ref="D109:D111"/>
    <mergeCell ref="M128:M132"/>
    <mergeCell ref="M118:M122"/>
    <mergeCell ref="B113:B117"/>
    <mergeCell ref="D113:D117"/>
    <mergeCell ref="M113:M117"/>
    <mergeCell ref="B93:B97"/>
    <mergeCell ref="D93:D97"/>
    <mergeCell ref="M594:M618"/>
    <mergeCell ref="M629:M638"/>
    <mergeCell ref="B12:M12"/>
    <mergeCell ref="B13:M13"/>
    <mergeCell ref="E14:E15"/>
    <mergeCell ref="M17:M21"/>
    <mergeCell ref="B22:M22"/>
    <mergeCell ref="D17:D21"/>
    <mergeCell ref="B17:B21"/>
    <mergeCell ref="D23:D27"/>
    <mergeCell ref="D123:D127"/>
    <mergeCell ref="B88:B92"/>
    <mergeCell ref="B123:B127"/>
    <mergeCell ref="D88:D92"/>
    <mergeCell ref="M83:M87"/>
    <mergeCell ref="M58:M67"/>
    <mergeCell ref="M53:M57"/>
    <mergeCell ref="D68:D72"/>
    <mergeCell ref="B108:B112"/>
    <mergeCell ref="M68:M72"/>
    <mergeCell ref="D48:D52"/>
    <mergeCell ref="M78:M82"/>
    <mergeCell ref="B53:B57"/>
    <mergeCell ref="B58:B62"/>
    <mergeCell ref="M720:M729"/>
    <mergeCell ref="M710:M719"/>
    <mergeCell ref="B745:B749"/>
    <mergeCell ref="D720:D724"/>
    <mergeCell ref="B725:B729"/>
    <mergeCell ref="B669:B673"/>
    <mergeCell ref="M670:M709"/>
    <mergeCell ref="D674:D678"/>
    <mergeCell ref="M664:M668"/>
    <mergeCell ref="B664:B668"/>
    <mergeCell ref="D664:D668"/>
    <mergeCell ref="B579:B583"/>
    <mergeCell ref="D524:D528"/>
    <mergeCell ref="B539:B543"/>
    <mergeCell ref="D544:D548"/>
    <mergeCell ref="D745:D749"/>
    <mergeCell ref="B599:B603"/>
    <mergeCell ref="B659:B663"/>
    <mergeCell ref="D619:D623"/>
    <mergeCell ref="D735:D739"/>
    <mergeCell ref="D654:D658"/>
    <mergeCell ref="D634:D638"/>
    <mergeCell ref="D785:D789"/>
    <mergeCell ref="D780:D784"/>
    <mergeCell ref="M654:M658"/>
    <mergeCell ref="M659:M663"/>
    <mergeCell ref="B709:L709"/>
    <mergeCell ref="B730:B734"/>
    <mergeCell ref="B619:B623"/>
    <mergeCell ref="B755:B759"/>
    <mergeCell ref="D750:D754"/>
    <mergeCell ref="D624:D628"/>
    <mergeCell ref="D740:D744"/>
    <mergeCell ref="D730:D734"/>
    <mergeCell ref="B770:B774"/>
    <mergeCell ref="D679:D683"/>
    <mergeCell ref="B679:B683"/>
    <mergeCell ref="D725:D729"/>
    <mergeCell ref="B715:B719"/>
    <mergeCell ref="B720:B724"/>
    <mergeCell ref="B689:B693"/>
    <mergeCell ref="D715:D719"/>
    <mergeCell ref="D755:D759"/>
    <mergeCell ref="B750:B754"/>
    <mergeCell ref="M750:M759"/>
    <mergeCell ref="D669:D673"/>
    <mergeCell ref="D805:D809"/>
    <mergeCell ref="D760:D764"/>
    <mergeCell ref="M740:M749"/>
    <mergeCell ref="M730:M739"/>
    <mergeCell ref="M785:M814"/>
    <mergeCell ref="M775:M784"/>
    <mergeCell ref="B805:B809"/>
    <mergeCell ref="D689:D693"/>
    <mergeCell ref="D765:D769"/>
    <mergeCell ref="B765:B769"/>
    <mergeCell ref="D710:D714"/>
    <mergeCell ref="B740:B744"/>
    <mergeCell ref="B735:B739"/>
    <mergeCell ref="B710:B714"/>
    <mergeCell ref="B790:B794"/>
    <mergeCell ref="B810:B814"/>
    <mergeCell ref="D810:D814"/>
    <mergeCell ref="C810:C814"/>
    <mergeCell ref="B800:B804"/>
    <mergeCell ref="D800:D804"/>
    <mergeCell ref="D795:D799"/>
    <mergeCell ref="B694:B698"/>
    <mergeCell ref="D694:D698"/>
    <mergeCell ref="D790:D794"/>
    <mergeCell ref="B534:B538"/>
    <mergeCell ref="D539:D543"/>
    <mergeCell ref="D438:D442"/>
    <mergeCell ref="B795:B799"/>
    <mergeCell ref="D775:D779"/>
    <mergeCell ref="B775:B779"/>
    <mergeCell ref="D770:D774"/>
    <mergeCell ref="B584:B588"/>
    <mergeCell ref="B654:B658"/>
    <mergeCell ref="B684:B688"/>
    <mergeCell ref="D684:D688"/>
    <mergeCell ref="D639:D643"/>
    <mergeCell ref="B644:B648"/>
    <mergeCell ref="D644:D648"/>
    <mergeCell ref="D659:D663"/>
    <mergeCell ref="B549:B553"/>
    <mergeCell ref="B569:B573"/>
    <mergeCell ref="B574:B578"/>
    <mergeCell ref="B564:B568"/>
    <mergeCell ref="D579:D583"/>
    <mergeCell ref="B448:B452"/>
    <mergeCell ref="B453:B457"/>
    <mergeCell ref="D453:D457"/>
    <mergeCell ref="B699:B703"/>
    <mergeCell ref="B458:B462"/>
    <mergeCell ref="M393:M397"/>
    <mergeCell ref="B398:B402"/>
    <mergeCell ref="M463:M482"/>
    <mergeCell ref="B443:B447"/>
    <mergeCell ref="D443:D447"/>
    <mergeCell ref="M443:M447"/>
    <mergeCell ref="M524:M528"/>
    <mergeCell ref="D488:D492"/>
    <mergeCell ref="D473:D477"/>
    <mergeCell ref="D463:D467"/>
    <mergeCell ref="M483:M497"/>
    <mergeCell ref="M448:M452"/>
    <mergeCell ref="M453:M457"/>
    <mergeCell ref="D519:D523"/>
    <mergeCell ref="D514:D518"/>
    <mergeCell ref="D509:D513"/>
    <mergeCell ref="B498:B502"/>
    <mergeCell ref="B418:B422"/>
    <mergeCell ref="M438:M442"/>
    <mergeCell ref="D418:D421"/>
    <mergeCell ref="B388:B392"/>
    <mergeCell ref="D388:D392"/>
    <mergeCell ref="M408:M412"/>
    <mergeCell ref="M413:M417"/>
    <mergeCell ref="D343:D347"/>
    <mergeCell ref="B343:B347"/>
    <mergeCell ref="M353:M357"/>
    <mergeCell ref="M378:M382"/>
    <mergeCell ref="M373:M377"/>
    <mergeCell ref="B554:B558"/>
    <mergeCell ref="D554:D558"/>
    <mergeCell ref="D559:D563"/>
    <mergeCell ref="B559:B563"/>
    <mergeCell ref="D564:D568"/>
    <mergeCell ref="M644:M648"/>
    <mergeCell ref="B524:B528"/>
    <mergeCell ref="B393:B397"/>
    <mergeCell ref="D393:D397"/>
    <mergeCell ref="B624:B628"/>
    <mergeCell ref="B629:B633"/>
    <mergeCell ref="B403:B407"/>
    <mergeCell ref="M398:M402"/>
    <mergeCell ref="D403:D407"/>
    <mergeCell ref="M403:M407"/>
    <mergeCell ref="B509:B513"/>
    <mergeCell ref="B514:B518"/>
    <mergeCell ref="B433:B437"/>
    <mergeCell ref="M433:M437"/>
    <mergeCell ref="D423:D425"/>
    <mergeCell ref="B438:B442"/>
    <mergeCell ref="D398:D402"/>
    <mergeCell ref="D549:D553"/>
    <mergeCell ref="B504:B508"/>
    <mergeCell ref="M273:M282"/>
    <mergeCell ref="M423:M427"/>
    <mergeCell ref="D293:D297"/>
    <mergeCell ref="M509:M518"/>
    <mergeCell ref="B303:B307"/>
    <mergeCell ref="B383:B387"/>
    <mergeCell ref="B318:B322"/>
    <mergeCell ref="B368:B372"/>
    <mergeCell ref="B378:B382"/>
    <mergeCell ref="D378:D382"/>
    <mergeCell ref="D318:D322"/>
    <mergeCell ref="D363:D367"/>
    <mergeCell ref="D353:D357"/>
    <mergeCell ref="D333:D337"/>
    <mergeCell ref="D383:D387"/>
    <mergeCell ref="D348:D352"/>
    <mergeCell ref="D338:D342"/>
    <mergeCell ref="D368:D372"/>
    <mergeCell ref="M363:M372"/>
    <mergeCell ref="D413:D417"/>
    <mergeCell ref="D458:D462"/>
    <mergeCell ref="M338:M342"/>
    <mergeCell ref="M343:M352"/>
    <mergeCell ref="M333:M337"/>
    <mergeCell ref="D78:D82"/>
    <mergeCell ref="B519:B523"/>
    <mergeCell ref="B529:B533"/>
    <mergeCell ref="B493:B497"/>
    <mergeCell ref="D504:D508"/>
    <mergeCell ref="D478:D482"/>
    <mergeCell ref="B408:B412"/>
    <mergeCell ref="B413:B417"/>
    <mergeCell ref="B488:B492"/>
    <mergeCell ref="B473:B477"/>
    <mergeCell ref="B468:B472"/>
    <mergeCell ref="B423:B427"/>
    <mergeCell ref="B428:B432"/>
    <mergeCell ref="D433:D437"/>
    <mergeCell ref="B463:B467"/>
    <mergeCell ref="B478:B482"/>
    <mergeCell ref="B338:B342"/>
    <mergeCell ref="D373:D377"/>
    <mergeCell ref="B373:B377"/>
    <mergeCell ref="B358:B362"/>
    <mergeCell ref="B348:B352"/>
    <mergeCell ref="D309:D311"/>
    <mergeCell ref="B308:B312"/>
    <mergeCell ref="B483:B487"/>
    <mergeCell ref="M564:M573"/>
    <mergeCell ref="D503:M503"/>
    <mergeCell ref="M418:M422"/>
    <mergeCell ref="M293:M297"/>
    <mergeCell ref="D298:D302"/>
    <mergeCell ref="M383:M387"/>
    <mergeCell ref="M388:M392"/>
    <mergeCell ref="D358:D362"/>
    <mergeCell ref="D534:D538"/>
    <mergeCell ref="M519:M523"/>
    <mergeCell ref="M529:M538"/>
    <mergeCell ref="M554:M563"/>
    <mergeCell ref="M539:M553"/>
    <mergeCell ref="D569:D573"/>
    <mergeCell ref="D529:D533"/>
    <mergeCell ref="D483:D487"/>
    <mergeCell ref="D468:D472"/>
    <mergeCell ref="M504:M507"/>
    <mergeCell ref="D493:D497"/>
    <mergeCell ref="M458:M462"/>
    <mergeCell ref="M303:M307"/>
    <mergeCell ref="M498:M502"/>
    <mergeCell ref="D498:D502"/>
    <mergeCell ref="M308:M312"/>
  </mergeCells>
  <phoneticPr fontId="2" type="noConversion"/>
  <pageMargins left="0.70866141732283472" right="0.51181102362204722" top="0.55118110236220474" bottom="0.35433070866141736" header="0.31496062992125984" footer="0.31496062992125984"/>
  <pageSetup paperSize="9" scale="52" fitToHeight="1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индикаторы</vt:lpstr>
      <vt:lpstr>расходы</vt:lpstr>
      <vt:lpstr>расходы!Заголовки_для_печати</vt:lpstr>
      <vt:lpstr>индикаторы!Область_печати</vt:lpstr>
      <vt:lpstr>расходы!Область_печати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Диана Налбандян</cp:lastModifiedBy>
  <cp:lastPrinted>2022-09-19T15:23:43Z</cp:lastPrinted>
  <dcterms:created xsi:type="dcterms:W3CDTF">2020-09-12T16:34:18Z</dcterms:created>
  <dcterms:modified xsi:type="dcterms:W3CDTF">2022-09-19T15:29:35Z</dcterms:modified>
</cp:coreProperties>
</file>